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ephen/Documents/Model/spreadsheets/"/>
    </mc:Choice>
  </mc:AlternateContent>
  <xr:revisionPtr revIDLastSave="0" documentId="13_ncr:1_{87FF08AE-4868-764A-9120-CE9872FF0C6F}" xr6:coauthVersionLast="36" xr6:coauthVersionMax="36" xr10:uidLastSave="{00000000-0000-0000-0000-000000000000}"/>
  <bookViews>
    <workbookView xWindow="29700" yWindow="-30220" windowWidth="43200" windowHeight="27280" activeTab="3" xr2:uid="{00000000-000D-0000-FFFF-FFFF00000000}"/>
  </bookViews>
  <sheets>
    <sheet name="US population 2017" sheetId="7" r:id="rId1"/>
    <sheet name="prevalence calculations" sheetId="2" r:id="rId2"/>
    <sheet name="progression calculations" sheetId="1" r:id="rId3"/>
    <sheet name="mortality calculations" sheetId="3" r:id="rId4"/>
    <sheet name="20-24 transition matrix" sheetId="4" r:id="rId5"/>
    <sheet name="25-29 transition matrix" sheetId="12" r:id="rId6"/>
    <sheet name="30-34 transition matrix" sheetId="13" r:id="rId7"/>
    <sheet name="35-39 transition matrix" sheetId="14" r:id="rId8"/>
    <sheet name="40-44 transition matrix" sheetId="15" r:id="rId9"/>
    <sheet name="45-49 transition matrix" sheetId="16" r:id="rId10"/>
    <sheet name="50-54 transition matrix" sheetId="17" r:id="rId11"/>
    <sheet name="55-59 transition matrix" sheetId="18" r:id="rId12"/>
    <sheet name="60-64 transition matrix" sheetId="19" r:id="rId13"/>
    <sheet name="65-69 transition matrix" sheetId="20" r:id="rId14"/>
    <sheet name="70-74 transition matrix" sheetId="21" r:id="rId15"/>
    <sheet name="75-79 transition matrix" sheetId="22" r:id="rId16"/>
    <sheet name="cohort 20-24" sheetId="24" r:id="rId17"/>
    <sheet name="cohort 25-29" sheetId="25" r:id="rId18"/>
    <sheet name="cohort 30-34" sheetId="26" r:id="rId19"/>
    <sheet name="cohort 35-39" sheetId="31" r:id="rId20"/>
    <sheet name="cohort 40-44" sheetId="32" r:id="rId21"/>
    <sheet name="cohort 45-49" sheetId="33" r:id="rId22"/>
    <sheet name="cohort 50 - 54" sheetId="34" r:id="rId23"/>
    <sheet name="cohort 55 - 59" sheetId="35" r:id="rId24"/>
    <sheet name="cohort 60-64" sheetId="36" r:id="rId25"/>
    <sheet name="cohort 65-69" sheetId="37" r:id="rId26"/>
    <sheet name="cohort 70-74" sheetId="38" r:id="rId27"/>
    <sheet name="cohort 75-79" sheetId="39" r:id="rId28"/>
    <sheet name="final calculations" sheetId="40" r:id="rId2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I6" i="20" l="1"/>
  <c r="I6" i="16"/>
  <c r="I6" i="12"/>
  <c r="I5" i="20"/>
  <c r="I5" i="16"/>
  <c r="I5" i="12"/>
  <c r="I4" i="20"/>
  <c r="I4" i="16"/>
  <c r="I4" i="12"/>
  <c r="S4" i="1"/>
  <c r="S5" i="1"/>
  <c r="I6" i="13" s="1"/>
  <c r="S6" i="1"/>
  <c r="I6" i="14" s="1"/>
  <c r="S7" i="1"/>
  <c r="I6" i="15" s="1"/>
  <c r="S8" i="1"/>
  <c r="S9" i="1"/>
  <c r="I6" i="17" s="1"/>
  <c r="S10" i="1"/>
  <c r="I6" i="18" s="1"/>
  <c r="S11" i="1"/>
  <c r="I6" i="19" s="1"/>
  <c r="S12" i="1"/>
  <c r="S13" i="1"/>
  <c r="I6" i="21" s="1"/>
  <c r="S14" i="1"/>
  <c r="I6" i="22" s="1"/>
  <c r="S3" i="1"/>
  <c r="I6" i="4" s="1"/>
  <c r="R3" i="1"/>
  <c r="I5" i="4" s="1"/>
  <c r="R4" i="1"/>
  <c r="R5" i="1"/>
  <c r="I5" i="13" s="1"/>
  <c r="R6" i="1"/>
  <c r="I5" i="14" s="1"/>
  <c r="R7" i="1"/>
  <c r="I5" i="15" s="1"/>
  <c r="R8" i="1"/>
  <c r="R9" i="1"/>
  <c r="I5" i="17" s="1"/>
  <c r="R10" i="1"/>
  <c r="I5" i="18" s="1"/>
  <c r="R11" i="1"/>
  <c r="I5" i="19" s="1"/>
  <c r="R12" i="1"/>
  <c r="R13" i="1"/>
  <c r="I5" i="21" s="1"/>
  <c r="R14" i="1"/>
  <c r="I5" i="22" s="1"/>
  <c r="Q3" i="1"/>
  <c r="I4" i="4" s="1"/>
  <c r="Q4" i="1"/>
  <c r="Q5" i="1"/>
  <c r="I4" i="13" s="1"/>
  <c r="Q6" i="1"/>
  <c r="I4" i="14" s="1"/>
  <c r="Q7" i="1"/>
  <c r="I4" i="15" s="1"/>
  <c r="Q8" i="1"/>
  <c r="Q9" i="1"/>
  <c r="I4" i="17" s="1"/>
  <c r="Q10" i="1"/>
  <c r="I4" i="18" s="1"/>
  <c r="Q11" i="1"/>
  <c r="I4" i="19" s="1"/>
  <c r="Q12" i="1"/>
  <c r="Q13" i="1"/>
  <c r="I4" i="21" s="1"/>
  <c r="Q14" i="1"/>
  <c r="I4" i="22" s="1"/>
  <c r="H3" i="1"/>
  <c r="I7" i="4" s="1"/>
  <c r="C4" i="3"/>
  <c r="C5" i="3"/>
  <c r="C6" i="3"/>
  <c r="C7" i="3"/>
  <c r="C8" i="3"/>
  <c r="C9" i="3"/>
  <c r="C10" i="3"/>
  <c r="C11" i="3"/>
  <c r="C12" i="3"/>
  <c r="C13" i="3"/>
  <c r="C14" i="3"/>
  <c r="C3" i="3"/>
  <c r="K17" i="39" l="1"/>
  <c r="K16" i="39"/>
  <c r="J16" i="39"/>
  <c r="I16" i="39"/>
  <c r="H16" i="39"/>
  <c r="G16" i="39"/>
  <c r="F16" i="39"/>
  <c r="E16" i="39"/>
  <c r="D16" i="39"/>
  <c r="C16" i="39"/>
  <c r="B16" i="39"/>
  <c r="A16" i="39"/>
  <c r="A4" i="39"/>
  <c r="B4" i="39"/>
  <c r="C4" i="39"/>
  <c r="D4" i="39"/>
  <c r="E4" i="39"/>
  <c r="F4" i="39"/>
  <c r="G4" i="39"/>
  <c r="H4" i="39"/>
  <c r="I4" i="39"/>
  <c r="J4" i="39"/>
  <c r="K4" i="39"/>
  <c r="A5" i="39"/>
  <c r="D5" i="39"/>
  <c r="E5" i="39"/>
  <c r="F5" i="39"/>
  <c r="G5" i="39"/>
  <c r="H5" i="39"/>
  <c r="I5" i="39"/>
  <c r="J5" i="39"/>
  <c r="A6" i="39"/>
  <c r="E6" i="39"/>
  <c r="F6" i="39"/>
  <c r="G6" i="39"/>
  <c r="H6" i="39"/>
  <c r="I6" i="39"/>
  <c r="J6" i="39"/>
  <c r="A7" i="39"/>
  <c r="B7" i="39"/>
  <c r="F7" i="39"/>
  <c r="G7" i="39"/>
  <c r="H7" i="39"/>
  <c r="I7" i="39"/>
  <c r="J7" i="39"/>
  <c r="A8" i="39"/>
  <c r="B8" i="39"/>
  <c r="C8" i="39"/>
  <c r="G8" i="39"/>
  <c r="H8" i="39"/>
  <c r="I8" i="39"/>
  <c r="J8" i="39"/>
  <c r="A9" i="39"/>
  <c r="B9" i="39"/>
  <c r="C9" i="39"/>
  <c r="D9" i="39"/>
  <c r="H9" i="39"/>
  <c r="I9" i="39"/>
  <c r="J9" i="39"/>
  <c r="A10" i="39"/>
  <c r="B10" i="39"/>
  <c r="C10" i="39"/>
  <c r="D10" i="39"/>
  <c r="E10" i="39"/>
  <c r="J10" i="39"/>
  <c r="A11" i="39"/>
  <c r="B11" i="39"/>
  <c r="C11" i="39"/>
  <c r="D11" i="39"/>
  <c r="E11" i="39"/>
  <c r="F11" i="39"/>
  <c r="G11" i="39"/>
  <c r="A12" i="39"/>
  <c r="B12" i="39"/>
  <c r="C12" i="39"/>
  <c r="D12" i="39"/>
  <c r="E12" i="39"/>
  <c r="F12" i="39"/>
  <c r="G12" i="39"/>
  <c r="H12" i="39"/>
  <c r="A13" i="39"/>
  <c r="B13" i="39"/>
  <c r="C13" i="39"/>
  <c r="D13" i="39"/>
  <c r="E13" i="39"/>
  <c r="F13" i="39"/>
  <c r="G13" i="39"/>
  <c r="H13" i="39"/>
  <c r="I13" i="39"/>
  <c r="A14" i="39"/>
  <c r="B14" i="39"/>
  <c r="C14" i="39"/>
  <c r="D14" i="39"/>
  <c r="E14" i="39"/>
  <c r="F14" i="39"/>
  <c r="G14" i="39"/>
  <c r="H14" i="39"/>
  <c r="I14" i="39"/>
  <c r="J14" i="39"/>
  <c r="K14" i="39"/>
  <c r="A32" i="38"/>
  <c r="B32" i="38"/>
  <c r="C32" i="38"/>
  <c r="D32" i="38"/>
  <c r="E32" i="38"/>
  <c r="F32" i="38"/>
  <c r="G32" i="38"/>
  <c r="H32" i="38"/>
  <c r="I32" i="38"/>
  <c r="J32" i="38"/>
  <c r="K32" i="38"/>
  <c r="A33" i="38"/>
  <c r="D33" i="38"/>
  <c r="E33" i="38"/>
  <c r="F33" i="38"/>
  <c r="G33" i="38"/>
  <c r="H33" i="38"/>
  <c r="I33" i="38"/>
  <c r="J33" i="38"/>
  <c r="A34" i="38"/>
  <c r="E34" i="38"/>
  <c r="F34" i="38"/>
  <c r="G34" i="38"/>
  <c r="H34" i="38"/>
  <c r="I34" i="38"/>
  <c r="J34" i="38"/>
  <c r="A35" i="38"/>
  <c r="B35" i="38"/>
  <c r="F35" i="38"/>
  <c r="G35" i="38"/>
  <c r="H35" i="38"/>
  <c r="I35" i="38"/>
  <c r="J35" i="38"/>
  <c r="A36" i="38"/>
  <c r="B36" i="38"/>
  <c r="C36" i="38"/>
  <c r="G36" i="38"/>
  <c r="H36" i="38"/>
  <c r="I36" i="38"/>
  <c r="J36" i="38"/>
  <c r="A37" i="38"/>
  <c r="B37" i="38"/>
  <c r="C37" i="38"/>
  <c r="D37" i="38"/>
  <c r="H37" i="38"/>
  <c r="I37" i="38"/>
  <c r="J37" i="38"/>
  <c r="A38" i="38"/>
  <c r="B38" i="38"/>
  <c r="C38" i="38"/>
  <c r="D38" i="38"/>
  <c r="E38" i="38"/>
  <c r="J38" i="38"/>
  <c r="A39" i="38"/>
  <c r="B39" i="38"/>
  <c r="C39" i="38"/>
  <c r="D39" i="38"/>
  <c r="E39" i="38"/>
  <c r="F39" i="38"/>
  <c r="G39" i="38"/>
  <c r="A40" i="38"/>
  <c r="B40" i="38"/>
  <c r="C40" i="38"/>
  <c r="D40" i="38"/>
  <c r="E40" i="38"/>
  <c r="F40" i="38"/>
  <c r="G40" i="38"/>
  <c r="H40" i="38"/>
  <c r="A41" i="38"/>
  <c r="B41" i="38"/>
  <c r="C41" i="38"/>
  <c r="D41" i="38"/>
  <c r="E41" i="38"/>
  <c r="F41" i="38"/>
  <c r="G41" i="38"/>
  <c r="H41" i="38"/>
  <c r="I41" i="38"/>
  <c r="A42" i="38"/>
  <c r="B42" i="38"/>
  <c r="C42" i="38"/>
  <c r="D42" i="38"/>
  <c r="E42" i="38"/>
  <c r="F42" i="38"/>
  <c r="G42" i="38"/>
  <c r="H42" i="38"/>
  <c r="I42" i="38"/>
  <c r="J42" i="38"/>
  <c r="K42" i="38"/>
  <c r="K17" i="38"/>
  <c r="K16" i="38"/>
  <c r="J16" i="38"/>
  <c r="I16" i="38"/>
  <c r="H16" i="38"/>
  <c r="G16" i="38"/>
  <c r="F16" i="38"/>
  <c r="E16" i="38"/>
  <c r="D16" i="38"/>
  <c r="C16" i="38"/>
  <c r="B16" i="38"/>
  <c r="A16" i="38"/>
  <c r="A4" i="38"/>
  <c r="B4" i="38"/>
  <c r="C4" i="38"/>
  <c r="D4" i="38"/>
  <c r="E4" i="38"/>
  <c r="F4" i="38"/>
  <c r="G4" i="38"/>
  <c r="H4" i="38"/>
  <c r="I4" i="38"/>
  <c r="J4" i="38"/>
  <c r="K4" i="38"/>
  <c r="A5" i="38"/>
  <c r="D5" i="38"/>
  <c r="E5" i="38"/>
  <c r="F5" i="38"/>
  <c r="G5" i="38"/>
  <c r="H5" i="38"/>
  <c r="I5" i="38"/>
  <c r="J5" i="38"/>
  <c r="A6" i="38"/>
  <c r="E6" i="38"/>
  <c r="F6" i="38"/>
  <c r="G6" i="38"/>
  <c r="H6" i="38"/>
  <c r="I6" i="38"/>
  <c r="J6" i="38"/>
  <c r="A7" i="38"/>
  <c r="B7" i="38"/>
  <c r="F7" i="38"/>
  <c r="G7" i="38"/>
  <c r="H7" i="38"/>
  <c r="I7" i="38"/>
  <c r="J7" i="38"/>
  <c r="A8" i="38"/>
  <c r="B8" i="38"/>
  <c r="C8" i="38"/>
  <c r="G8" i="38"/>
  <c r="H8" i="38"/>
  <c r="I8" i="38"/>
  <c r="J8" i="38"/>
  <c r="A9" i="38"/>
  <c r="B9" i="38"/>
  <c r="C9" i="38"/>
  <c r="D9" i="38"/>
  <c r="H9" i="38"/>
  <c r="I9" i="38"/>
  <c r="J9" i="38"/>
  <c r="A10" i="38"/>
  <c r="B10" i="38"/>
  <c r="C10" i="38"/>
  <c r="D10" i="38"/>
  <c r="E10" i="38"/>
  <c r="J10" i="38"/>
  <c r="A11" i="38"/>
  <c r="B11" i="38"/>
  <c r="C11" i="38"/>
  <c r="D11" i="38"/>
  <c r="E11" i="38"/>
  <c r="F11" i="38"/>
  <c r="G11" i="38"/>
  <c r="A12" i="38"/>
  <c r="B12" i="38"/>
  <c r="C12" i="38"/>
  <c r="D12" i="38"/>
  <c r="E12" i="38"/>
  <c r="F12" i="38"/>
  <c r="G12" i="38"/>
  <c r="H12" i="38"/>
  <c r="A13" i="38"/>
  <c r="B13" i="38"/>
  <c r="C13" i="38"/>
  <c r="D13" i="38"/>
  <c r="E13" i="38"/>
  <c r="F13" i="38"/>
  <c r="G13" i="38"/>
  <c r="H13" i="38"/>
  <c r="I13" i="38"/>
  <c r="A14" i="38"/>
  <c r="B14" i="38"/>
  <c r="C14" i="38"/>
  <c r="D14" i="38"/>
  <c r="E14" i="38"/>
  <c r="F14" i="38"/>
  <c r="G14" i="38"/>
  <c r="H14" i="38"/>
  <c r="I14" i="38"/>
  <c r="J14" i="38"/>
  <c r="K14" i="38"/>
  <c r="A60" i="37"/>
  <c r="B60" i="37"/>
  <c r="C60" i="37"/>
  <c r="D60" i="37"/>
  <c r="E60" i="37"/>
  <c r="F60" i="37"/>
  <c r="G60" i="37"/>
  <c r="H60" i="37"/>
  <c r="I60" i="37"/>
  <c r="J60" i="37"/>
  <c r="K60" i="37"/>
  <c r="A61" i="37"/>
  <c r="D61" i="37"/>
  <c r="E61" i="37"/>
  <c r="F61" i="37"/>
  <c r="G61" i="37"/>
  <c r="H61" i="37"/>
  <c r="I61" i="37"/>
  <c r="J61" i="37"/>
  <c r="A62" i="37"/>
  <c r="E62" i="37"/>
  <c r="F62" i="37"/>
  <c r="G62" i="37"/>
  <c r="H62" i="37"/>
  <c r="I62" i="37"/>
  <c r="J62" i="37"/>
  <c r="A63" i="37"/>
  <c r="B63" i="37"/>
  <c r="F63" i="37"/>
  <c r="G63" i="37"/>
  <c r="H63" i="37"/>
  <c r="I63" i="37"/>
  <c r="J63" i="37"/>
  <c r="A64" i="37"/>
  <c r="B64" i="37"/>
  <c r="C64" i="37"/>
  <c r="G64" i="37"/>
  <c r="H64" i="37"/>
  <c r="I64" i="37"/>
  <c r="J64" i="37"/>
  <c r="A65" i="37"/>
  <c r="B65" i="37"/>
  <c r="C65" i="37"/>
  <c r="D65" i="37"/>
  <c r="H65" i="37"/>
  <c r="I65" i="37"/>
  <c r="J65" i="37"/>
  <c r="A66" i="37"/>
  <c r="B66" i="37"/>
  <c r="C66" i="37"/>
  <c r="D66" i="37"/>
  <c r="E66" i="37"/>
  <c r="J66" i="37"/>
  <c r="A67" i="37"/>
  <c r="B67" i="37"/>
  <c r="C67" i="37"/>
  <c r="D67" i="37"/>
  <c r="E67" i="37"/>
  <c r="F67" i="37"/>
  <c r="G67" i="37"/>
  <c r="A68" i="37"/>
  <c r="B68" i="37"/>
  <c r="C68" i="37"/>
  <c r="D68" i="37"/>
  <c r="E68" i="37"/>
  <c r="F68" i="37"/>
  <c r="G68" i="37"/>
  <c r="H68" i="37"/>
  <c r="A69" i="37"/>
  <c r="B69" i="37"/>
  <c r="C69" i="37"/>
  <c r="D69" i="37"/>
  <c r="E69" i="37"/>
  <c r="F69" i="37"/>
  <c r="G69" i="37"/>
  <c r="H69" i="37"/>
  <c r="I69" i="37"/>
  <c r="A70" i="37"/>
  <c r="B70" i="37"/>
  <c r="C70" i="37"/>
  <c r="D70" i="37"/>
  <c r="E70" i="37"/>
  <c r="F70" i="37"/>
  <c r="G70" i="37"/>
  <c r="H70" i="37"/>
  <c r="I70" i="37"/>
  <c r="J70" i="37"/>
  <c r="K70" i="37"/>
  <c r="A32" i="37"/>
  <c r="B32" i="37"/>
  <c r="C32" i="37"/>
  <c r="D32" i="37"/>
  <c r="E32" i="37"/>
  <c r="F32" i="37"/>
  <c r="G32" i="37"/>
  <c r="H32" i="37"/>
  <c r="I32" i="37"/>
  <c r="J32" i="37"/>
  <c r="K32" i="37"/>
  <c r="A33" i="37"/>
  <c r="D33" i="37"/>
  <c r="E33" i="37"/>
  <c r="F33" i="37"/>
  <c r="G33" i="37"/>
  <c r="H33" i="37"/>
  <c r="I33" i="37"/>
  <c r="J33" i="37"/>
  <c r="A34" i="37"/>
  <c r="E34" i="37"/>
  <c r="F34" i="37"/>
  <c r="G34" i="37"/>
  <c r="H34" i="37"/>
  <c r="I34" i="37"/>
  <c r="J34" i="37"/>
  <c r="A35" i="37"/>
  <c r="B35" i="37"/>
  <c r="F35" i="37"/>
  <c r="G35" i="37"/>
  <c r="H35" i="37"/>
  <c r="I35" i="37"/>
  <c r="J35" i="37"/>
  <c r="A36" i="37"/>
  <c r="B36" i="37"/>
  <c r="C36" i="37"/>
  <c r="G36" i="37"/>
  <c r="H36" i="37"/>
  <c r="I36" i="37"/>
  <c r="J36" i="37"/>
  <c r="A37" i="37"/>
  <c r="B37" i="37"/>
  <c r="C37" i="37"/>
  <c r="D37" i="37"/>
  <c r="H37" i="37"/>
  <c r="I37" i="37"/>
  <c r="J37" i="37"/>
  <c r="A38" i="37"/>
  <c r="B38" i="37"/>
  <c r="C38" i="37"/>
  <c r="D38" i="37"/>
  <c r="E38" i="37"/>
  <c r="J38" i="37"/>
  <c r="A39" i="37"/>
  <c r="B39" i="37"/>
  <c r="C39" i="37"/>
  <c r="D39" i="37"/>
  <c r="E39" i="37"/>
  <c r="F39" i="37"/>
  <c r="G39" i="37"/>
  <c r="A40" i="37"/>
  <c r="B40" i="37"/>
  <c r="C40" i="37"/>
  <c r="D40" i="37"/>
  <c r="E40" i="37"/>
  <c r="F40" i="37"/>
  <c r="G40" i="37"/>
  <c r="H40" i="37"/>
  <c r="A41" i="37"/>
  <c r="B41" i="37"/>
  <c r="C41" i="37"/>
  <c r="D41" i="37"/>
  <c r="E41" i="37"/>
  <c r="F41" i="37"/>
  <c r="G41" i="37"/>
  <c r="H41" i="37"/>
  <c r="I41" i="37"/>
  <c r="A42" i="37"/>
  <c r="B42" i="37"/>
  <c r="C42" i="37"/>
  <c r="D42" i="37"/>
  <c r="E42" i="37"/>
  <c r="F42" i="37"/>
  <c r="G42" i="37"/>
  <c r="H42" i="37"/>
  <c r="I42" i="37"/>
  <c r="J42" i="37"/>
  <c r="K42" i="37"/>
  <c r="K17" i="37"/>
  <c r="K16" i="37"/>
  <c r="J16" i="37"/>
  <c r="I16" i="37"/>
  <c r="H16" i="37"/>
  <c r="G16" i="37"/>
  <c r="F16" i="37"/>
  <c r="E16" i="37"/>
  <c r="D16" i="37"/>
  <c r="C16" i="37"/>
  <c r="B16" i="37"/>
  <c r="A16" i="37"/>
  <c r="A4" i="37"/>
  <c r="B4" i="37"/>
  <c r="C4" i="37"/>
  <c r="D4" i="37"/>
  <c r="E4" i="37"/>
  <c r="F4" i="37"/>
  <c r="G4" i="37"/>
  <c r="H4" i="37"/>
  <c r="I4" i="37"/>
  <c r="J4" i="37"/>
  <c r="K4" i="37"/>
  <c r="A5" i="37"/>
  <c r="D5" i="37"/>
  <c r="E5" i="37"/>
  <c r="F5" i="37"/>
  <c r="G5" i="37"/>
  <c r="H5" i="37"/>
  <c r="I5" i="37"/>
  <c r="J5" i="37"/>
  <c r="A6" i="37"/>
  <c r="E6" i="37"/>
  <c r="F6" i="37"/>
  <c r="G6" i="37"/>
  <c r="H6" i="37"/>
  <c r="I6" i="37"/>
  <c r="J6" i="37"/>
  <c r="A7" i="37"/>
  <c r="B7" i="37"/>
  <c r="F7" i="37"/>
  <c r="G7" i="37"/>
  <c r="H7" i="37"/>
  <c r="I7" i="37"/>
  <c r="J7" i="37"/>
  <c r="A8" i="37"/>
  <c r="B8" i="37"/>
  <c r="C8" i="37"/>
  <c r="G8" i="37"/>
  <c r="H8" i="37"/>
  <c r="I8" i="37"/>
  <c r="J8" i="37"/>
  <c r="A9" i="37"/>
  <c r="B9" i="37"/>
  <c r="C9" i="37"/>
  <c r="D9" i="37"/>
  <c r="H9" i="37"/>
  <c r="I9" i="37"/>
  <c r="J9" i="37"/>
  <c r="A10" i="37"/>
  <c r="B10" i="37"/>
  <c r="C10" i="37"/>
  <c r="D10" i="37"/>
  <c r="E10" i="37"/>
  <c r="J10" i="37"/>
  <c r="A11" i="37"/>
  <c r="B11" i="37"/>
  <c r="C11" i="37"/>
  <c r="D11" i="37"/>
  <c r="E11" i="37"/>
  <c r="F11" i="37"/>
  <c r="G11" i="37"/>
  <c r="A12" i="37"/>
  <c r="B12" i="37"/>
  <c r="C12" i="37"/>
  <c r="D12" i="37"/>
  <c r="E12" i="37"/>
  <c r="F12" i="37"/>
  <c r="G12" i="37"/>
  <c r="H12" i="37"/>
  <c r="A13" i="37"/>
  <c r="B13" i="37"/>
  <c r="C13" i="37"/>
  <c r="D13" i="37"/>
  <c r="E13" i="37"/>
  <c r="F13" i="37"/>
  <c r="G13" i="37"/>
  <c r="H13" i="37"/>
  <c r="I13" i="37"/>
  <c r="A14" i="37"/>
  <c r="B14" i="37"/>
  <c r="C14" i="37"/>
  <c r="D14" i="37"/>
  <c r="E14" i="37"/>
  <c r="F14" i="37"/>
  <c r="G14" i="37"/>
  <c r="H14" i="37"/>
  <c r="I14" i="37"/>
  <c r="J14" i="37"/>
  <c r="K14" i="37"/>
  <c r="A88" i="36"/>
  <c r="B88" i="36"/>
  <c r="C88" i="36"/>
  <c r="D88" i="36"/>
  <c r="E88" i="36"/>
  <c r="F88" i="36"/>
  <c r="G88" i="36"/>
  <c r="H88" i="36"/>
  <c r="I88" i="36"/>
  <c r="J88" i="36"/>
  <c r="K88" i="36"/>
  <c r="A89" i="36"/>
  <c r="D89" i="36"/>
  <c r="E89" i="36"/>
  <c r="F89" i="36"/>
  <c r="G89" i="36"/>
  <c r="H89" i="36"/>
  <c r="I89" i="36"/>
  <c r="J89" i="36"/>
  <c r="A90" i="36"/>
  <c r="E90" i="36"/>
  <c r="F90" i="36"/>
  <c r="G90" i="36"/>
  <c r="H90" i="36"/>
  <c r="I90" i="36"/>
  <c r="J90" i="36"/>
  <c r="A91" i="36"/>
  <c r="B91" i="36"/>
  <c r="F91" i="36"/>
  <c r="G91" i="36"/>
  <c r="H91" i="36"/>
  <c r="I91" i="36"/>
  <c r="J91" i="36"/>
  <c r="A92" i="36"/>
  <c r="B92" i="36"/>
  <c r="C92" i="36"/>
  <c r="G92" i="36"/>
  <c r="H92" i="36"/>
  <c r="I92" i="36"/>
  <c r="J92" i="36"/>
  <c r="A93" i="36"/>
  <c r="B93" i="36"/>
  <c r="C93" i="36"/>
  <c r="D93" i="36"/>
  <c r="H93" i="36"/>
  <c r="I93" i="36"/>
  <c r="J93" i="36"/>
  <c r="A94" i="36"/>
  <c r="B94" i="36"/>
  <c r="C94" i="36"/>
  <c r="D94" i="36"/>
  <c r="E94" i="36"/>
  <c r="J94" i="36"/>
  <c r="A95" i="36"/>
  <c r="B95" i="36"/>
  <c r="C95" i="36"/>
  <c r="D95" i="36"/>
  <c r="E95" i="36"/>
  <c r="F95" i="36"/>
  <c r="G95" i="36"/>
  <c r="A96" i="36"/>
  <c r="B96" i="36"/>
  <c r="C96" i="36"/>
  <c r="D96" i="36"/>
  <c r="E96" i="36"/>
  <c r="F96" i="36"/>
  <c r="G96" i="36"/>
  <c r="H96" i="36"/>
  <c r="A97" i="36"/>
  <c r="B97" i="36"/>
  <c r="C97" i="36"/>
  <c r="D97" i="36"/>
  <c r="E97" i="36"/>
  <c r="F97" i="36"/>
  <c r="G97" i="36"/>
  <c r="H97" i="36"/>
  <c r="I97" i="36"/>
  <c r="A98" i="36"/>
  <c r="B98" i="36"/>
  <c r="C98" i="36"/>
  <c r="D98" i="36"/>
  <c r="E98" i="36"/>
  <c r="F98" i="36"/>
  <c r="G98" i="36"/>
  <c r="H98" i="36"/>
  <c r="I98" i="36"/>
  <c r="J98" i="36"/>
  <c r="K98" i="36"/>
  <c r="A60" i="36"/>
  <c r="B60" i="36"/>
  <c r="C60" i="36"/>
  <c r="D60" i="36"/>
  <c r="E60" i="36"/>
  <c r="F60" i="36"/>
  <c r="G60" i="36"/>
  <c r="H60" i="36"/>
  <c r="I60" i="36"/>
  <c r="J60" i="36"/>
  <c r="K60" i="36"/>
  <c r="A61" i="36"/>
  <c r="D61" i="36"/>
  <c r="E61" i="36"/>
  <c r="F61" i="36"/>
  <c r="G61" i="36"/>
  <c r="H61" i="36"/>
  <c r="I61" i="36"/>
  <c r="J61" i="36"/>
  <c r="A62" i="36"/>
  <c r="E62" i="36"/>
  <c r="F62" i="36"/>
  <c r="G62" i="36"/>
  <c r="H62" i="36"/>
  <c r="I62" i="36"/>
  <c r="J62" i="36"/>
  <c r="A63" i="36"/>
  <c r="B63" i="36"/>
  <c r="F63" i="36"/>
  <c r="G63" i="36"/>
  <c r="H63" i="36"/>
  <c r="I63" i="36"/>
  <c r="J63" i="36"/>
  <c r="A64" i="36"/>
  <c r="B64" i="36"/>
  <c r="C64" i="36"/>
  <c r="G64" i="36"/>
  <c r="H64" i="36"/>
  <c r="I64" i="36"/>
  <c r="J64" i="36"/>
  <c r="A65" i="36"/>
  <c r="B65" i="36"/>
  <c r="C65" i="36"/>
  <c r="D65" i="36"/>
  <c r="H65" i="36"/>
  <c r="I65" i="36"/>
  <c r="J65" i="36"/>
  <c r="A66" i="36"/>
  <c r="B66" i="36"/>
  <c r="C66" i="36"/>
  <c r="D66" i="36"/>
  <c r="E66" i="36"/>
  <c r="J66" i="36"/>
  <c r="A67" i="36"/>
  <c r="B67" i="36"/>
  <c r="C67" i="36"/>
  <c r="D67" i="36"/>
  <c r="E67" i="36"/>
  <c r="F67" i="36"/>
  <c r="G67" i="36"/>
  <c r="A68" i="36"/>
  <c r="B68" i="36"/>
  <c r="C68" i="36"/>
  <c r="D68" i="36"/>
  <c r="E68" i="36"/>
  <c r="F68" i="36"/>
  <c r="G68" i="36"/>
  <c r="H68" i="36"/>
  <c r="A69" i="36"/>
  <c r="B69" i="36"/>
  <c r="C69" i="36"/>
  <c r="D69" i="36"/>
  <c r="E69" i="36"/>
  <c r="F69" i="36"/>
  <c r="G69" i="36"/>
  <c r="H69" i="36"/>
  <c r="I69" i="36"/>
  <c r="A70" i="36"/>
  <c r="B70" i="36"/>
  <c r="C70" i="36"/>
  <c r="D70" i="36"/>
  <c r="E70" i="36"/>
  <c r="F70" i="36"/>
  <c r="G70" i="36"/>
  <c r="H70" i="36"/>
  <c r="I70" i="36"/>
  <c r="J70" i="36"/>
  <c r="K70" i="36"/>
  <c r="A32" i="36"/>
  <c r="B32" i="36"/>
  <c r="C32" i="36"/>
  <c r="D32" i="36"/>
  <c r="E32" i="36"/>
  <c r="F32" i="36"/>
  <c r="G32" i="36"/>
  <c r="H32" i="36"/>
  <c r="I32" i="36"/>
  <c r="J32" i="36"/>
  <c r="K32" i="36"/>
  <c r="A33" i="36"/>
  <c r="D33" i="36"/>
  <c r="E33" i="36"/>
  <c r="F33" i="36"/>
  <c r="G33" i="36"/>
  <c r="H33" i="36"/>
  <c r="I33" i="36"/>
  <c r="J33" i="36"/>
  <c r="A34" i="36"/>
  <c r="E34" i="36"/>
  <c r="F34" i="36"/>
  <c r="G34" i="36"/>
  <c r="H34" i="36"/>
  <c r="I34" i="36"/>
  <c r="J34" i="36"/>
  <c r="A35" i="36"/>
  <c r="B35" i="36"/>
  <c r="F35" i="36"/>
  <c r="G35" i="36"/>
  <c r="H35" i="36"/>
  <c r="I35" i="36"/>
  <c r="J35" i="36"/>
  <c r="A36" i="36"/>
  <c r="B36" i="36"/>
  <c r="C36" i="36"/>
  <c r="G36" i="36"/>
  <c r="H36" i="36"/>
  <c r="I36" i="36"/>
  <c r="J36" i="36"/>
  <c r="A37" i="36"/>
  <c r="B37" i="36"/>
  <c r="C37" i="36"/>
  <c r="D37" i="36"/>
  <c r="H37" i="36"/>
  <c r="I37" i="36"/>
  <c r="J37" i="36"/>
  <c r="A38" i="36"/>
  <c r="B38" i="36"/>
  <c r="C38" i="36"/>
  <c r="D38" i="36"/>
  <c r="E38" i="36"/>
  <c r="J38" i="36"/>
  <c r="A39" i="36"/>
  <c r="B39" i="36"/>
  <c r="C39" i="36"/>
  <c r="D39" i="36"/>
  <c r="E39" i="36"/>
  <c r="F39" i="36"/>
  <c r="G39" i="36"/>
  <c r="A40" i="36"/>
  <c r="B40" i="36"/>
  <c r="C40" i="36"/>
  <c r="D40" i="36"/>
  <c r="E40" i="36"/>
  <c r="F40" i="36"/>
  <c r="G40" i="36"/>
  <c r="H40" i="36"/>
  <c r="A41" i="36"/>
  <c r="B41" i="36"/>
  <c r="C41" i="36"/>
  <c r="D41" i="36"/>
  <c r="E41" i="36"/>
  <c r="F41" i="36"/>
  <c r="G41" i="36"/>
  <c r="H41" i="36"/>
  <c r="I41" i="36"/>
  <c r="A42" i="36"/>
  <c r="B42" i="36"/>
  <c r="C42" i="36"/>
  <c r="D42" i="36"/>
  <c r="E42" i="36"/>
  <c r="F42" i="36"/>
  <c r="G42" i="36"/>
  <c r="H42" i="36"/>
  <c r="I42" i="36"/>
  <c r="J42" i="36"/>
  <c r="K42" i="36"/>
  <c r="K17" i="36"/>
  <c r="K16" i="36"/>
  <c r="J16" i="36"/>
  <c r="I16" i="36"/>
  <c r="H16" i="36"/>
  <c r="G16" i="36"/>
  <c r="F16" i="36"/>
  <c r="E16" i="36"/>
  <c r="D16" i="36"/>
  <c r="C16" i="36"/>
  <c r="B16" i="36"/>
  <c r="A16" i="36"/>
  <c r="A4" i="36"/>
  <c r="B4" i="36"/>
  <c r="C4" i="36"/>
  <c r="D4" i="36"/>
  <c r="E4" i="36"/>
  <c r="F4" i="36"/>
  <c r="G4" i="36"/>
  <c r="H4" i="36"/>
  <c r="I4" i="36"/>
  <c r="J4" i="36"/>
  <c r="K4" i="36"/>
  <c r="A5" i="36"/>
  <c r="D5" i="36"/>
  <c r="E5" i="36"/>
  <c r="F5" i="36"/>
  <c r="G5" i="36"/>
  <c r="H5" i="36"/>
  <c r="I5" i="36"/>
  <c r="J5" i="36"/>
  <c r="A6" i="36"/>
  <c r="E6" i="36"/>
  <c r="F6" i="36"/>
  <c r="G6" i="36"/>
  <c r="H6" i="36"/>
  <c r="I6" i="36"/>
  <c r="J6" i="36"/>
  <c r="A7" i="36"/>
  <c r="B7" i="36"/>
  <c r="F7" i="36"/>
  <c r="G7" i="36"/>
  <c r="H7" i="36"/>
  <c r="I7" i="36"/>
  <c r="J7" i="36"/>
  <c r="A8" i="36"/>
  <c r="B8" i="36"/>
  <c r="C8" i="36"/>
  <c r="G8" i="36"/>
  <c r="H8" i="36"/>
  <c r="I8" i="36"/>
  <c r="J8" i="36"/>
  <c r="A9" i="36"/>
  <c r="B9" i="36"/>
  <c r="C9" i="36"/>
  <c r="D9" i="36"/>
  <c r="H9" i="36"/>
  <c r="I9" i="36"/>
  <c r="J9" i="36"/>
  <c r="A10" i="36"/>
  <c r="B10" i="36"/>
  <c r="C10" i="36"/>
  <c r="D10" i="36"/>
  <c r="E10" i="36"/>
  <c r="J10" i="36"/>
  <c r="A11" i="36"/>
  <c r="B11" i="36"/>
  <c r="C11" i="36"/>
  <c r="D11" i="36"/>
  <c r="E11" i="36"/>
  <c r="F11" i="36"/>
  <c r="G11" i="36"/>
  <c r="A12" i="36"/>
  <c r="B12" i="36"/>
  <c r="C12" i="36"/>
  <c r="D12" i="36"/>
  <c r="E12" i="36"/>
  <c r="F12" i="36"/>
  <c r="G12" i="36"/>
  <c r="H12" i="36"/>
  <c r="A13" i="36"/>
  <c r="B13" i="36"/>
  <c r="C13" i="36"/>
  <c r="D13" i="36"/>
  <c r="E13" i="36"/>
  <c r="F13" i="36"/>
  <c r="G13" i="36"/>
  <c r="H13" i="36"/>
  <c r="I13" i="36"/>
  <c r="A14" i="36"/>
  <c r="B14" i="36"/>
  <c r="C14" i="36"/>
  <c r="D14" i="36"/>
  <c r="E14" i="36"/>
  <c r="F14" i="36"/>
  <c r="G14" i="36"/>
  <c r="H14" i="36"/>
  <c r="I14" i="36"/>
  <c r="J14" i="36"/>
  <c r="K14" i="36"/>
  <c r="A116" i="35"/>
  <c r="B116" i="35"/>
  <c r="C116" i="35"/>
  <c r="D116" i="35"/>
  <c r="E116" i="35"/>
  <c r="F116" i="35"/>
  <c r="G116" i="35"/>
  <c r="H116" i="35"/>
  <c r="I116" i="35"/>
  <c r="J116" i="35"/>
  <c r="K116" i="35"/>
  <c r="A117" i="35"/>
  <c r="D117" i="35"/>
  <c r="E117" i="35"/>
  <c r="F117" i="35"/>
  <c r="G117" i="35"/>
  <c r="H117" i="35"/>
  <c r="I117" i="35"/>
  <c r="J117" i="35"/>
  <c r="A118" i="35"/>
  <c r="E118" i="35"/>
  <c r="F118" i="35"/>
  <c r="G118" i="35"/>
  <c r="H118" i="35"/>
  <c r="I118" i="35"/>
  <c r="J118" i="35"/>
  <c r="A119" i="35"/>
  <c r="B119" i="35"/>
  <c r="F119" i="35"/>
  <c r="G119" i="35"/>
  <c r="H119" i="35"/>
  <c r="I119" i="35"/>
  <c r="J119" i="35"/>
  <c r="A120" i="35"/>
  <c r="B120" i="35"/>
  <c r="C120" i="35"/>
  <c r="G120" i="35"/>
  <c r="H120" i="35"/>
  <c r="I120" i="35"/>
  <c r="J120" i="35"/>
  <c r="A121" i="35"/>
  <c r="B121" i="35"/>
  <c r="C121" i="35"/>
  <c r="D121" i="35"/>
  <c r="H121" i="35"/>
  <c r="I121" i="35"/>
  <c r="J121" i="35"/>
  <c r="A122" i="35"/>
  <c r="B122" i="35"/>
  <c r="C122" i="35"/>
  <c r="D122" i="35"/>
  <c r="E122" i="35"/>
  <c r="J122" i="35"/>
  <c r="A123" i="35"/>
  <c r="B123" i="35"/>
  <c r="C123" i="35"/>
  <c r="D123" i="35"/>
  <c r="E123" i="35"/>
  <c r="F123" i="35"/>
  <c r="G123" i="35"/>
  <c r="A124" i="35"/>
  <c r="B124" i="35"/>
  <c r="C124" i="35"/>
  <c r="D124" i="35"/>
  <c r="E124" i="35"/>
  <c r="F124" i="35"/>
  <c r="G124" i="35"/>
  <c r="H124" i="35"/>
  <c r="A125" i="35"/>
  <c r="B125" i="35"/>
  <c r="C125" i="35"/>
  <c r="D125" i="35"/>
  <c r="E125" i="35"/>
  <c r="F125" i="35"/>
  <c r="G125" i="35"/>
  <c r="H125" i="35"/>
  <c r="I125" i="35"/>
  <c r="A126" i="35"/>
  <c r="B126" i="35"/>
  <c r="C126" i="35"/>
  <c r="D126" i="35"/>
  <c r="E126" i="35"/>
  <c r="F126" i="35"/>
  <c r="G126" i="35"/>
  <c r="H126" i="35"/>
  <c r="I126" i="35"/>
  <c r="J126" i="35"/>
  <c r="K126" i="35"/>
  <c r="A88" i="35"/>
  <c r="B88" i="35"/>
  <c r="C88" i="35"/>
  <c r="D88" i="35"/>
  <c r="E88" i="35"/>
  <c r="F88" i="35"/>
  <c r="G88" i="35"/>
  <c r="H88" i="35"/>
  <c r="I88" i="35"/>
  <c r="J88" i="35"/>
  <c r="K88" i="35"/>
  <c r="A89" i="35"/>
  <c r="D89" i="35"/>
  <c r="E89" i="35"/>
  <c r="F89" i="35"/>
  <c r="G89" i="35"/>
  <c r="H89" i="35"/>
  <c r="I89" i="35"/>
  <c r="J89" i="35"/>
  <c r="A90" i="35"/>
  <c r="E90" i="35"/>
  <c r="F90" i="35"/>
  <c r="G90" i="35"/>
  <c r="H90" i="35"/>
  <c r="I90" i="35"/>
  <c r="J90" i="35"/>
  <c r="A91" i="35"/>
  <c r="B91" i="35"/>
  <c r="F91" i="35"/>
  <c r="G91" i="35"/>
  <c r="H91" i="35"/>
  <c r="I91" i="35"/>
  <c r="J91" i="35"/>
  <c r="A92" i="35"/>
  <c r="B92" i="35"/>
  <c r="C92" i="35"/>
  <c r="G92" i="35"/>
  <c r="H92" i="35"/>
  <c r="I92" i="35"/>
  <c r="J92" i="35"/>
  <c r="A93" i="35"/>
  <c r="B93" i="35"/>
  <c r="C93" i="35"/>
  <c r="D93" i="35"/>
  <c r="H93" i="35"/>
  <c r="I93" i="35"/>
  <c r="J93" i="35"/>
  <c r="A94" i="35"/>
  <c r="B94" i="35"/>
  <c r="C94" i="35"/>
  <c r="D94" i="35"/>
  <c r="E94" i="35"/>
  <c r="J94" i="35"/>
  <c r="A95" i="35"/>
  <c r="B95" i="35"/>
  <c r="C95" i="35"/>
  <c r="D95" i="35"/>
  <c r="E95" i="35"/>
  <c r="F95" i="35"/>
  <c r="G95" i="35"/>
  <c r="A96" i="35"/>
  <c r="B96" i="35"/>
  <c r="C96" i="35"/>
  <c r="D96" i="35"/>
  <c r="E96" i="35"/>
  <c r="F96" i="35"/>
  <c r="G96" i="35"/>
  <c r="H96" i="35"/>
  <c r="A97" i="35"/>
  <c r="B97" i="35"/>
  <c r="C97" i="35"/>
  <c r="D97" i="35"/>
  <c r="E97" i="35"/>
  <c r="F97" i="35"/>
  <c r="G97" i="35"/>
  <c r="H97" i="35"/>
  <c r="I97" i="35"/>
  <c r="A98" i="35"/>
  <c r="B98" i="35"/>
  <c r="C98" i="35"/>
  <c r="D98" i="35"/>
  <c r="E98" i="35"/>
  <c r="F98" i="35"/>
  <c r="G98" i="35"/>
  <c r="H98" i="35"/>
  <c r="I98" i="35"/>
  <c r="J98" i="35"/>
  <c r="K98" i="35"/>
  <c r="A60" i="35"/>
  <c r="B60" i="35"/>
  <c r="C60" i="35"/>
  <c r="D60" i="35"/>
  <c r="E60" i="35"/>
  <c r="F60" i="35"/>
  <c r="G60" i="35"/>
  <c r="H60" i="35"/>
  <c r="I60" i="35"/>
  <c r="J60" i="35"/>
  <c r="K60" i="35"/>
  <c r="A61" i="35"/>
  <c r="D61" i="35"/>
  <c r="E61" i="35"/>
  <c r="F61" i="35"/>
  <c r="G61" i="35"/>
  <c r="H61" i="35"/>
  <c r="I61" i="35"/>
  <c r="J61" i="35"/>
  <c r="A62" i="35"/>
  <c r="E62" i="35"/>
  <c r="F62" i="35"/>
  <c r="G62" i="35"/>
  <c r="H62" i="35"/>
  <c r="I62" i="35"/>
  <c r="J62" i="35"/>
  <c r="A63" i="35"/>
  <c r="B63" i="35"/>
  <c r="F63" i="35"/>
  <c r="G63" i="35"/>
  <c r="H63" i="35"/>
  <c r="I63" i="35"/>
  <c r="J63" i="35"/>
  <c r="A64" i="35"/>
  <c r="B64" i="35"/>
  <c r="C64" i="35"/>
  <c r="G64" i="35"/>
  <c r="H64" i="35"/>
  <c r="I64" i="35"/>
  <c r="J64" i="35"/>
  <c r="A65" i="35"/>
  <c r="B65" i="35"/>
  <c r="C65" i="35"/>
  <c r="D65" i="35"/>
  <c r="H65" i="35"/>
  <c r="I65" i="35"/>
  <c r="J65" i="35"/>
  <c r="A66" i="35"/>
  <c r="B66" i="35"/>
  <c r="C66" i="35"/>
  <c r="D66" i="35"/>
  <c r="E66" i="35"/>
  <c r="J66" i="35"/>
  <c r="A67" i="35"/>
  <c r="B67" i="35"/>
  <c r="C67" i="35"/>
  <c r="D67" i="35"/>
  <c r="E67" i="35"/>
  <c r="F67" i="35"/>
  <c r="G67" i="35"/>
  <c r="A68" i="35"/>
  <c r="B68" i="35"/>
  <c r="C68" i="35"/>
  <c r="D68" i="35"/>
  <c r="E68" i="35"/>
  <c r="F68" i="35"/>
  <c r="G68" i="35"/>
  <c r="H68" i="35"/>
  <c r="A69" i="35"/>
  <c r="B69" i="35"/>
  <c r="C69" i="35"/>
  <c r="D69" i="35"/>
  <c r="E69" i="35"/>
  <c r="F69" i="35"/>
  <c r="G69" i="35"/>
  <c r="H69" i="35"/>
  <c r="I69" i="35"/>
  <c r="A70" i="35"/>
  <c r="B70" i="35"/>
  <c r="C70" i="35"/>
  <c r="D70" i="35"/>
  <c r="E70" i="35"/>
  <c r="F70" i="35"/>
  <c r="G70" i="35"/>
  <c r="H70" i="35"/>
  <c r="I70" i="35"/>
  <c r="J70" i="35"/>
  <c r="K70" i="35"/>
  <c r="A32" i="35"/>
  <c r="B32" i="35"/>
  <c r="C32" i="35"/>
  <c r="D32" i="35"/>
  <c r="E32" i="35"/>
  <c r="F32" i="35"/>
  <c r="G32" i="35"/>
  <c r="H32" i="35"/>
  <c r="I32" i="35"/>
  <c r="J32" i="35"/>
  <c r="K32" i="35"/>
  <c r="A33" i="35"/>
  <c r="D33" i="35"/>
  <c r="E33" i="35"/>
  <c r="F33" i="35"/>
  <c r="G33" i="35"/>
  <c r="H33" i="35"/>
  <c r="I33" i="35"/>
  <c r="J33" i="35"/>
  <c r="A34" i="35"/>
  <c r="E34" i="35"/>
  <c r="F34" i="35"/>
  <c r="G34" i="35"/>
  <c r="H34" i="35"/>
  <c r="I34" i="35"/>
  <c r="J34" i="35"/>
  <c r="A35" i="35"/>
  <c r="B35" i="35"/>
  <c r="F35" i="35"/>
  <c r="G35" i="35"/>
  <c r="H35" i="35"/>
  <c r="I35" i="35"/>
  <c r="J35" i="35"/>
  <c r="A36" i="35"/>
  <c r="B36" i="35"/>
  <c r="C36" i="35"/>
  <c r="G36" i="35"/>
  <c r="H36" i="35"/>
  <c r="I36" i="35"/>
  <c r="J36" i="35"/>
  <c r="A37" i="35"/>
  <c r="B37" i="35"/>
  <c r="C37" i="35"/>
  <c r="D37" i="35"/>
  <c r="H37" i="35"/>
  <c r="I37" i="35"/>
  <c r="J37" i="35"/>
  <c r="A38" i="35"/>
  <c r="B38" i="35"/>
  <c r="C38" i="35"/>
  <c r="D38" i="35"/>
  <c r="E38" i="35"/>
  <c r="J38" i="35"/>
  <c r="A39" i="35"/>
  <c r="B39" i="35"/>
  <c r="C39" i="35"/>
  <c r="D39" i="35"/>
  <c r="E39" i="35"/>
  <c r="F39" i="35"/>
  <c r="G39" i="35"/>
  <c r="A40" i="35"/>
  <c r="B40" i="35"/>
  <c r="C40" i="35"/>
  <c r="D40" i="35"/>
  <c r="E40" i="35"/>
  <c r="F40" i="35"/>
  <c r="G40" i="35"/>
  <c r="H40" i="35"/>
  <c r="A41" i="35"/>
  <c r="B41" i="35"/>
  <c r="C41" i="35"/>
  <c r="D41" i="35"/>
  <c r="E41" i="35"/>
  <c r="F41" i="35"/>
  <c r="G41" i="35"/>
  <c r="H41" i="35"/>
  <c r="I41" i="35"/>
  <c r="A42" i="35"/>
  <c r="B42" i="35"/>
  <c r="C42" i="35"/>
  <c r="D42" i="35"/>
  <c r="E42" i="35"/>
  <c r="F42" i="35"/>
  <c r="G42" i="35"/>
  <c r="H42" i="35"/>
  <c r="I42" i="35"/>
  <c r="J42" i="35"/>
  <c r="K42" i="35"/>
  <c r="K17" i="35"/>
  <c r="K16" i="35"/>
  <c r="J16" i="35"/>
  <c r="I16" i="35"/>
  <c r="H16" i="35"/>
  <c r="G16" i="35"/>
  <c r="F16" i="35"/>
  <c r="E16" i="35"/>
  <c r="D16" i="35"/>
  <c r="C16" i="35"/>
  <c r="B16" i="35"/>
  <c r="A16" i="35"/>
  <c r="A4" i="35"/>
  <c r="B4" i="35"/>
  <c r="C4" i="35"/>
  <c r="D4" i="35"/>
  <c r="E4" i="35"/>
  <c r="F4" i="35"/>
  <c r="G4" i="35"/>
  <c r="H4" i="35"/>
  <c r="I4" i="35"/>
  <c r="J4" i="35"/>
  <c r="K4" i="35"/>
  <c r="A5" i="35"/>
  <c r="D5" i="35"/>
  <c r="E5" i="35"/>
  <c r="F5" i="35"/>
  <c r="G5" i="35"/>
  <c r="H5" i="35"/>
  <c r="I5" i="35"/>
  <c r="J5" i="35"/>
  <c r="A6" i="35"/>
  <c r="E6" i="35"/>
  <c r="F6" i="35"/>
  <c r="G6" i="35"/>
  <c r="H6" i="35"/>
  <c r="I6" i="35"/>
  <c r="J6" i="35"/>
  <c r="A7" i="35"/>
  <c r="B7" i="35"/>
  <c r="F7" i="35"/>
  <c r="G7" i="35"/>
  <c r="H7" i="35"/>
  <c r="I7" i="35"/>
  <c r="J7" i="35"/>
  <c r="A8" i="35"/>
  <c r="B8" i="35"/>
  <c r="C8" i="35"/>
  <c r="G8" i="35"/>
  <c r="H8" i="35"/>
  <c r="I8" i="35"/>
  <c r="J8" i="35"/>
  <c r="A9" i="35"/>
  <c r="B9" i="35"/>
  <c r="C9" i="35"/>
  <c r="D9" i="35"/>
  <c r="H9" i="35"/>
  <c r="I9" i="35"/>
  <c r="J9" i="35"/>
  <c r="A10" i="35"/>
  <c r="B10" i="35"/>
  <c r="C10" i="35"/>
  <c r="D10" i="35"/>
  <c r="E10" i="35"/>
  <c r="J10" i="35"/>
  <c r="A11" i="35"/>
  <c r="B11" i="35"/>
  <c r="C11" i="35"/>
  <c r="D11" i="35"/>
  <c r="E11" i="35"/>
  <c r="F11" i="35"/>
  <c r="G11" i="35"/>
  <c r="A12" i="35"/>
  <c r="B12" i="35"/>
  <c r="C12" i="35"/>
  <c r="D12" i="35"/>
  <c r="E12" i="35"/>
  <c r="F12" i="35"/>
  <c r="G12" i="35"/>
  <c r="H12" i="35"/>
  <c r="A13" i="35"/>
  <c r="B13" i="35"/>
  <c r="C13" i="35"/>
  <c r="D13" i="35"/>
  <c r="E13" i="35"/>
  <c r="F13" i="35"/>
  <c r="G13" i="35"/>
  <c r="H13" i="35"/>
  <c r="I13" i="35"/>
  <c r="A14" i="35"/>
  <c r="B14" i="35"/>
  <c r="C14" i="35"/>
  <c r="D14" i="35"/>
  <c r="E14" i="35"/>
  <c r="F14" i="35"/>
  <c r="G14" i="35"/>
  <c r="H14" i="35"/>
  <c r="I14" i="35"/>
  <c r="J14" i="35"/>
  <c r="K14" i="35"/>
  <c r="A144" i="34"/>
  <c r="B144" i="34"/>
  <c r="C144" i="34"/>
  <c r="D144" i="34"/>
  <c r="E144" i="34"/>
  <c r="F144" i="34"/>
  <c r="G144" i="34"/>
  <c r="H144" i="34"/>
  <c r="I144" i="34"/>
  <c r="J144" i="34"/>
  <c r="K144" i="34"/>
  <c r="A145" i="34"/>
  <c r="D145" i="34"/>
  <c r="E145" i="34"/>
  <c r="F145" i="34"/>
  <c r="G145" i="34"/>
  <c r="H145" i="34"/>
  <c r="I145" i="34"/>
  <c r="J145" i="34"/>
  <c r="A146" i="34"/>
  <c r="E146" i="34"/>
  <c r="F146" i="34"/>
  <c r="G146" i="34"/>
  <c r="H146" i="34"/>
  <c r="I146" i="34"/>
  <c r="J146" i="34"/>
  <c r="A147" i="34"/>
  <c r="B147" i="34"/>
  <c r="F147" i="34"/>
  <c r="G147" i="34"/>
  <c r="H147" i="34"/>
  <c r="I147" i="34"/>
  <c r="J147" i="34"/>
  <c r="A148" i="34"/>
  <c r="B148" i="34"/>
  <c r="C148" i="34"/>
  <c r="G148" i="34"/>
  <c r="H148" i="34"/>
  <c r="I148" i="34"/>
  <c r="J148" i="34"/>
  <c r="A149" i="34"/>
  <c r="B149" i="34"/>
  <c r="C149" i="34"/>
  <c r="D149" i="34"/>
  <c r="H149" i="34"/>
  <c r="I149" i="34"/>
  <c r="J149" i="34"/>
  <c r="A150" i="34"/>
  <c r="B150" i="34"/>
  <c r="C150" i="34"/>
  <c r="D150" i="34"/>
  <c r="E150" i="34"/>
  <c r="J150" i="34"/>
  <c r="A151" i="34"/>
  <c r="B151" i="34"/>
  <c r="C151" i="34"/>
  <c r="D151" i="34"/>
  <c r="E151" i="34"/>
  <c r="F151" i="34"/>
  <c r="G151" i="34"/>
  <c r="A152" i="34"/>
  <c r="B152" i="34"/>
  <c r="C152" i="34"/>
  <c r="D152" i="34"/>
  <c r="E152" i="34"/>
  <c r="F152" i="34"/>
  <c r="G152" i="34"/>
  <c r="H152" i="34"/>
  <c r="A153" i="34"/>
  <c r="B153" i="34"/>
  <c r="C153" i="34"/>
  <c r="D153" i="34"/>
  <c r="E153" i="34"/>
  <c r="F153" i="34"/>
  <c r="G153" i="34"/>
  <c r="H153" i="34"/>
  <c r="I153" i="34"/>
  <c r="A154" i="34"/>
  <c r="B154" i="34"/>
  <c r="C154" i="34"/>
  <c r="D154" i="34"/>
  <c r="E154" i="34"/>
  <c r="F154" i="34"/>
  <c r="G154" i="34"/>
  <c r="H154" i="34"/>
  <c r="I154" i="34"/>
  <c r="J154" i="34"/>
  <c r="K154" i="34"/>
  <c r="A116" i="34"/>
  <c r="B116" i="34"/>
  <c r="C116" i="34"/>
  <c r="D116" i="34"/>
  <c r="E116" i="34"/>
  <c r="F116" i="34"/>
  <c r="G116" i="34"/>
  <c r="H116" i="34"/>
  <c r="I116" i="34"/>
  <c r="J116" i="34"/>
  <c r="K116" i="34"/>
  <c r="A117" i="34"/>
  <c r="D117" i="34"/>
  <c r="E117" i="34"/>
  <c r="F117" i="34"/>
  <c r="G117" i="34"/>
  <c r="H117" i="34"/>
  <c r="I117" i="34"/>
  <c r="J117" i="34"/>
  <c r="A118" i="34"/>
  <c r="E118" i="34"/>
  <c r="F118" i="34"/>
  <c r="G118" i="34"/>
  <c r="H118" i="34"/>
  <c r="I118" i="34"/>
  <c r="J118" i="34"/>
  <c r="A119" i="34"/>
  <c r="B119" i="34"/>
  <c r="F119" i="34"/>
  <c r="G119" i="34"/>
  <c r="H119" i="34"/>
  <c r="I119" i="34"/>
  <c r="J119" i="34"/>
  <c r="A120" i="34"/>
  <c r="B120" i="34"/>
  <c r="C120" i="34"/>
  <c r="G120" i="34"/>
  <c r="H120" i="34"/>
  <c r="I120" i="34"/>
  <c r="J120" i="34"/>
  <c r="A121" i="34"/>
  <c r="B121" i="34"/>
  <c r="C121" i="34"/>
  <c r="D121" i="34"/>
  <c r="H121" i="34"/>
  <c r="I121" i="34"/>
  <c r="J121" i="34"/>
  <c r="A122" i="34"/>
  <c r="B122" i="34"/>
  <c r="C122" i="34"/>
  <c r="D122" i="34"/>
  <c r="E122" i="34"/>
  <c r="J122" i="34"/>
  <c r="A123" i="34"/>
  <c r="B123" i="34"/>
  <c r="C123" i="34"/>
  <c r="D123" i="34"/>
  <c r="E123" i="34"/>
  <c r="F123" i="34"/>
  <c r="G123" i="34"/>
  <c r="A124" i="34"/>
  <c r="B124" i="34"/>
  <c r="C124" i="34"/>
  <c r="D124" i="34"/>
  <c r="E124" i="34"/>
  <c r="F124" i="34"/>
  <c r="G124" i="34"/>
  <c r="H124" i="34"/>
  <c r="A125" i="34"/>
  <c r="B125" i="34"/>
  <c r="C125" i="34"/>
  <c r="D125" i="34"/>
  <c r="E125" i="34"/>
  <c r="F125" i="34"/>
  <c r="G125" i="34"/>
  <c r="H125" i="34"/>
  <c r="I125" i="34"/>
  <c r="A126" i="34"/>
  <c r="B126" i="34"/>
  <c r="C126" i="34"/>
  <c r="D126" i="34"/>
  <c r="E126" i="34"/>
  <c r="F126" i="34"/>
  <c r="G126" i="34"/>
  <c r="H126" i="34"/>
  <c r="I126" i="34"/>
  <c r="J126" i="34"/>
  <c r="K126" i="34"/>
  <c r="A88" i="34"/>
  <c r="B88" i="34"/>
  <c r="C88" i="34"/>
  <c r="D88" i="34"/>
  <c r="E88" i="34"/>
  <c r="F88" i="34"/>
  <c r="G88" i="34"/>
  <c r="H88" i="34"/>
  <c r="I88" i="34"/>
  <c r="J88" i="34"/>
  <c r="K88" i="34"/>
  <c r="A89" i="34"/>
  <c r="D89" i="34"/>
  <c r="E89" i="34"/>
  <c r="F89" i="34"/>
  <c r="G89" i="34"/>
  <c r="H89" i="34"/>
  <c r="I89" i="34"/>
  <c r="J89" i="34"/>
  <c r="A90" i="34"/>
  <c r="E90" i="34"/>
  <c r="F90" i="34"/>
  <c r="G90" i="34"/>
  <c r="H90" i="34"/>
  <c r="I90" i="34"/>
  <c r="J90" i="34"/>
  <c r="A91" i="34"/>
  <c r="B91" i="34"/>
  <c r="F91" i="34"/>
  <c r="G91" i="34"/>
  <c r="H91" i="34"/>
  <c r="I91" i="34"/>
  <c r="J91" i="34"/>
  <c r="A92" i="34"/>
  <c r="B92" i="34"/>
  <c r="C92" i="34"/>
  <c r="G92" i="34"/>
  <c r="H92" i="34"/>
  <c r="I92" i="34"/>
  <c r="J92" i="34"/>
  <c r="A93" i="34"/>
  <c r="B93" i="34"/>
  <c r="C93" i="34"/>
  <c r="D93" i="34"/>
  <c r="H93" i="34"/>
  <c r="I93" i="34"/>
  <c r="J93" i="34"/>
  <c r="A94" i="34"/>
  <c r="B94" i="34"/>
  <c r="C94" i="34"/>
  <c r="D94" i="34"/>
  <c r="E94" i="34"/>
  <c r="J94" i="34"/>
  <c r="A95" i="34"/>
  <c r="B95" i="34"/>
  <c r="C95" i="34"/>
  <c r="D95" i="34"/>
  <c r="E95" i="34"/>
  <c r="F95" i="34"/>
  <c r="G95" i="34"/>
  <c r="A96" i="34"/>
  <c r="B96" i="34"/>
  <c r="C96" i="34"/>
  <c r="D96" i="34"/>
  <c r="E96" i="34"/>
  <c r="F96" i="34"/>
  <c r="G96" i="34"/>
  <c r="H96" i="34"/>
  <c r="A97" i="34"/>
  <c r="B97" i="34"/>
  <c r="C97" i="34"/>
  <c r="D97" i="34"/>
  <c r="E97" i="34"/>
  <c r="F97" i="34"/>
  <c r="G97" i="34"/>
  <c r="H97" i="34"/>
  <c r="I97" i="34"/>
  <c r="A98" i="34"/>
  <c r="B98" i="34"/>
  <c r="C98" i="34"/>
  <c r="D98" i="34"/>
  <c r="E98" i="34"/>
  <c r="F98" i="34"/>
  <c r="G98" i="34"/>
  <c r="H98" i="34"/>
  <c r="I98" i="34"/>
  <c r="J98" i="34"/>
  <c r="K98" i="34"/>
  <c r="A60" i="34"/>
  <c r="B60" i="34"/>
  <c r="C60" i="34"/>
  <c r="D60" i="34"/>
  <c r="E60" i="34"/>
  <c r="F60" i="34"/>
  <c r="G60" i="34"/>
  <c r="H60" i="34"/>
  <c r="I60" i="34"/>
  <c r="J60" i="34"/>
  <c r="K60" i="34"/>
  <c r="A61" i="34"/>
  <c r="D61" i="34"/>
  <c r="E61" i="34"/>
  <c r="F61" i="34"/>
  <c r="G61" i="34"/>
  <c r="H61" i="34"/>
  <c r="I61" i="34"/>
  <c r="J61" i="34"/>
  <c r="A62" i="34"/>
  <c r="E62" i="34"/>
  <c r="F62" i="34"/>
  <c r="G62" i="34"/>
  <c r="H62" i="34"/>
  <c r="I62" i="34"/>
  <c r="J62" i="34"/>
  <c r="A63" i="34"/>
  <c r="B63" i="34"/>
  <c r="F63" i="34"/>
  <c r="G63" i="34"/>
  <c r="H63" i="34"/>
  <c r="I63" i="34"/>
  <c r="J63" i="34"/>
  <c r="A64" i="34"/>
  <c r="B64" i="34"/>
  <c r="C64" i="34"/>
  <c r="G64" i="34"/>
  <c r="H64" i="34"/>
  <c r="I64" i="34"/>
  <c r="J64" i="34"/>
  <c r="A65" i="34"/>
  <c r="B65" i="34"/>
  <c r="C65" i="34"/>
  <c r="D65" i="34"/>
  <c r="H65" i="34"/>
  <c r="I65" i="34"/>
  <c r="J65" i="34"/>
  <c r="A66" i="34"/>
  <c r="B66" i="34"/>
  <c r="C66" i="34"/>
  <c r="D66" i="34"/>
  <c r="E66" i="34"/>
  <c r="J66" i="34"/>
  <c r="A67" i="34"/>
  <c r="B67" i="34"/>
  <c r="C67" i="34"/>
  <c r="D67" i="34"/>
  <c r="E67" i="34"/>
  <c r="F67" i="34"/>
  <c r="G67" i="34"/>
  <c r="A68" i="34"/>
  <c r="B68" i="34"/>
  <c r="C68" i="34"/>
  <c r="D68" i="34"/>
  <c r="E68" i="34"/>
  <c r="F68" i="34"/>
  <c r="G68" i="34"/>
  <c r="H68" i="34"/>
  <c r="A69" i="34"/>
  <c r="B69" i="34"/>
  <c r="C69" i="34"/>
  <c r="D69" i="34"/>
  <c r="E69" i="34"/>
  <c r="F69" i="34"/>
  <c r="G69" i="34"/>
  <c r="H69" i="34"/>
  <c r="I69" i="34"/>
  <c r="A70" i="34"/>
  <c r="B70" i="34"/>
  <c r="C70" i="34"/>
  <c r="D70" i="34"/>
  <c r="E70" i="34"/>
  <c r="F70" i="34"/>
  <c r="G70" i="34"/>
  <c r="H70" i="34"/>
  <c r="I70" i="34"/>
  <c r="J70" i="34"/>
  <c r="K70" i="34"/>
  <c r="A32" i="34"/>
  <c r="B32" i="34"/>
  <c r="C32" i="34"/>
  <c r="D32" i="34"/>
  <c r="E32" i="34"/>
  <c r="F32" i="34"/>
  <c r="G32" i="34"/>
  <c r="H32" i="34"/>
  <c r="I32" i="34"/>
  <c r="J32" i="34"/>
  <c r="K32" i="34"/>
  <c r="A33" i="34"/>
  <c r="D33" i="34"/>
  <c r="E33" i="34"/>
  <c r="F33" i="34"/>
  <c r="G33" i="34"/>
  <c r="H33" i="34"/>
  <c r="I33" i="34"/>
  <c r="J33" i="34"/>
  <c r="A34" i="34"/>
  <c r="E34" i="34"/>
  <c r="F34" i="34"/>
  <c r="G34" i="34"/>
  <c r="H34" i="34"/>
  <c r="I34" i="34"/>
  <c r="J34" i="34"/>
  <c r="A35" i="34"/>
  <c r="B35" i="34"/>
  <c r="F35" i="34"/>
  <c r="G35" i="34"/>
  <c r="H35" i="34"/>
  <c r="I35" i="34"/>
  <c r="J35" i="34"/>
  <c r="A36" i="34"/>
  <c r="B36" i="34"/>
  <c r="C36" i="34"/>
  <c r="G36" i="34"/>
  <c r="H36" i="34"/>
  <c r="I36" i="34"/>
  <c r="J36" i="34"/>
  <c r="A37" i="34"/>
  <c r="B37" i="34"/>
  <c r="C37" i="34"/>
  <c r="D37" i="34"/>
  <c r="H37" i="34"/>
  <c r="I37" i="34"/>
  <c r="J37" i="34"/>
  <c r="A38" i="34"/>
  <c r="B38" i="34"/>
  <c r="C38" i="34"/>
  <c r="D38" i="34"/>
  <c r="E38" i="34"/>
  <c r="J38" i="34"/>
  <c r="A39" i="34"/>
  <c r="B39" i="34"/>
  <c r="C39" i="34"/>
  <c r="D39" i="34"/>
  <c r="E39" i="34"/>
  <c r="F39" i="34"/>
  <c r="G39" i="34"/>
  <c r="A40" i="34"/>
  <c r="B40" i="34"/>
  <c r="C40" i="34"/>
  <c r="D40" i="34"/>
  <c r="E40" i="34"/>
  <c r="F40" i="34"/>
  <c r="G40" i="34"/>
  <c r="H40" i="34"/>
  <c r="A41" i="34"/>
  <c r="B41" i="34"/>
  <c r="C41" i="34"/>
  <c r="D41" i="34"/>
  <c r="E41" i="34"/>
  <c r="F41" i="34"/>
  <c r="G41" i="34"/>
  <c r="H41" i="34"/>
  <c r="I41" i="34"/>
  <c r="A42" i="34"/>
  <c r="B42" i="34"/>
  <c r="C42" i="34"/>
  <c r="D42" i="34"/>
  <c r="E42" i="34"/>
  <c r="F42" i="34"/>
  <c r="G42" i="34"/>
  <c r="H42" i="34"/>
  <c r="I42" i="34"/>
  <c r="J42" i="34"/>
  <c r="K42" i="34"/>
  <c r="K17" i="34"/>
  <c r="K16" i="34"/>
  <c r="J16" i="34"/>
  <c r="I16" i="34"/>
  <c r="H16" i="34"/>
  <c r="G16" i="34"/>
  <c r="F16" i="34"/>
  <c r="E16" i="34"/>
  <c r="D16" i="34"/>
  <c r="C16" i="34"/>
  <c r="B16" i="34"/>
  <c r="A16" i="34"/>
  <c r="A4" i="34"/>
  <c r="B4" i="34"/>
  <c r="C4" i="34"/>
  <c r="D4" i="34"/>
  <c r="E4" i="34"/>
  <c r="F4" i="34"/>
  <c r="G4" i="34"/>
  <c r="H4" i="34"/>
  <c r="I4" i="34"/>
  <c r="J4" i="34"/>
  <c r="K4" i="34"/>
  <c r="A5" i="34"/>
  <c r="D5" i="34"/>
  <c r="E5" i="34"/>
  <c r="F5" i="34"/>
  <c r="G5" i="34"/>
  <c r="H5" i="34"/>
  <c r="I5" i="34"/>
  <c r="J5" i="34"/>
  <c r="A6" i="34"/>
  <c r="E6" i="34"/>
  <c r="F6" i="34"/>
  <c r="G6" i="34"/>
  <c r="H6" i="34"/>
  <c r="I6" i="34"/>
  <c r="J6" i="34"/>
  <c r="A7" i="34"/>
  <c r="B7" i="34"/>
  <c r="F7" i="34"/>
  <c r="G7" i="34"/>
  <c r="H7" i="34"/>
  <c r="I7" i="34"/>
  <c r="J7" i="34"/>
  <c r="A8" i="34"/>
  <c r="B8" i="34"/>
  <c r="C8" i="34"/>
  <c r="G8" i="34"/>
  <c r="H8" i="34"/>
  <c r="I8" i="34"/>
  <c r="J8" i="34"/>
  <c r="A9" i="34"/>
  <c r="B9" i="34"/>
  <c r="C9" i="34"/>
  <c r="D9" i="34"/>
  <c r="H9" i="34"/>
  <c r="I9" i="34"/>
  <c r="J9" i="34"/>
  <c r="A10" i="34"/>
  <c r="B10" i="34"/>
  <c r="C10" i="34"/>
  <c r="D10" i="34"/>
  <c r="E10" i="34"/>
  <c r="J10" i="34"/>
  <c r="A11" i="34"/>
  <c r="B11" i="34"/>
  <c r="C11" i="34"/>
  <c r="D11" i="34"/>
  <c r="E11" i="34"/>
  <c r="F11" i="34"/>
  <c r="G11" i="34"/>
  <c r="A12" i="34"/>
  <c r="B12" i="34"/>
  <c r="C12" i="34"/>
  <c r="D12" i="34"/>
  <c r="E12" i="34"/>
  <c r="F12" i="34"/>
  <c r="G12" i="34"/>
  <c r="H12" i="34"/>
  <c r="A13" i="34"/>
  <c r="B13" i="34"/>
  <c r="C13" i="34"/>
  <c r="D13" i="34"/>
  <c r="E13" i="34"/>
  <c r="F13" i="34"/>
  <c r="G13" i="34"/>
  <c r="H13" i="34"/>
  <c r="I13" i="34"/>
  <c r="A14" i="34"/>
  <c r="B14" i="34"/>
  <c r="C14" i="34"/>
  <c r="D14" i="34"/>
  <c r="E14" i="34"/>
  <c r="F14" i="34"/>
  <c r="G14" i="34"/>
  <c r="H14" i="34"/>
  <c r="I14" i="34"/>
  <c r="J14" i="34"/>
  <c r="K14" i="34"/>
  <c r="A172" i="33"/>
  <c r="B172" i="33"/>
  <c r="C172" i="33"/>
  <c r="D172" i="33"/>
  <c r="E172" i="33"/>
  <c r="F172" i="33"/>
  <c r="G172" i="33"/>
  <c r="H172" i="33"/>
  <c r="I172" i="33"/>
  <c r="J172" i="33"/>
  <c r="K172" i="33"/>
  <c r="A173" i="33"/>
  <c r="D173" i="33"/>
  <c r="E173" i="33"/>
  <c r="F173" i="33"/>
  <c r="G173" i="33"/>
  <c r="H173" i="33"/>
  <c r="I173" i="33"/>
  <c r="J173" i="33"/>
  <c r="A174" i="33"/>
  <c r="E174" i="33"/>
  <c r="F174" i="33"/>
  <c r="G174" i="33"/>
  <c r="H174" i="33"/>
  <c r="I174" i="33"/>
  <c r="J174" i="33"/>
  <c r="A175" i="33"/>
  <c r="B175" i="33"/>
  <c r="F175" i="33"/>
  <c r="G175" i="33"/>
  <c r="H175" i="33"/>
  <c r="I175" i="33"/>
  <c r="J175" i="33"/>
  <c r="A176" i="33"/>
  <c r="B176" i="33"/>
  <c r="C176" i="33"/>
  <c r="G176" i="33"/>
  <c r="H176" i="33"/>
  <c r="I176" i="33"/>
  <c r="J176" i="33"/>
  <c r="A177" i="33"/>
  <c r="B177" i="33"/>
  <c r="C177" i="33"/>
  <c r="D177" i="33"/>
  <c r="H177" i="33"/>
  <c r="I177" i="33"/>
  <c r="J177" i="33"/>
  <c r="A178" i="33"/>
  <c r="B178" i="33"/>
  <c r="C178" i="33"/>
  <c r="D178" i="33"/>
  <c r="E178" i="33"/>
  <c r="J178" i="33"/>
  <c r="A179" i="33"/>
  <c r="B179" i="33"/>
  <c r="C179" i="33"/>
  <c r="D179" i="33"/>
  <c r="E179" i="33"/>
  <c r="F179" i="33"/>
  <c r="G179" i="33"/>
  <c r="A180" i="33"/>
  <c r="B180" i="33"/>
  <c r="C180" i="33"/>
  <c r="D180" i="33"/>
  <c r="E180" i="33"/>
  <c r="F180" i="33"/>
  <c r="G180" i="33"/>
  <c r="H180" i="33"/>
  <c r="A181" i="33"/>
  <c r="B181" i="33"/>
  <c r="C181" i="33"/>
  <c r="D181" i="33"/>
  <c r="E181" i="33"/>
  <c r="F181" i="33"/>
  <c r="G181" i="33"/>
  <c r="H181" i="33"/>
  <c r="I181" i="33"/>
  <c r="A182" i="33"/>
  <c r="B182" i="33"/>
  <c r="C182" i="33"/>
  <c r="D182" i="33"/>
  <c r="E182" i="33"/>
  <c r="F182" i="33"/>
  <c r="G182" i="33"/>
  <c r="H182" i="33"/>
  <c r="I182" i="33"/>
  <c r="J182" i="33"/>
  <c r="K182" i="33"/>
  <c r="A144" i="33"/>
  <c r="B144" i="33"/>
  <c r="C144" i="33"/>
  <c r="D144" i="33"/>
  <c r="E144" i="33"/>
  <c r="F144" i="33"/>
  <c r="G144" i="33"/>
  <c r="H144" i="33"/>
  <c r="I144" i="33"/>
  <c r="J144" i="33"/>
  <c r="K144" i="33"/>
  <c r="A145" i="33"/>
  <c r="D145" i="33"/>
  <c r="E145" i="33"/>
  <c r="F145" i="33"/>
  <c r="G145" i="33"/>
  <c r="H145" i="33"/>
  <c r="I145" i="33"/>
  <c r="J145" i="33"/>
  <c r="A146" i="33"/>
  <c r="E146" i="33"/>
  <c r="F146" i="33"/>
  <c r="G146" i="33"/>
  <c r="H146" i="33"/>
  <c r="I146" i="33"/>
  <c r="J146" i="33"/>
  <c r="A147" i="33"/>
  <c r="B147" i="33"/>
  <c r="F147" i="33"/>
  <c r="G147" i="33"/>
  <c r="H147" i="33"/>
  <c r="I147" i="33"/>
  <c r="J147" i="33"/>
  <c r="A148" i="33"/>
  <c r="B148" i="33"/>
  <c r="C148" i="33"/>
  <c r="G148" i="33"/>
  <c r="H148" i="33"/>
  <c r="I148" i="33"/>
  <c r="J148" i="33"/>
  <c r="A149" i="33"/>
  <c r="B149" i="33"/>
  <c r="C149" i="33"/>
  <c r="D149" i="33"/>
  <c r="H149" i="33"/>
  <c r="I149" i="33"/>
  <c r="J149" i="33"/>
  <c r="A150" i="33"/>
  <c r="B150" i="33"/>
  <c r="C150" i="33"/>
  <c r="D150" i="33"/>
  <c r="E150" i="33"/>
  <c r="J150" i="33"/>
  <c r="A151" i="33"/>
  <c r="B151" i="33"/>
  <c r="C151" i="33"/>
  <c r="D151" i="33"/>
  <c r="E151" i="33"/>
  <c r="F151" i="33"/>
  <c r="G151" i="33"/>
  <c r="A152" i="33"/>
  <c r="B152" i="33"/>
  <c r="C152" i="33"/>
  <c r="D152" i="33"/>
  <c r="E152" i="33"/>
  <c r="F152" i="33"/>
  <c r="G152" i="33"/>
  <c r="H152" i="33"/>
  <c r="A153" i="33"/>
  <c r="B153" i="33"/>
  <c r="C153" i="33"/>
  <c r="D153" i="33"/>
  <c r="E153" i="33"/>
  <c r="F153" i="33"/>
  <c r="G153" i="33"/>
  <c r="H153" i="33"/>
  <c r="I153" i="33"/>
  <c r="A154" i="33"/>
  <c r="B154" i="33"/>
  <c r="C154" i="33"/>
  <c r="D154" i="33"/>
  <c r="E154" i="33"/>
  <c r="F154" i="33"/>
  <c r="G154" i="33"/>
  <c r="H154" i="33"/>
  <c r="I154" i="33"/>
  <c r="J154" i="33"/>
  <c r="K154" i="33"/>
  <c r="A116" i="33"/>
  <c r="B116" i="33"/>
  <c r="C116" i="33"/>
  <c r="D116" i="33"/>
  <c r="E116" i="33"/>
  <c r="F116" i="33"/>
  <c r="G116" i="33"/>
  <c r="H116" i="33"/>
  <c r="I116" i="33"/>
  <c r="J116" i="33"/>
  <c r="K116" i="33"/>
  <c r="A117" i="33"/>
  <c r="D117" i="33"/>
  <c r="E117" i="33"/>
  <c r="F117" i="33"/>
  <c r="G117" i="33"/>
  <c r="H117" i="33"/>
  <c r="I117" i="33"/>
  <c r="J117" i="33"/>
  <c r="A118" i="33"/>
  <c r="E118" i="33"/>
  <c r="F118" i="33"/>
  <c r="G118" i="33"/>
  <c r="H118" i="33"/>
  <c r="I118" i="33"/>
  <c r="J118" i="33"/>
  <c r="A119" i="33"/>
  <c r="B119" i="33"/>
  <c r="F119" i="33"/>
  <c r="G119" i="33"/>
  <c r="H119" i="33"/>
  <c r="I119" i="33"/>
  <c r="J119" i="33"/>
  <c r="A120" i="33"/>
  <c r="B120" i="33"/>
  <c r="C120" i="33"/>
  <c r="G120" i="33"/>
  <c r="H120" i="33"/>
  <c r="I120" i="33"/>
  <c r="J120" i="33"/>
  <c r="A121" i="33"/>
  <c r="B121" i="33"/>
  <c r="C121" i="33"/>
  <c r="D121" i="33"/>
  <c r="H121" i="33"/>
  <c r="I121" i="33"/>
  <c r="J121" i="33"/>
  <c r="A122" i="33"/>
  <c r="B122" i="33"/>
  <c r="C122" i="33"/>
  <c r="D122" i="33"/>
  <c r="E122" i="33"/>
  <c r="J122" i="33"/>
  <c r="A123" i="33"/>
  <c r="B123" i="33"/>
  <c r="C123" i="33"/>
  <c r="D123" i="33"/>
  <c r="E123" i="33"/>
  <c r="F123" i="33"/>
  <c r="G123" i="33"/>
  <c r="A124" i="33"/>
  <c r="B124" i="33"/>
  <c r="C124" i="33"/>
  <c r="D124" i="33"/>
  <c r="E124" i="33"/>
  <c r="F124" i="33"/>
  <c r="G124" i="33"/>
  <c r="H124" i="33"/>
  <c r="A125" i="33"/>
  <c r="B125" i="33"/>
  <c r="C125" i="33"/>
  <c r="D125" i="33"/>
  <c r="E125" i="33"/>
  <c r="F125" i="33"/>
  <c r="G125" i="33"/>
  <c r="H125" i="33"/>
  <c r="I125" i="33"/>
  <c r="A126" i="33"/>
  <c r="B126" i="33"/>
  <c r="C126" i="33"/>
  <c r="D126" i="33"/>
  <c r="E126" i="33"/>
  <c r="F126" i="33"/>
  <c r="G126" i="33"/>
  <c r="H126" i="33"/>
  <c r="I126" i="33"/>
  <c r="J126" i="33"/>
  <c r="K126" i="33"/>
  <c r="A88" i="33"/>
  <c r="B88" i="33"/>
  <c r="C88" i="33"/>
  <c r="D88" i="33"/>
  <c r="E88" i="33"/>
  <c r="F88" i="33"/>
  <c r="G88" i="33"/>
  <c r="H88" i="33"/>
  <c r="I88" i="33"/>
  <c r="J88" i="33"/>
  <c r="K88" i="33"/>
  <c r="A89" i="33"/>
  <c r="D89" i="33"/>
  <c r="E89" i="33"/>
  <c r="F89" i="33"/>
  <c r="G89" i="33"/>
  <c r="H89" i="33"/>
  <c r="I89" i="33"/>
  <c r="J89" i="33"/>
  <c r="A90" i="33"/>
  <c r="E90" i="33"/>
  <c r="F90" i="33"/>
  <c r="G90" i="33"/>
  <c r="H90" i="33"/>
  <c r="I90" i="33"/>
  <c r="J90" i="33"/>
  <c r="A91" i="33"/>
  <c r="B91" i="33"/>
  <c r="F91" i="33"/>
  <c r="G91" i="33"/>
  <c r="H91" i="33"/>
  <c r="I91" i="33"/>
  <c r="J91" i="33"/>
  <c r="A92" i="33"/>
  <c r="B92" i="33"/>
  <c r="C92" i="33"/>
  <c r="G92" i="33"/>
  <c r="H92" i="33"/>
  <c r="I92" i="33"/>
  <c r="J92" i="33"/>
  <c r="A93" i="33"/>
  <c r="B93" i="33"/>
  <c r="C93" i="33"/>
  <c r="D93" i="33"/>
  <c r="H93" i="33"/>
  <c r="I93" i="33"/>
  <c r="J93" i="33"/>
  <c r="A94" i="33"/>
  <c r="B94" i="33"/>
  <c r="C94" i="33"/>
  <c r="D94" i="33"/>
  <c r="E94" i="33"/>
  <c r="J94" i="33"/>
  <c r="A95" i="33"/>
  <c r="B95" i="33"/>
  <c r="C95" i="33"/>
  <c r="D95" i="33"/>
  <c r="E95" i="33"/>
  <c r="F95" i="33"/>
  <c r="G95" i="33"/>
  <c r="A96" i="33"/>
  <c r="B96" i="33"/>
  <c r="C96" i="33"/>
  <c r="D96" i="33"/>
  <c r="E96" i="33"/>
  <c r="F96" i="33"/>
  <c r="G96" i="33"/>
  <c r="H96" i="33"/>
  <c r="A97" i="33"/>
  <c r="B97" i="33"/>
  <c r="C97" i="33"/>
  <c r="D97" i="33"/>
  <c r="E97" i="33"/>
  <c r="F97" i="33"/>
  <c r="G97" i="33"/>
  <c r="H97" i="33"/>
  <c r="I97" i="33"/>
  <c r="A98" i="33"/>
  <c r="B98" i="33"/>
  <c r="C98" i="33"/>
  <c r="D98" i="33"/>
  <c r="E98" i="33"/>
  <c r="F98" i="33"/>
  <c r="G98" i="33"/>
  <c r="H98" i="33"/>
  <c r="I98" i="33"/>
  <c r="J98" i="33"/>
  <c r="K98" i="33"/>
  <c r="A60" i="33"/>
  <c r="B60" i="33"/>
  <c r="C60" i="33"/>
  <c r="D60" i="33"/>
  <c r="E60" i="33"/>
  <c r="F60" i="33"/>
  <c r="G60" i="33"/>
  <c r="H60" i="33"/>
  <c r="I60" i="33"/>
  <c r="J60" i="33"/>
  <c r="K60" i="33"/>
  <c r="A61" i="33"/>
  <c r="D61" i="33"/>
  <c r="E61" i="33"/>
  <c r="F61" i="33"/>
  <c r="G61" i="33"/>
  <c r="H61" i="33"/>
  <c r="I61" i="33"/>
  <c r="J61" i="33"/>
  <c r="A62" i="33"/>
  <c r="E62" i="33"/>
  <c r="F62" i="33"/>
  <c r="G62" i="33"/>
  <c r="H62" i="33"/>
  <c r="I62" i="33"/>
  <c r="J62" i="33"/>
  <c r="A63" i="33"/>
  <c r="B63" i="33"/>
  <c r="F63" i="33"/>
  <c r="G63" i="33"/>
  <c r="H63" i="33"/>
  <c r="I63" i="33"/>
  <c r="J63" i="33"/>
  <c r="A64" i="33"/>
  <c r="B64" i="33"/>
  <c r="C64" i="33"/>
  <c r="G64" i="33"/>
  <c r="H64" i="33"/>
  <c r="I64" i="33"/>
  <c r="J64" i="33"/>
  <c r="A65" i="33"/>
  <c r="B65" i="33"/>
  <c r="C65" i="33"/>
  <c r="D65" i="33"/>
  <c r="H65" i="33"/>
  <c r="I65" i="33"/>
  <c r="J65" i="33"/>
  <c r="A66" i="33"/>
  <c r="B66" i="33"/>
  <c r="C66" i="33"/>
  <c r="D66" i="33"/>
  <c r="E66" i="33"/>
  <c r="J66" i="33"/>
  <c r="A67" i="33"/>
  <c r="B67" i="33"/>
  <c r="C67" i="33"/>
  <c r="D67" i="33"/>
  <c r="E67" i="33"/>
  <c r="F67" i="33"/>
  <c r="G67" i="33"/>
  <c r="A68" i="33"/>
  <c r="B68" i="33"/>
  <c r="C68" i="33"/>
  <c r="D68" i="33"/>
  <c r="E68" i="33"/>
  <c r="F68" i="33"/>
  <c r="G68" i="33"/>
  <c r="H68" i="33"/>
  <c r="A69" i="33"/>
  <c r="B69" i="33"/>
  <c r="C69" i="33"/>
  <c r="D69" i="33"/>
  <c r="E69" i="33"/>
  <c r="F69" i="33"/>
  <c r="G69" i="33"/>
  <c r="H69" i="33"/>
  <c r="I69" i="33"/>
  <c r="A70" i="33"/>
  <c r="B70" i="33"/>
  <c r="C70" i="33"/>
  <c r="D70" i="33"/>
  <c r="E70" i="33"/>
  <c r="F70" i="33"/>
  <c r="G70" i="33"/>
  <c r="H70" i="33"/>
  <c r="I70" i="33"/>
  <c r="J70" i="33"/>
  <c r="K70" i="33"/>
  <c r="A32" i="33"/>
  <c r="B32" i="33"/>
  <c r="C32" i="33"/>
  <c r="D32" i="33"/>
  <c r="E32" i="33"/>
  <c r="F32" i="33"/>
  <c r="G32" i="33"/>
  <c r="H32" i="33"/>
  <c r="I32" i="33"/>
  <c r="J32" i="33"/>
  <c r="K32" i="33"/>
  <c r="A33" i="33"/>
  <c r="D33" i="33"/>
  <c r="E33" i="33"/>
  <c r="F33" i="33"/>
  <c r="G33" i="33"/>
  <c r="H33" i="33"/>
  <c r="I33" i="33"/>
  <c r="J33" i="33"/>
  <c r="A34" i="33"/>
  <c r="E34" i="33"/>
  <c r="F34" i="33"/>
  <c r="G34" i="33"/>
  <c r="H34" i="33"/>
  <c r="I34" i="33"/>
  <c r="J34" i="33"/>
  <c r="A35" i="33"/>
  <c r="B35" i="33"/>
  <c r="F35" i="33"/>
  <c r="G35" i="33"/>
  <c r="H35" i="33"/>
  <c r="I35" i="33"/>
  <c r="J35" i="33"/>
  <c r="A36" i="33"/>
  <c r="B36" i="33"/>
  <c r="C36" i="33"/>
  <c r="G36" i="33"/>
  <c r="H36" i="33"/>
  <c r="I36" i="33"/>
  <c r="J36" i="33"/>
  <c r="A37" i="33"/>
  <c r="B37" i="33"/>
  <c r="C37" i="33"/>
  <c r="D37" i="33"/>
  <c r="H37" i="33"/>
  <c r="I37" i="33"/>
  <c r="J37" i="33"/>
  <c r="A38" i="33"/>
  <c r="B38" i="33"/>
  <c r="C38" i="33"/>
  <c r="D38" i="33"/>
  <c r="E38" i="33"/>
  <c r="J38" i="33"/>
  <c r="A39" i="33"/>
  <c r="B39" i="33"/>
  <c r="C39" i="33"/>
  <c r="D39" i="33"/>
  <c r="E39" i="33"/>
  <c r="F39" i="33"/>
  <c r="G39" i="33"/>
  <c r="A40" i="33"/>
  <c r="B40" i="33"/>
  <c r="C40" i="33"/>
  <c r="D40" i="33"/>
  <c r="E40" i="33"/>
  <c r="F40" i="33"/>
  <c r="G40" i="33"/>
  <c r="H40" i="33"/>
  <c r="A41" i="33"/>
  <c r="B41" i="33"/>
  <c r="C41" i="33"/>
  <c r="D41" i="33"/>
  <c r="E41" i="33"/>
  <c r="F41" i="33"/>
  <c r="G41" i="33"/>
  <c r="H41" i="33"/>
  <c r="I41" i="33"/>
  <c r="A42" i="33"/>
  <c r="B42" i="33"/>
  <c r="C42" i="33"/>
  <c r="D42" i="33"/>
  <c r="E42" i="33"/>
  <c r="F42" i="33"/>
  <c r="G42" i="33"/>
  <c r="H42" i="33"/>
  <c r="I42" i="33"/>
  <c r="J42" i="33"/>
  <c r="K42" i="33"/>
  <c r="K17" i="33"/>
  <c r="K16" i="33"/>
  <c r="J16" i="33"/>
  <c r="I16" i="33"/>
  <c r="H16" i="33"/>
  <c r="G16" i="33"/>
  <c r="F16" i="33"/>
  <c r="E16" i="33"/>
  <c r="D16" i="33"/>
  <c r="C16" i="33"/>
  <c r="B16" i="33"/>
  <c r="A16" i="33"/>
  <c r="A4" i="33"/>
  <c r="B4" i="33"/>
  <c r="C4" i="33"/>
  <c r="D4" i="33"/>
  <c r="E4" i="33"/>
  <c r="F4" i="33"/>
  <c r="G4" i="33"/>
  <c r="H4" i="33"/>
  <c r="I4" i="33"/>
  <c r="J4" i="33"/>
  <c r="K4" i="33"/>
  <c r="A5" i="33"/>
  <c r="D5" i="33"/>
  <c r="E5" i="33"/>
  <c r="F5" i="33"/>
  <c r="G5" i="33"/>
  <c r="H5" i="33"/>
  <c r="I5" i="33"/>
  <c r="J5" i="33"/>
  <c r="A6" i="33"/>
  <c r="E6" i="33"/>
  <c r="F6" i="33"/>
  <c r="G6" i="33"/>
  <c r="H6" i="33"/>
  <c r="I6" i="33"/>
  <c r="J6" i="33"/>
  <c r="A7" i="33"/>
  <c r="B7" i="33"/>
  <c r="F7" i="33"/>
  <c r="G7" i="33"/>
  <c r="H7" i="33"/>
  <c r="I7" i="33"/>
  <c r="J7" i="33"/>
  <c r="A8" i="33"/>
  <c r="B8" i="33"/>
  <c r="C8" i="33"/>
  <c r="G8" i="33"/>
  <c r="H8" i="33"/>
  <c r="I8" i="33"/>
  <c r="J8" i="33"/>
  <c r="A9" i="33"/>
  <c r="B9" i="33"/>
  <c r="C9" i="33"/>
  <c r="D9" i="33"/>
  <c r="H9" i="33"/>
  <c r="I9" i="33"/>
  <c r="J9" i="33"/>
  <c r="A10" i="33"/>
  <c r="B10" i="33"/>
  <c r="C10" i="33"/>
  <c r="D10" i="33"/>
  <c r="E10" i="33"/>
  <c r="J10" i="33"/>
  <c r="A11" i="33"/>
  <c r="B11" i="33"/>
  <c r="C11" i="33"/>
  <c r="D11" i="33"/>
  <c r="E11" i="33"/>
  <c r="F11" i="33"/>
  <c r="G11" i="33"/>
  <c r="A12" i="33"/>
  <c r="B12" i="33"/>
  <c r="C12" i="33"/>
  <c r="D12" i="33"/>
  <c r="E12" i="33"/>
  <c r="F12" i="33"/>
  <c r="G12" i="33"/>
  <c r="H12" i="33"/>
  <c r="A13" i="33"/>
  <c r="B13" i="33"/>
  <c r="C13" i="33"/>
  <c r="D13" i="33"/>
  <c r="E13" i="33"/>
  <c r="F13" i="33"/>
  <c r="G13" i="33"/>
  <c r="H13" i="33"/>
  <c r="I13" i="33"/>
  <c r="A14" i="33"/>
  <c r="B14" i="33"/>
  <c r="C14" i="33"/>
  <c r="D14" i="33"/>
  <c r="E14" i="33"/>
  <c r="F14" i="33"/>
  <c r="G14" i="33"/>
  <c r="H14" i="33"/>
  <c r="I14" i="33"/>
  <c r="J14" i="33"/>
  <c r="K14" i="33"/>
  <c r="A200" i="32"/>
  <c r="B200" i="32"/>
  <c r="C200" i="32"/>
  <c r="D200" i="32"/>
  <c r="E200" i="32"/>
  <c r="F200" i="32"/>
  <c r="G200" i="32"/>
  <c r="H200" i="32"/>
  <c r="I200" i="32"/>
  <c r="J200" i="32"/>
  <c r="K200" i="32"/>
  <c r="A201" i="32"/>
  <c r="D201" i="32"/>
  <c r="E201" i="32"/>
  <c r="F201" i="32"/>
  <c r="G201" i="32"/>
  <c r="H201" i="32"/>
  <c r="I201" i="32"/>
  <c r="J201" i="32"/>
  <c r="A202" i="32"/>
  <c r="E202" i="32"/>
  <c r="F202" i="32"/>
  <c r="G202" i="32"/>
  <c r="H202" i="32"/>
  <c r="I202" i="32"/>
  <c r="J202" i="32"/>
  <c r="A203" i="32"/>
  <c r="B203" i="32"/>
  <c r="F203" i="32"/>
  <c r="G203" i="32"/>
  <c r="H203" i="32"/>
  <c r="I203" i="32"/>
  <c r="J203" i="32"/>
  <c r="A204" i="32"/>
  <c r="B204" i="32"/>
  <c r="C204" i="32"/>
  <c r="G204" i="32"/>
  <c r="H204" i="32"/>
  <c r="I204" i="32"/>
  <c r="J204" i="32"/>
  <c r="A205" i="32"/>
  <c r="B205" i="32"/>
  <c r="C205" i="32"/>
  <c r="D205" i="32"/>
  <c r="H205" i="32"/>
  <c r="I205" i="32"/>
  <c r="J205" i="32"/>
  <c r="A206" i="32"/>
  <c r="B206" i="32"/>
  <c r="C206" i="32"/>
  <c r="D206" i="32"/>
  <c r="E206" i="32"/>
  <c r="J206" i="32"/>
  <c r="A207" i="32"/>
  <c r="B207" i="32"/>
  <c r="C207" i="32"/>
  <c r="D207" i="32"/>
  <c r="E207" i="32"/>
  <c r="F207" i="32"/>
  <c r="G207" i="32"/>
  <c r="A208" i="32"/>
  <c r="B208" i="32"/>
  <c r="C208" i="32"/>
  <c r="D208" i="32"/>
  <c r="E208" i="32"/>
  <c r="F208" i="32"/>
  <c r="G208" i="32"/>
  <c r="H208" i="32"/>
  <c r="A209" i="32"/>
  <c r="B209" i="32"/>
  <c r="C209" i="32"/>
  <c r="D209" i="32"/>
  <c r="E209" i="32"/>
  <c r="F209" i="32"/>
  <c r="G209" i="32"/>
  <c r="H209" i="32"/>
  <c r="I209" i="32"/>
  <c r="A210" i="32"/>
  <c r="B210" i="32"/>
  <c r="C210" i="32"/>
  <c r="D210" i="32"/>
  <c r="E210" i="32"/>
  <c r="F210" i="32"/>
  <c r="G210" i="32"/>
  <c r="H210" i="32"/>
  <c r="I210" i="32"/>
  <c r="J210" i="32"/>
  <c r="K210" i="32"/>
  <c r="A172" i="32"/>
  <c r="B172" i="32"/>
  <c r="C172" i="32"/>
  <c r="D172" i="32"/>
  <c r="E172" i="32"/>
  <c r="F172" i="32"/>
  <c r="G172" i="32"/>
  <c r="H172" i="32"/>
  <c r="I172" i="32"/>
  <c r="J172" i="32"/>
  <c r="K172" i="32"/>
  <c r="A173" i="32"/>
  <c r="D173" i="32"/>
  <c r="E173" i="32"/>
  <c r="F173" i="32"/>
  <c r="G173" i="32"/>
  <c r="H173" i="32"/>
  <c r="I173" i="32"/>
  <c r="J173" i="32"/>
  <c r="A174" i="32"/>
  <c r="E174" i="32"/>
  <c r="F174" i="32"/>
  <c r="G174" i="32"/>
  <c r="H174" i="32"/>
  <c r="I174" i="32"/>
  <c r="J174" i="32"/>
  <c r="A175" i="32"/>
  <c r="B175" i="32"/>
  <c r="F175" i="32"/>
  <c r="G175" i="32"/>
  <c r="H175" i="32"/>
  <c r="I175" i="32"/>
  <c r="J175" i="32"/>
  <c r="A176" i="32"/>
  <c r="B176" i="32"/>
  <c r="C176" i="32"/>
  <c r="G176" i="32"/>
  <c r="H176" i="32"/>
  <c r="I176" i="32"/>
  <c r="J176" i="32"/>
  <c r="A177" i="32"/>
  <c r="B177" i="32"/>
  <c r="C177" i="32"/>
  <c r="D177" i="32"/>
  <c r="H177" i="32"/>
  <c r="I177" i="32"/>
  <c r="J177" i="32"/>
  <c r="A178" i="32"/>
  <c r="B178" i="32"/>
  <c r="C178" i="32"/>
  <c r="D178" i="32"/>
  <c r="E178" i="32"/>
  <c r="J178" i="32"/>
  <c r="A179" i="32"/>
  <c r="B179" i="32"/>
  <c r="C179" i="32"/>
  <c r="D179" i="32"/>
  <c r="E179" i="32"/>
  <c r="F179" i="32"/>
  <c r="G179" i="32"/>
  <c r="A180" i="32"/>
  <c r="B180" i="32"/>
  <c r="C180" i="32"/>
  <c r="D180" i="32"/>
  <c r="E180" i="32"/>
  <c r="F180" i="32"/>
  <c r="G180" i="32"/>
  <c r="H180" i="32"/>
  <c r="A181" i="32"/>
  <c r="B181" i="32"/>
  <c r="C181" i="32"/>
  <c r="D181" i="32"/>
  <c r="E181" i="32"/>
  <c r="F181" i="32"/>
  <c r="G181" i="32"/>
  <c r="H181" i="32"/>
  <c r="I181" i="32"/>
  <c r="A182" i="32"/>
  <c r="B182" i="32"/>
  <c r="C182" i="32"/>
  <c r="D182" i="32"/>
  <c r="E182" i="32"/>
  <c r="F182" i="32"/>
  <c r="G182" i="32"/>
  <c r="H182" i="32"/>
  <c r="I182" i="32"/>
  <c r="J182" i="32"/>
  <c r="K182" i="32"/>
  <c r="A144" i="32"/>
  <c r="B144" i="32"/>
  <c r="C144" i="32"/>
  <c r="D144" i="32"/>
  <c r="E144" i="32"/>
  <c r="F144" i="32"/>
  <c r="G144" i="32"/>
  <c r="H144" i="32"/>
  <c r="I144" i="32"/>
  <c r="J144" i="32"/>
  <c r="K144" i="32"/>
  <c r="A145" i="32"/>
  <c r="D145" i="32"/>
  <c r="E145" i="32"/>
  <c r="F145" i="32"/>
  <c r="G145" i="32"/>
  <c r="H145" i="32"/>
  <c r="I145" i="32"/>
  <c r="J145" i="32"/>
  <c r="A146" i="32"/>
  <c r="E146" i="32"/>
  <c r="F146" i="32"/>
  <c r="G146" i="32"/>
  <c r="H146" i="32"/>
  <c r="I146" i="32"/>
  <c r="J146" i="32"/>
  <c r="A147" i="32"/>
  <c r="B147" i="32"/>
  <c r="F147" i="32"/>
  <c r="G147" i="32"/>
  <c r="H147" i="32"/>
  <c r="I147" i="32"/>
  <c r="J147" i="32"/>
  <c r="A148" i="32"/>
  <c r="B148" i="32"/>
  <c r="C148" i="32"/>
  <c r="G148" i="32"/>
  <c r="H148" i="32"/>
  <c r="I148" i="32"/>
  <c r="J148" i="32"/>
  <c r="A149" i="32"/>
  <c r="B149" i="32"/>
  <c r="C149" i="32"/>
  <c r="D149" i="32"/>
  <c r="H149" i="32"/>
  <c r="I149" i="32"/>
  <c r="J149" i="32"/>
  <c r="A150" i="32"/>
  <c r="B150" i="32"/>
  <c r="C150" i="32"/>
  <c r="D150" i="32"/>
  <c r="E150" i="32"/>
  <c r="J150" i="32"/>
  <c r="A151" i="32"/>
  <c r="B151" i="32"/>
  <c r="C151" i="32"/>
  <c r="D151" i="32"/>
  <c r="E151" i="32"/>
  <c r="F151" i="32"/>
  <c r="G151" i="32"/>
  <c r="A152" i="32"/>
  <c r="B152" i="32"/>
  <c r="C152" i="32"/>
  <c r="D152" i="32"/>
  <c r="E152" i="32"/>
  <c r="F152" i="32"/>
  <c r="G152" i="32"/>
  <c r="H152" i="32"/>
  <c r="A153" i="32"/>
  <c r="B153" i="32"/>
  <c r="C153" i="32"/>
  <c r="D153" i="32"/>
  <c r="E153" i="32"/>
  <c r="F153" i="32"/>
  <c r="G153" i="32"/>
  <c r="H153" i="32"/>
  <c r="I153" i="32"/>
  <c r="A154" i="32"/>
  <c r="B154" i="32"/>
  <c r="C154" i="32"/>
  <c r="D154" i="32"/>
  <c r="E154" i="32"/>
  <c r="F154" i="32"/>
  <c r="G154" i="32"/>
  <c r="H154" i="32"/>
  <c r="I154" i="32"/>
  <c r="J154" i="32"/>
  <c r="K154" i="32"/>
  <c r="A116" i="32"/>
  <c r="B116" i="32"/>
  <c r="C116" i="32"/>
  <c r="D116" i="32"/>
  <c r="E116" i="32"/>
  <c r="F116" i="32"/>
  <c r="G116" i="32"/>
  <c r="H116" i="32"/>
  <c r="I116" i="32"/>
  <c r="J116" i="32"/>
  <c r="K116" i="32"/>
  <c r="A117" i="32"/>
  <c r="D117" i="32"/>
  <c r="E117" i="32"/>
  <c r="F117" i="32"/>
  <c r="G117" i="32"/>
  <c r="H117" i="32"/>
  <c r="I117" i="32"/>
  <c r="J117" i="32"/>
  <c r="A118" i="32"/>
  <c r="E118" i="32"/>
  <c r="F118" i="32"/>
  <c r="G118" i="32"/>
  <c r="H118" i="32"/>
  <c r="I118" i="32"/>
  <c r="J118" i="32"/>
  <c r="A119" i="32"/>
  <c r="B119" i="32"/>
  <c r="F119" i="32"/>
  <c r="G119" i="32"/>
  <c r="H119" i="32"/>
  <c r="I119" i="32"/>
  <c r="J119" i="32"/>
  <c r="A120" i="32"/>
  <c r="B120" i="32"/>
  <c r="C120" i="32"/>
  <c r="G120" i="32"/>
  <c r="H120" i="32"/>
  <c r="I120" i="32"/>
  <c r="J120" i="32"/>
  <c r="A121" i="32"/>
  <c r="B121" i="32"/>
  <c r="C121" i="32"/>
  <c r="D121" i="32"/>
  <c r="H121" i="32"/>
  <c r="I121" i="32"/>
  <c r="J121" i="32"/>
  <c r="A122" i="32"/>
  <c r="B122" i="32"/>
  <c r="C122" i="32"/>
  <c r="D122" i="32"/>
  <c r="E122" i="32"/>
  <c r="J122" i="32"/>
  <c r="A123" i="32"/>
  <c r="B123" i="32"/>
  <c r="C123" i="32"/>
  <c r="D123" i="32"/>
  <c r="E123" i="32"/>
  <c r="F123" i="32"/>
  <c r="G123" i="32"/>
  <c r="A124" i="32"/>
  <c r="B124" i="32"/>
  <c r="C124" i="32"/>
  <c r="D124" i="32"/>
  <c r="E124" i="32"/>
  <c r="F124" i="32"/>
  <c r="G124" i="32"/>
  <c r="H124" i="32"/>
  <c r="A125" i="32"/>
  <c r="B125" i="32"/>
  <c r="C125" i="32"/>
  <c r="D125" i="32"/>
  <c r="E125" i="32"/>
  <c r="F125" i="32"/>
  <c r="G125" i="32"/>
  <c r="H125" i="32"/>
  <c r="I125" i="32"/>
  <c r="A126" i="32"/>
  <c r="B126" i="32"/>
  <c r="C126" i="32"/>
  <c r="D126" i="32"/>
  <c r="E126" i="32"/>
  <c r="F126" i="32"/>
  <c r="G126" i="32"/>
  <c r="H126" i="32"/>
  <c r="I126" i="32"/>
  <c r="J126" i="32"/>
  <c r="K126" i="32"/>
  <c r="A88" i="32"/>
  <c r="B88" i="32"/>
  <c r="C88" i="32"/>
  <c r="D88" i="32"/>
  <c r="E88" i="32"/>
  <c r="F88" i="32"/>
  <c r="G88" i="32"/>
  <c r="H88" i="32"/>
  <c r="I88" i="32"/>
  <c r="J88" i="32"/>
  <c r="K88" i="32"/>
  <c r="A89" i="32"/>
  <c r="D89" i="32"/>
  <c r="E89" i="32"/>
  <c r="F89" i="32"/>
  <c r="G89" i="32"/>
  <c r="H89" i="32"/>
  <c r="I89" i="32"/>
  <c r="J89" i="32"/>
  <c r="A90" i="32"/>
  <c r="E90" i="32"/>
  <c r="F90" i="32"/>
  <c r="G90" i="32"/>
  <c r="H90" i="32"/>
  <c r="I90" i="32"/>
  <c r="J90" i="32"/>
  <c r="A91" i="32"/>
  <c r="B91" i="32"/>
  <c r="F91" i="32"/>
  <c r="G91" i="32"/>
  <c r="H91" i="32"/>
  <c r="I91" i="32"/>
  <c r="J91" i="32"/>
  <c r="A92" i="32"/>
  <c r="B92" i="32"/>
  <c r="C92" i="32"/>
  <c r="G92" i="32"/>
  <c r="H92" i="32"/>
  <c r="I92" i="32"/>
  <c r="J92" i="32"/>
  <c r="A93" i="32"/>
  <c r="B93" i="32"/>
  <c r="C93" i="32"/>
  <c r="D93" i="32"/>
  <c r="H93" i="32"/>
  <c r="I93" i="32"/>
  <c r="J93" i="32"/>
  <c r="A94" i="32"/>
  <c r="B94" i="32"/>
  <c r="C94" i="32"/>
  <c r="D94" i="32"/>
  <c r="E94" i="32"/>
  <c r="J94" i="32"/>
  <c r="A95" i="32"/>
  <c r="B95" i="32"/>
  <c r="C95" i="32"/>
  <c r="D95" i="32"/>
  <c r="E95" i="32"/>
  <c r="F95" i="32"/>
  <c r="G95" i="32"/>
  <c r="A96" i="32"/>
  <c r="B96" i="32"/>
  <c r="C96" i="32"/>
  <c r="D96" i="32"/>
  <c r="E96" i="32"/>
  <c r="F96" i="32"/>
  <c r="G96" i="32"/>
  <c r="H96" i="32"/>
  <c r="A97" i="32"/>
  <c r="B97" i="32"/>
  <c r="C97" i="32"/>
  <c r="D97" i="32"/>
  <c r="E97" i="32"/>
  <c r="F97" i="32"/>
  <c r="G97" i="32"/>
  <c r="H97" i="32"/>
  <c r="I97" i="32"/>
  <c r="A98" i="32"/>
  <c r="B98" i="32"/>
  <c r="C98" i="32"/>
  <c r="D98" i="32"/>
  <c r="E98" i="32"/>
  <c r="F98" i="32"/>
  <c r="G98" i="32"/>
  <c r="H98" i="32"/>
  <c r="I98" i="32"/>
  <c r="J98" i="32"/>
  <c r="K98" i="32"/>
  <c r="A60" i="32"/>
  <c r="B60" i="32"/>
  <c r="C60" i="32"/>
  <c r="D60" i="32"/>
  <c r="E60" i="32"/>
  <c r="F60" i="32"/>
  <c r="G60" i="32"/>
  <c r="H60" i="32"/>
  <c r="I60" i="32"/>
  <c r="J60" i="32"/>
  <c r="K60" i="32"/>
  <c r="A61" i="32"/>
  <c r="D61" i="32"/>
  <c r="E61" i="32"/>
  <c r="F61" i="32"/>
  <c r="G61" i="32"/>
  <c r="H61" i="32"/>
  <c r="I61" i="32"/>
  <c r="J61" i="32"/>
  <c r="A62" i="32"/>
  <c r="E62" i="32"/>
  <c r="F62" i="32"/>
  <c r="G62" i="32"/>
  <c r="H62" i="32"/>
  <c r="I62" i="32"/>
  <c r="J62" i="32"/>
  <c r="A63" i="32"/>
  <c r="B63" i="32"/>
  <c r="F63" i="32"/>
  <c r="G63" i="32"/>
  <c r="H63" i="32"/>
  <c r="I63" i="32"/>
  <c r="J63" i="32"/>
  <c r="A64" i="32"/>
  <c r="B64" i="32"/>
  <c r="C64" i="32"/>
  <c r="G64" i="32"/>
  <c r="H64" i="32"/>
  <c r="I64" i="32"/>
  <c r="J64" i="32"/>
  <c r="A65" i="32"/>
  <c r="B65" i="32"/>
  <c r="C65" i="32"/>
  <c r="D65" i="32"/>
  <c r="H65" i="32"/>
  <c r="I65" i="32"/>
  <c r="J65" i="32"/>
  <c r="A66" i="32"/>
  <c r="B66" i="32"/>
  <c r="C66" i="32"/>
  <c r="D66" i="32"/>
  <c r="E66" i="32"/>
  <c r="J66" i="32"/>
  <c r="A67" i="32"/>
  <c r="B67" i="32"/>
  <c r="C67" i="32"/>
  <c r="D67" i="32"/>
  <c r="E67" i="32"/>
  <c r="F67" i="32"/>
  <c r="G67" i="32"/>
  <c r="A68" i="32"/>
  <c r="B68" i="32"/>
  <c r="C68" i="32"/>
  <c r="D68" i="32"/>
  <c r="E68" i="32"/>
  <c r="F68" i="32"/>
  <c r="G68" i="32"/>
  <c r="H68" i="32"/>
  <c r="A69" i="32"/>
  <c r="B69" i="32"/>
  <c r="C69" i="32"/>
  <c r="D69" i="32"/>
  <c r="E69" i="32"/>
  <c r="F69" i="32"/>
  <c r="G69" i="32"/>
  <c r="H69" i="32"/>
  <c r="I69" i="32"/>
  <c r="A70" i="32"/>
  <c r="B70" i="32"/>
  <c r="C70" i="32"/>
  <c r="D70" i="32"/>
  <c r="E70" i="32"/>
  <c r="F70" i="32"/>
  <c r="G70" i="32"/>
  <c r="H70" i="32"/>
  <c r="I70" i="32"/>
  <c r="J70" i="32"/>
  <c r="K70" i="32"/>
  <c r="A32" i="32"/>
  <c r="B32" i="32"/>
  <c r="C32" i="32"/>
  <c r="D32" i="32"/>
  <c r="E32" i="32"/>
  <c r="F32" i="32"/>
  <c r="G32" i="32"/>
  <c r="H32" i="32"/>
  <c r="I32" i="32"/>
  <c r="J32" i="32"/>
  <c r="K32" i="32"/>
  <c r="A33" i="32"/>
  <c r="D33" i="32"/>
  <c r="E33" i="32"/>
  <c r="F33" i="32"/>
  <c r="G33" i="32"/>
  <c r="H33" i="32"/>
  <c r="I33" i="32"/>
  <c r="J33" i="32"/>
  <c r="A34" i="32"/>
  <c r="E34" i="32"/>
  <c r="F34" i="32"/>
  <c r="G34" i="32"/>
  <c r="H34" i="32"/>
  <c r="I34" i="32"/>
  <c r="J34" i="32"/>
  <c r="A35" i="32"/>
  <c r="B35" i="32"/>
  <c r="F35" i="32"/>
  <c r="G35" i="32"/>
  <c r="H35" i="32"/>
  <c r="I35" i="32"/>
  <c r="J35" i="32"/>
  <c r="A36" i="32"/>
  <c r="B36" i="32"/>
  <c r="C36" i="32"/>
  <c r="G36" i="32"/>
  <c r="H36" i="32"/>
  <c r="I36" i="32"/>
  <c r="J36" i="32"/>
  <c r="A37" i="32"/>
  <c r="B37" i="32"/>
  <c r="C37" i="32"/>
  <c r="D37" i="32"/>
  <c r="H37" i="32"/>
  <c r="I37" i="32"/>
  <c r="J37" i="32"/>
  <c r="A38" i="32"/>
  <c r="B38" i="32"/>
  <c r="C38" i="32"/>
  <c r="D38" i="32"/>
  <c r="E38" i="32"/>
  <c r="J38" i="32"/>
  <c r="A39" i="32"/>
  <c r="B39" i="32"/>
  <c r="C39" i="32"/>
  <c r="D39" i="32"/>
  <c r="E39" i="32"/>
  <c r="F39" i="32"/>
  <c r="G39" i="32"/>
  <c r="A40" i="32"/>
  <c r="B40" i="32"/>
  <c r="C40" i="32"/>
  <c r="D40" i="32"/>
  <c r="E40" i="32"/>
  <c r="F40" i="32"/>
  <c r="G40" i="32"/>
  <c r="H40" i="32"/>
  <c r="A41" i="32"/>
  <c r="B41" i="32"/>
  <c r="C41" i="32"/>
  <c r="D41" i="32"/>
  <c r="E41" i="32"/>
  <c r="F41" i="32"/>
  <c r="G41" i="32"/>
  <c r="H41" i="32"/>
  <c r="I41" i="32"/>
  <c r="A42" i="32"/>
  <c r="B42" i="32"/>
  <c r="C42" i="32"/>
  <c r="D42" i="32"/>
  <c r="E42" i="32"/>
  <c r="F42" i="32"/>
  <c r="G42" i="32"/>
  <c r="H42" i="32"/>
  <c r="I42" i="32"/>
  <c r="J42" i="32"/>
  <c r="K42" i="32"/>
  <c r="K17" i="32"/>
  <c r="K16" i="32"/>
  <c r="J16" i="32"/>
  <c r="I16" i="32"/>
  <c r="H16" i="32"/>
  <c r="G16" i="32"/>
  <c r="F16" i="32"/>
  <c r="E16" i="32"/>
  <c r="D16" i="32"/>
  <c r="C16" i="32"/>
  <c r="B16" i="32"/>
  <c r="A16" i="32"/>
  <c r="A4" i="32"/>
  <c r="B4" i="32"/>
  <c r="C4" i="32"/>
  <c r="D4" i="32"/>
  <c r="E4" i="32"/>
  <c r="F4" i="32"/>
  <c r="G4" i="32"/>
  <c r="H4" i="32"/>
  <c r="I4" i="32"/>
  <c r="J4" i="32"/>
  <c r="K4" i="32"/>
  <c r="A5" i="32"/>
  <c r="D5" i="32"/>
  <c r="E5" i="32"/>
  <c r="F5" i="32"/>
  <c r="G5" i="32"/>
  <c r="H5" i="32"/>
  <c r="I5" i="32"/>
  <c r="J5" i="32"/>
  <c r="A6" i="32"/>
  <c r="E6" i="32"/>
  <c r="F6" i="32"/>
  <c r="G6" i="32"/>
  <c r="H6" i="32"/>
  <c r="I6" i="32"/>
  <c r="J6" i="32"/>
  <c r="A7" i="32"/>
  <c r="B7" i="32"/>
  <c r="F7" i="32"/>
  <c r="G7" i="32"/>
  <c r="H7" i="32"/>
  <c r="I7" i="32"/>
  <c r="J7" i="32"/>
  <c r="A8" i="32"/>
  <c r="B8" i="32"/>
  <c r="C8" i="32"/>
  <c r="G8" i="32"/>
  <c r="H8" i="32"/>
  <c r="I8" i="32"/>
  <c r="J8" i="32"/>
  <c r="A9" i="32"/>
  <c r="B9" i="32"/>
  <c r="C9" i="32"/>
  <c r="D9" i="32"/>
  <c r="H9" i="32"/>
  <c r="I9" i="32"/>
  <c r="J9" i="32"/>
  <c r="A10" i="32"/>
  <c r="B10" i="32"/>
  <c r="C10" i="32"/>
  <c r="D10" i="32"/>
  <c r="E10" i="32"/>
  <c r="J10" i="32"/>
  <c r="A11" i="32"/>
  <c r="B11" i="32"/>
  <c r="C11" i="32"/>
  <c r="D11" i="32"/>
  <c r="E11" i="32"/>
  <c r="F11" i="32"/>
  <c r="G11" i="32"/>
  <c r="A12" i="32"/>
  <c r="B12" i="32"/>
  <c r="C12" i="32"/>
  <c r="D12" i="32"/>
  <c r="E12" i="32"/>
  <c r="F12" i="32"/>
  <c r="G12" i="32"/>
  <c r="H12" i="32"/>
  <c r="A13" i="32"/>
  <c r="B13" i="32"/>
  <c r="C13" i="32"/>
  <c r="D13" i="32"/>
  <c r="E13" i="32"/>
  <c r="F13" i="32"/>
  <c r="G13" i="32"/>
  <c r="H13" i="32"/>
  <c r="I13" i="32"/>
  <c r="A14" i="32"/>
  <c r="B14" i="32"/>
  <c r="C14" i="32"/>
  <c r="D14" i="32"/>
  <c r="E14" i="32"/>
  <c r="F14" i="32"/>
  <c r="G14" i="32"/>
  <c r="H14" i="32"/>
  <c r="I14" i="32"/>
  <c r="J14" i="32"/>
  <c r="K14" i="32"/>
  <c r="A228" i="31"/>
  <c r="B228" i="31"/>
  <c r="C228" i="31"/>
  <c r="D228" i="31"/>
  <c r="E228" i="31"/>
  <c r="F228" i="31"/>
  <c r="G228" i="31"/>
  <c r="H228" i="31"/>
  <c r="I228" i="31"/>
  <c r="J228" i="31"/>
  <c r="K228" i="31"/>
  <c r="A229" i="31"/>
  <c r="D229" i="31"/>
  <c r="E229" i="31"/>
  <c r="F229" i="31"/>
  <c r="G229" i="31"/>
  <c r="H229" i="31"/>
  <c r="I229" i="31"/>
  <c r="J229" i="31"/>
  <c r="A230" i="31"/>
  <c r="E230" i="31"/>
  <c r="F230" i="31"/>
  <c r="G230" i="31"/>
  <c r="H230" i="31"/>
  <c r="I230" i="31"/>
  <c r="J230" i="31"/>
  <c r="A231" i="31"/>
  <c r="B231" i="31"/>
  <c r="F231" i="31"/>
  <c r="G231" i="31"/>
  <c r="H231" i="31"/>
  <c r="I231" i="31"/>
  <c r="J231" i="31"/>
  <c r="A232" i="31"/>
  <c r="B232" i="31"/>
  <c r="C232" i="31"/>
  <c r="G232" i="31"/>
  <c r="H232" i="31"/>
  <c r="I232" i="31"/>
  <c r="J232" i="31"/>
  <c r="A233" i="31"/>
  <c r="B233" i="31"/>
  <c r="C233" i="31"/>
  <c r="D233" i="31"/>
  <c r="H233" i="31"/>
  <c r="I233" i="31"/>
  <c r="J233" i="31"/>
  <c r="A234" i="31"/>
  <c r="B234" i="31"/>
  <c r="C234" i="31"/>
  <c r="D234" i="31"/>
  <c r="E234" i="31"/>
  <c r="J234" i="31"/>
  <c r="A235" i="31"/>
  <c r="B235" i="31"/>
  <c r="C235" i="31"/>
  <c r="D235" i="31"/>
  <c r="E235" i="31"/>
  <c r="F235" i="31"/>
  <c r="G235" i="31"/>
  <c r="A236" i="31"/>
  <c r="B236" i="31"/>
  <c r="C236" i="31"/>
  <c r="D236" i="31"/>
  <c r="E236" i="31"/>
  <c r="F236" i="31"/>
  <c r="G236" i="31"/>
  <c r="H236" i="31"/>
  <c r="A237" i="31"/>
  <c r="B237" i="31"/>
  <c r="C237" i="31"/>
  <c r="D237" i="31"/>
  <c r="E237" i="31"/>
  <c r="F237" i="31"/>
  <c r="G237" i="31"/>
  <c r="H237" i="31"/>
  <c r="I237" i="31"/>
  <c r="A238" i="31"/>
  <c r="B238" i="31"/>
  <c r="C238" i="31"/>
  <c r="D238" i="31"/>
  <c r="E238" i="31"/>
  <c r="F238" i="31"/>
  <c r="G238" i="31"/>
  <c r="H238" i="31"/>
  <c r="I238" i="31"/>
  <c r="J238" i="31"/>
  <c r="K238" i="31"/>
  <c r="A200" i="31"/>
  <c r="B200" i="31"/>
  <c r="C200" i="31"/>
  <c r="D200" i="31"/>
  <c r="E200" i="31"/>
  <c r="F200" i="31"/>
  <c r="G200" i="31"/>
  <c r="H200" i="31"/>
  <c r="I200" i="31"/>
  <c r="J200" i="31"/>
  <c r="K200" i="31"/>
  <c r="A201" i="31"/>
  <c r="D201" i="31"/>
  <c r="E201" i="31"/>
  <c r="F201" i="31"/>
  <c r="G201" i="31"/>
  <c r="H201" i="31"/>
  <c r="I201" i="31"/>
  <c r="J201" i="31"/>
  <c r="A202" i="31"/>
  <c r="E202" i="31"/>
  <c r="F202" i="31"/>
  <c r="G202" i="31"/>
  <c r="H202" i="31"/>
  <c r="I202" i="31"/>
  <c r="J202" i="31"/>
  <c r="A203" i="31"/>
  <c r="B203" i="31"/>
  <c r="F203" i="31"/>
  <c r="G203" i="31"/>
  <c r="H203" i="31"/>
  <c r="I203" i="31"/>
  <c r="J203" i="31"/>
  <c r="A204" i="31"/>
  <c r="B204" i="31"/>
  <c r="C204" i="31"/>
  <c r="G204" i="31"/>
  <c r="H204" i="31"/>
  <c r="I204" i="31"/>
  <c r="J204" i="31"/>
  <c r="A205" i="31"/>
  <c r="B205" i="31"/>
  <c r="C205" i="31"/>
  <c r="D205" i="31"/>
  <c r="H205" i="31"/>
  <c r="I205" i="31"/>
  <c r="J205" i="31"/>
  <c r="A206" i="31"/>
  <c r="B206" i="31"/>
  <c r="C206" i="31"/>
  <c r="D206" i="31"/>
  <c r="E206" i="31"/>
  <c r="J206" i="31"/>
  <c r="A207" i="31"/>
  <c r="B207" i="31"/>
  <c r="C207" i="31"/>
  <c r="D207" i="31"/>
  <c r="E207" i="31"/>
  <c r="F207" i="31"/>
  <c r="G207" i="31"/>
  <c r="A208" i="31"/>
  <c r="B208" i="31"/>
  <c r="C208" i="31"/>
  <c r="D208" i="31"/>
  <c r="E208" i="31"/>
  <c r="F208" i="31"/>
  <c r="G208" i="31"/>
  <c r="H208" i="31"/>
  <c r="A209" i="31"/>
  <c r="B209" i="31"/>
  <c r="C209" i="31"/>
  <c r="D209" i="31"/>
  <c r="E209" i="31"/>
  <c r="F209" i="31"/>
  <c r="G209" i="31"/>
  <c r="H209" i="31"/>
  <c r="I209" i="31"/>
  <c r="A210" i="31"/>
  <c r="B210" i="31"/>
  <c r="C210" i="31"/>
  <c r="D210" i="31"/>
  <c r="E210" i="31"/>
  <c r="F210" i="31"/>
  <c r="G210" i="31"/>
  <c r="H210" i="31"/>
  <c r="I210" i="31"/>
  <c r="J210" i="31"/>
  <c r="K210" i="31"/>
  <c r="A172" i="31"/>
  <c r="B172" i="31"/>
  <c r="C172" i="31"/>
  <c r="D172" i="31"/>
  <c r="E172" i="31"/>
  <c r="F172" i="31"/>
  <c r="G172" i="31"/>
  <c r="H172" i="31"/>
  <c r="I172" i="31"/>
  <c r="J172" i="31"/>
  <c r="K172" i="31"/>
  <c r="A173" i="31"/>
  <c r="D173" i="31"/>
  <c r="E173" i="31"/>
  <c r="F173" i="31"/>
  <c r="G173" i="31"/>
  <c r="H173" i="31"/>
  <c r="I173" i="31"/>
  <c r="J173" i="31"/>
  <c r="A174" i="31"/>
  <c r="E174" i="31"/>
  <c r="F174" i="31"/>
  <c r="G174" i="31"/>
  <c r="H174" i="31"/>
  <c r="I174" i="31"/>
  <c r="J174" i="31"/>
  <c r="A175" i="31"/>
  <c r="B175" i="31"/>
  <c r="F175" i="31"/>
  <c r="G175" i="31"/>
  <c r="H175" i="31"/>
  <c r="I175" i="31"/>
  <c r="J175" i="31"/>
  <c r="A176" i="31"/>
  <c r="B176" i="31"/>
  <c r="C176" i="31"/>
  <c r="G176" i="31"/>
  <c r="H176" i="31"/>
  <c r="I176" i="31"/>
  <c r="J176" i="31"/>
  <c r="A177" i="31"/>
  <c r="B177" i="31"/>
  <c r="C177" i="31"/>
  <c r="D177" i="31"/>
  <c r="H177" i="31"/>
  <c r="I177" i="31"/>
  <c r="J177" i="31"/>
  <c r="A178" i="31"/>
  <c r="B178" i="31"/>
  <c r="C178" i="31"/>
  <c r="D178" i="31"/>
  <c r="E178" i="31"/>
  <c r="J178" i="31"/>
  <c r="A179" i="31"/>
  <c r="B179" i="31"/>
  <c r="C179" i="31"/>
  <c r="D179" i="31"/>
  <c r="E179" i="31"/>
  <c r="F179" i="31"/>
  <c r="G179" i="31"/>
  <c r="A180" i="31"/>
  <c r="B180" i="31"/>
  <c r="C180" i="31"/>
  <c r="D180" i="31"/>
  <c r="E180" i="31"/>
  <c r="F180" i="31"/>
  <c r="G180" i="31"/>
  <c r="H180" i="31"/>
  <c r="A181" i="31"/>
  <c r="B181" i="31"/>
  <c r="C181" i="31"/>
  <c r="D181" i="31"/>
  <c r="E181" i="31"/>
  <c r="F181" i="31"/>
  <c r="G181" i="31"/>
  <c r="H181" i="31"/>
  <c r="I181" i="31"/>
  <c r="A182" i="31"/>
  <c r="B182" i="31"/>
  <c r="C182" i="31"/>
  <c r="D182" i="31"/>
  <c r="E182" i="31"/>
  <c r="F182" i="31"/>
  <c r="G182" i="31"/>
  <c r="H182" i="31"/>
  <c r="I182" i="31"/>
  <c r="J182" i="31"/>
  <c r="K182" i="31"/>
  <c r="A144" i="31"/>
  <c r="B144" i="31"/>
  <c r="C144" i="31"/>
  <c r="D144" i="31"/>
  <c r="E144" i="31"/>
  <c r="F144" i="31"/>
  <c r="G144" i="31"/>
  <c r="H144" i="31"/>
  <c r="I144" i="31"/>
  <c r="J144" i="31"/>
  <c r="K144" i="31"/>
  <c r="A145" i="31"/>
  <c r="D145" i="31"/>
  <c r="E145" i="31"/>
  <c r="F145" i="31"/>
  <c r="G145" i="31"/>
  <c r="H145" i="31"/>
  <c r="I145" i="31"/>
  <c r="J145" i="31"/>
  <c r="A146" i="31"/>
  <c r="E146" i="31"/>
  <c r="F146" i="31"/>
  <c r="G146" i="31"/>
  <c r="H146" i="31"/>
  <c r="I146" i="31"/>
  <c r="J146" i="31"/>
  <c r="A147" i="31"/>
  <c r="B147" i="31"/>
  <c r="F147" i="31"/>
  <c r="G147" i="31"/>
  <c r="H147" i="31"/>
  <c r="I147" i="31"/>
  <c r="J147" i="31"/>
  <c r="A148" i="31"/>
  <c r="B148" i="31"/>
  <c r="C148" i="31"/>
  <c r="G148" i="31"/>
  <c r="H148" i="31"/>
  <c r="I148" i="31"/>
  <c r="J148" i="31"/>
  <c r="A149" i="31"/>
  <c r="B149" i="31"/>
  <c r="C149" i="31"/>
  <c r="D149" i="31"/>
  <c r="H149" i="31"/>
  <c r="I149" i="31"/>
  <c r="J149" i="31"/>
  <c r="A150" i="31"/>
  <c r="B150" i="31"/>
  <c r="C150" i="31"/>
  <c r="D150" i="31"/>
  <c r="E150" i="31"/>
  <c r="J150" i="31"/>
  <c r="A151" i="31"/>
  <c r="B151" i="31"/>
  <c r="C151" i="31"/>
  <c r="D151" i="31"/>
  <c r="E151" i="31"/>
  <c r="F151" i="31"/>
  <c r="G151" i="31"/>
  <c r="A152" i="31"/>
  <c r="B152" i="31"/>
  <c r="C152" i="31"/>
  <c r="D152" i="31"/>
  <c r="E152" i="31"/>
  <c r="F152" i="31"/>
  <c r="G152" i="31"/>
  <c r="H152" i="31"/>
  <c r="A153" i="31"/>
  <c r="B153" i="31"/>
  <c r="C153" i="31"/>
  <c r="D153" i="31"/>
  <c r="E153" i="31"/>
  <c r="F153" i="31"/>
  <c r="G153" i="31"/>
  <c r="H153" i="31"/>
  <c r="I153" i="31"/>
  <c r="A154" i="31"/>
  <c r="B154" i="31"/>
  <c r="C154" i="31"/>
  <c r="D154" i="31"/>
  <c r="E154" i="31"/>
  <c r="F154" i="31"/>
  <c r="G154" i="31"/>
  <c r="H154" i="31"/>
  <c r="I154" i="31"/>
  <c r="J154" i="31"/>
  <c r="K154" i="31"/>
  <c r="A116" i="31"/>
  <c r="B116" i="31"/>
  <c r="C116" i="31"/>
  <c r="D116" i="31"/>
  <c r="E116" i="31"/>
  <c r="F116" i="31"/>
  <c r="G116" i="31"/>
  <c r="H116" i="31"/>
  <c r="I116" i="31"/>
  <c r="J116" i="31"/>
  <c r="K116" i="31"/>
  <c r="A117" i="31"/>
  <c r="D117" i="31"/>
  <c r="E117" i="31"/>
  <c r="F117" i="31"/>
  <c r="G117" i="31"/>
  <c r="H117" i="31"/>
  <c r="I117" i="31"/>
  <c r="J117" i="31"/>
  <c r="A118" i="31"/>
  <c r="E118" i="31"/>
  <c r="F118" i="31"/>
  <c r="G118" i="31"/>
  <c r="H118" i="31"/>
  <c r="I118" i="31"/>
  <c r="J118" i="31"/>
  <c r="A119" i="31"/>
  <c r="B119" i="31"/>
  <c r="F119" i="31"/>
  <c r="G119" i="31"/>
  <c r="H119" i="31"/>
  <c r="I119" i="31"/>
  <c r="J119" i="31"/>
  <c r="A120" i="31"/>
  <c r="B120" i="31"/>
  <c r="C120" i="31"/>
  <c r="G120" i="31"/>
  <c r="H120" i="31"/>
  <c r="I120" i="31"/>
  <c r="J120" i="31"/>
  <c r="A121" i="31"/>
  <c r="B121" i="31"/>
  <c r="C121" i="31"/>
  <c r="D121" i="31"/>
  <c r="H121" i="31"/>
  <c r="I121" i="31"/>
  <c r="J121" i="31"/>
  <c r="A122" i="31"/>
  <c r="B122" i="31"/>
  <c r="C122" i="31"/>
  <c r="D122" i="31"/>
  <c r="E122" i="31"/>
  <c r="J122" i="31"/>
  <c r="A123" i="31"/>
  <c r="B123" i="31"/>
  <c r="C123" i="31"/>
  <c r="D123" i="31"/>
  <c r="E123" i="31"/>
  <c r="F123" i="31"/>
  <c r="G123" i="31"/>
  <c r="A124" i="31"/>
  <c r="B124" i="31"/>
  <c r="C124" i="31"/>
  <c r="D124" i="31"/>
  <c r="E124" i="31"/>
  <c r="F124" i="31"/>
  <c r="G124" i="31"/>
  <c r="H124" i="31"/>
  <c r="A125" i="31"/>
  <c r="B125" i="31"/>
  <c r="C125" i="31"/>
  <c r="D125" i="31"/>
  <c r="E125" i="31"/>
  <c r="F125" i="31"/>
  <c r="G125" i="31"/>
  <c r="H125" i="31"/>
  <c r="I125" i="31"/>
  <c r="A126" i="31"/>
  <c r="B126" i="31"/>
  <c r="C126" i="31"/>
  <c r="D126" i="31"/>
  <c r="E126" i="31"/>
  <c r="F126" i="31"/>
  <c r="G126" i="31"/>
  <c r="H126" i="31"/>
  <c r="I126" i="31"/>
  <c r="J126" i="31"/>
  <c r="K126" i="31"/>
  <c r="A88" i="31"/>
  <c r="B88" i="31"/>
  <c r="C88" i="31"/>
  <c r="D88" i="31"/>
  <c r="E88" i="31"/>
  <c r="F88" i="31"/>
  <c r="G88" i="31"/>
  <c r="H88" i="31"/>
  <c r="I88" i="31"/>
  <c r="J88" i="31"/>
  <c r="K88" i="31"/>
  <c r="A89" i="31"/>
  <c r="D89" i="31"/>
  <c r="E89" i="31"/>
  <c r="F89" i="31"/>
  <c r="G89" i="31"/>
  <c r="H89" i="31"/>
  <c r="I89" i="31"/>
  <c r="J89" i="31"/>
  <c r="A90" i="31"/>
  <c r="E90" i="31"/>
  <c r="F90" i="31"/>
  <c r="G90" i="31"/>
  <c r="H90" i="31"/>
  <c r="I90" i="31"/>
  <c r="J90" i="31"/>
  <c r="A91" i="31"/>
  <c r="B91" i="31"/>
  <c r="F91" i="31"/>
  <c r="G91" i="31"/>
  <c r="H91" i="31"/>
  <c r="I91" i="31"/>
  <c r="J91" i="31"/>
  <c r="A92" i="31"/>
  <c r="B92" i="31"/>
  <c r="C92" i="31"/>
  <c r="G92" i="31"/>
  <c r="H92" i="31"/>
  <c r="I92" i="31"/>
  <c r="J92" i="31"/>
  <c r="A93" i="31"/>
  <c r="B93" i="31"/>
  <c r="C93" i="31"/>
  <c r="D93" i="31"/>
  <c r="H93" i="31"/>
  <c r="I93" i="31"/>
  <c r="J93" i="31"/>
  <c r="A94" i="31"/>
  <c r="B94" i="31"/>
  <c r="C94" i="31"/>
  <c r="D94" i="31"/>
  <c r="E94" i="31"/>
  <c r="J94" i="31"/>
  <c r="A95" i="31"/>
  <c r="B95" i="31"/>
  <c r="C95" i="31"/>
  <c r="D95" i="31"/>
  <c r="E95" i="31"/>
  <c r="F95" i="31"/>
  <c r="G95" i="31"/>
  <c r="A96" i="31"/>
  <c r="B96" i="31"/>
  <c r="C96" i="31"/>
  <c r="D96" i="31"/>
  <c r="E96" i="31"/>
  <c r="F96" i="31"/>
  <c r="G96" i="31"/>
  <c r="H96" i="31"/>
  <c r="A97" i="31"/>
  <c r="B97" i="31"/>
  <c r="C97" i="31"/>
  <c r="D97" i="31"/>
  <c r="E97" i="31"/>
  <c r="F97" i="31"/>
  <c r="G97" i="31"/>
  <c r="H97" i="31"/>
  <c r="I97" i="31"/>
  <c r="A98" i="31"/>
  <c r="B98" i="31"/>
  <c r="C98" i="31"/>
  <c r="D98" i="31"/>
  <c r="E98" i="31"/>
  <c r="F98" i="31"/>
  <c r="G98" i="31"/>
  <c r="H98" i="31"/>
  <c r="I98" i="31"/>
  <c r="J98" i="31"/>
  <c r="K98" i="31"/>
  <c r="A60" i="31"/>
  <c r="B60" i="31"/>
  <c r="C60" i="31"/>
  <c r="D60" i="31"/>
  <c r="E60" i="31"/>
  <c r="F60" i="31"/>
  <c r="G60" i="31"/>
  <c r="H60" i="31"/>
  <c r="I60" i="31"/>
  <c r="J60" i="31"/>
  <c r="K60" i="31"/>
  <c r="A61" i="31"/>
  <c r="D61" i="31"/>
  <c r="E61" i="31"/>
  <c r="F61" i="31"/>
  <c r="G61" i="31"/>
  <c r="H61" i="31"/>
  <c r="I61" i="31"/>
  <c r="J61" i="31"/>
  <c r="A62" i="31"/>
  <c r="E62" i="31"/>
  <c r="F62" i="31"/>
  <c r="G62" i="31"/>
  <c r="H62" i="31"/>
  <c r="I62" i="31"/>
  <c r="J62" i="31"/>
  <c r="A63" i="31"/>
  <c r="B63" i="31"/>
  <c r="F63" i="31"/>
  <c r="G63" i="31"/>
  <c r="H63" i="31"/>
  <c r="I63" i="31"/>
  <c r="J63" i="31"/>
  <c r="A64" i="31"/>
  <c r="B64" i="31"/>
  <c r="C64" i="31"/>
  <c r="G64" i="31"/>
  <c r="H64" i="31"/>
  <c r="I64" i="31"/>
  <c r="J64" i="31"/>
  <c r="A65" i="31"/>
  <c r="B65" i="31"/>
  <c r="C65" i="31"/>
  <c r="D65" i="31"/>
  <c r="H65" i="31"/>
  <c r="I65" i="31"/>
  <c r="J65" i="31"/>
  <c r="A66" i="31"/>
  <c r="B66" i="31"/>
  <c r="C66" i="31"/>
  <c r="D66" i="31"/>
  <c r="E66" i="31"/>
  <c r="J66" i="31"/>
  <c r="A67" i="31"/>
  <c r="B67" i="31"/>
  <c r="C67" i="31"/>
  <c r="D67" i="31"/>
  <c r="E67" i="31"/>
  <c r="F67" i="31"/>
  <c r="G67" i="31"/>
  <c r="A68" i="31"/>
  <c r="B68" i="31"/>
  <c r="C68" i="31"/>
  <c r="D68" i="31"/>
  <c r="E68" i="31"/>
  <c r="F68" i="31"/>
  <c r="G68" i="31"/>
  <c r="H68" i="31"/>
  <c r="A69" i="31"/>
  <c r="B69" i="31"/>
  <c r="C69" i="31"/>
  <c r="D69" i="31"/>
  <c r="E69" i="31"/>
  <c r="F69" i="31"/>
  <c r="G69" i="31"/>
  <c r="H69" i="31"/>
  <c r="I69" i="31"/>
  <c r="A70" i="31"/>
  <c r="B70" i="31"/>
  <c r="C70" i="31"/>
  <c r="D70" i="31"/>
  <c r="E70" i="31"/>
  <c r="F70" i="31"/>
  <c r="G70" i="31"/>
  <c r="H70" i="31"/>
  <c r="I70" i="31"/>
  <c r="J70" i="31"/>
  <c r="K70" i="31"/>
  <c r="A32" i="31"/>
  <c r="B32" i="31"/>
  <c r="C32" i="31"/>
  <c r="D32" i="31"/>
  <c r="E32" i="31"/>
  <c r="F32" i="31"/>
  <c r="G32" i="31"/>
  <c r="H32" i="31"/>
  <c r="I32" i="31"/>
  <c r="J32" i="31"/>
  <c r="K32" i="31"/>
  <c r="A33" i="31"/>
  <c r="D33" i="31"/>
  <c r="E33" i="31"/>
  <c r="F33" i="31"/>
  <c r="G33" i="31"/>
  <c r="H33" i="31"/>
  <c r="I33" i="31"/>
  <c r="J33" i="31"/>
  <c r="A34" i="31"/>
  <c r="E34" i="31"/>
  <c r="F34" i="31"/>
  <c r="G34" i="31"/>
  <c r="H34" i="31"/>
  <c r="I34" i="31"/>
  <c r="J34" i="31"/>
  <c r="A35" i="31"/>
  <c r="B35" i="31"/>
  <c r="F35" i="31"/>
  <c r="G35" i="31"/>
  <c r="H35" i="31"/>
  <c r="I35" i="31"/>
  <c r="J35" i="31"/>
  <c r="A36" i="31"/>
  <c r="B36" i="31"/>
  <c r="C36" i="31"/>
  <c r="G36" i="31"/>
  <c r="H36" i="31"/>
  <c r="I36" i="31"/>
  <c r="J36" i="31"/>
  <c r="A37" i="31"/>
  <c r="B37" i="31"/>
  <c r="C37" i="31"/>
  <c r="D37" i="31"/>
  <c r="H37" i="31"/>
  <c r="I37" i="31"/>
  <c r="J37" i="31"/>
  <c r="A38" i="31"/>
  <c r="B38" i="31"/>
  <c r="C38" i="31"/>
  <c r="D38" i="31"/>
  <c r="E38" i="31"/>
  <c r="J38" i="31"/>
  <c r="A39" i="31"/>
  <c r="B39" i="31"/>
  <c r="C39" i="31"/>
  <c r="D39" i="31"/>
  <c r="E39" i="31"/>
  <c r="F39" i="31"/>
  <c r="G39" i="31"/>
  <c r="A40" i="31"/>
  <c r="B40" i="31"/>
  <c r="C40" i="31"/>
  <c r="D40" i="31"/>
  <c r="E40" i="31"/>
  <c r="F40" i="31"/>
  <c r="G40" i="31"/>
  <c r="H40" i="31"/>
  <c r="A41" i="31"/>
  <c r="B41" i="31"/>
  <c r="C41" i="31"/>
  <c r="D41" i="31"/>
  <c r="E41" i="31"/>
  <c r="F41" i="31"/>
  <c r="G41" i="31"/>
  <c r="H41" i="31"/>
  <c r="I41" i="31"/>
  <c r="A42" i="31"/>
  <c r="B42" i="31"/>
  <c r="C42" i="31"/>
  <c r="D42" i="31"/>
  <c r="E42" i="31"/>
  <c r="F42" i="31"/>
  <c r="G42" i="31"/>
  <c r="H42" i="31"/>
  <c r="I42" i="31"/>
  <c r="J42" i="31"/>
  <c r="K42" i="31"/>
  <c r="K17" i="31"/>
  <c r="K16" i="31"/>
  <c r="J16" i="31"/>
  <c r="I16" i="31"/>
  <c r="H16" i="31"/>
  <c r="G16" i="31"/>
  <c r="F16" i="31"/>
  <c r="E16" i="31"/>
  <c r="D16" i="31"/>
  <c r="C16" i="31"/>
  <c r="B16" i="31"/>
  <c r="A16" i="31"/>
  <c r="A4" i="31"/>
  <c r="B4" i="31"/>
  <c r="C4" i="31"/>
  <c r="D4" i="31"/>
  <c r="E4" i="31"/>
  <c r="F4" i="31"/>
  <c r="G4" i="31"/>
  <c r="H4" i="31"/>
  <c r="I4" i="31"/>
  <c r="J4" i="31"/>
  <c r="K4" i="31"/>
  <c r="A5" i="31"/>
  <c r="D5" i="31"/>
  <c r="E5" i="31"/>
  <c r="F5" i="31"/>
  <c r="G5" i="31"/>
  <c r="H5" i="31"/>
  <c r="I5" i="31"/>
  <c r="J5" i="31"/>
  <c r="A6" i="31"/>
  <c r="E6" i="31"/>
  <c r="F6" i="31"/>
  <c r="G6" i="31"/>
  <c r="H6" i="31"/>
  <c r="I6" i="31"/>
  <c r="J6" i="31"/>
  <c r="A7" i="31"/>
  <c r="B7" i="31"/>
  <c r="F7" i="31"/>
  <c r="G7" i="31"/>
  <c r="H7" i="31"/>
  <c r="I7" i="31"/>
  <c r="J7" i="31"/>
  <c r="A8" i="31"/>
  <c r="B8" i="31"/>
  <c r="C8" i="31"/>
  <c r="G8" i="31"/>
  <c r="H8" i="31"/>
  <c r="I8" i="31"/>
  <c r="J8" i="31"/>
  <c r="A9" i="31"/>
  <c r="B9" i="31"/>
  <c r="C9" i="31"/>
  <c r="D9" i="31"/>
  <c r="H9" i="31"/>
  <c r="I9" i="31"/>
  <c r="J9" i="31"/>
  <c r="A10" i="31"/>
  <c r="B10" i="31"/>
  <c r="C10" i="31"/>
  <c r="D10" i="31"/>
  <c r="E10" i="31"/>
  <c r="J10" i="31"/>
  <c r="A11" i="31"/>
  <c r="B11" i="31"/>
  <c r="C11" i="31"/>
  <c r="D11" i="31"/>
  <c r="E11" i="31"/>
  <c r="F11" i="31"/>
  <c r="G11" i="31"/>
  <c r="A12" i="31"/>
  <c r="B12" i="31"/>
  <c r="C12" i="31"/>
  <c r="D12" i="31"/>
  <c r="E12" i="31"/>
  <c r="F12" i="31"/>
  <c r="G12" i="31"/>
  <c r="H12" i="31"/>
  <c r="A13" i="31"/>
  <c r="B13" i="31"/>
  <c r="C13" i="31"/>
  <c r="D13" i="31"/>
  <c r="E13" i="31"/>
  <c r="F13" i="31"/>
  <c r="G13" i="31"/>
  <c r="H13" i="31"/>
  <c r="I13" i="31"/>
  <c r="A14" i="31"/>
  <c r="B14" i="31"/>
  <c r="C14" i="31"/>
  <c r="D14" i="31"/>
  <c r="E14" i="31"/>
  <c r="F14" i="31"/>
  <c r="G14" i="31"/>
  <c r="H14" i="31"/>
  <c r="I14" i="31"/>
  <c r="J14" i="31"/>
  <c r="K14" i="31"/>
  <c r="A256" i="26"/>
  <c r="B256" i="26"/>
  <c r="C256" i="26"/>
  <c r="D256" i="26"/>
  <c r="E256" i="26"/>
  <c r="F256" i="26"/>
  <c r="G256" i="26"/>
  <c r="H256" i="26"/>
  <c r="I256" i="26"/>
  <c r="J256" i="26"/>
  <c r="K256" i="26"/>
  <c r="A257" i="26"/>
  <c r="D257" i="26"/>
  <c r="E257" i="26"/>
  <c r="F257" i="26"/>
  <c r="G257" i="26"/>
  <c r="H257" i="26"/>
  <c r="I257" i="26"/>
  <c r="J257" i="26"/>
  <c r="A258" i="26"/>
  <c r="E258" i="26"/>
  <c r="F258" i="26"/>
  <c r="G258" i="26"/>
  <c r="H258" i="26"/>
  <c r="I258" i="26"/>
  <c r="J258" i="26"/>
  <c r="A259" i="26"/>
  <c r="B259" i="26"/>
  <c r="F259" i="26"/>
  <c r="G259" i="26"/>
  <c r="H259" i="26"/>
  <c r="I259" i="26"/>
  <c r="J259" i="26"/>
  <c r="A260" i="26"/>
  <c r="B260" i="26"/>
  <c r="C260" i="26"/>
  <c r="G260" i="26"/>
  <c r="H260" i="26"/>
  <c r="I260" i="26"/>
  <c r="J260" i="26"/>
  <c r="A261" i="26"/>
  <c r="B261" i="26"/>
  <c r="C261" i="26"/>
  <c r="D261" i="26"/>
  <c r="H261" i="26"/>
  <c r="I261" i="26"/>
  <c r="J261" i="26"/>
  <c r="A262" i="26"/>
  <c r="B262" i="26"/>
  <c r="C262" i="26"/>
  <c r="D262" i="26"/>
  <c r="E262" i="26"/>
  <c r="J262" i="26"/>
  <c r="A263" i="26"/>
  <c r="B263" i="26"/>
  <c r="C263" i="26"/>
  <c r="D263" i="26"/>
  <c r="E263" i="26"/>
  <c r="F263" i="26"/>
  <c r="G263" i="26"/>
  <c r="A264" i="26"/>
  <c r="B264" i="26"/>
  <c r="C264" i="26"/>
  <c r="D264" i="26"/>
  <c r="E264" i="26"/>
  <c r="F264" i="26"/>
  <c r="G264" i="26"/>
  <c r="H264" i="26"/>
  <c r="A265" i="26"/>
  <c r="B265" i="26"/>
  <c r="C265" i="26"/>
  <c r="D265" i="26"/>
  <c r="E265" i="26"/>
  <c r="F265" i="26"/>
  <c r="G265" i="26"/>
  <c r="H265" i="26"/>
  <c r="I265" i="26"/>
  <c r="A266" i="26"/>
  <c r="B266" i="26"/>
  <c r="C266" i="26"/>
  <c r="D266" i="26"/>
  <c r="E266" i="26"/>
  <c r="F266" i="26"/>
  <c r="G266" i="26"/>
  <c r="H266" i="26"/>
  <c r="I266" i="26"/>
  <c r="J266" i="26"/>
  <c r="K266" i="26"/>
  <c r="A228" i="26"/>
  <c r="B228" i="26"/>
  <c r="C228" i="26"/>
  <c r="D228" i="26"/>
  <c r="E228" i="26"/>
  <c r="F228" i="26"/>
  <c r="G228" i="26"/>
  <c r="H228" i="26"/>
  <c r="I228" i="26"/>
  <c r="J228" i="26"/>
  <c r="K228" i="26"/>
  <c r="A229" i="26"/>
  <c r="D229" i="26"/>
  <c r="E229" i="26"/>
  <c r="F229" i="26"/>
  <c r="G229" i="26"/>
  <c r="H229" i="26"/>
  <c r="I229" i="26"/>
  <c r="J229" i="26"/>
  <c r="A230" i="26"/>
  <c r="E230" i="26"/>
  <c r="F230" i="26"/>
  <c r="G230" i="26"/>
  <c r="H230" i="26"/>
  <c r="I230" i="26"/>
  <c r="J230" i="26"/>
  <c r="A231" i="26"/>
  <c r="B231" i="26"/>
  <c r="F231" i="26"/>
  <c r="G231" i="26"/>
  <c r="H231" i="26"/>
  <c r="I231" i="26"/>
  <c r="J231" i="26"/>
  <c r="A232" i="26"/>
  <c r="B232" i="26"/>
  <c r="C232" i="26"/>
  <c r="G232" i="26"/>
  <c r="H232" i="26"/>
  <c r="I232" i="26"/>
  <c r="J232" i="26"/>
  <c r="A233" i="26"/>
  <c r="B233" i="26"/>
  <c r="C233" i="26"/>
  <c r="D233" i="26"/>
  <c r="H233" i="26"/>
  <c r="I233" i="26"/>
  <c r="J233" i="26"/>
  <c r="A234" i="26"/>
  <c r="B234" i="26"/>
  <c r="C234" i="26"/>
  <c r="D234" i="26"/>
  <c r="E234" i="26"/>
  <c r="J234" i="26"/>
  <c r="A235" i="26"/>
  <c r="B235" i="26"/>
  <c r="C235" i="26"/>
  <c r="D235" i="26"/>
  <c r="E235" i="26"/>
  <c r="F235" i="26"/>
  <c r="G235" i="26"/>
  <c r="A236" i="26"/>
  <c r="B236" i="26"/>
  <c r="C236" i="26"/>
  <c r="D236" i="26"/>
  <c r="E236" i="26"/>
  <c r="F236" i="26"/>
  <c r="G236" i="26"/>
  <c r="H236" i="26"/>
  <c r="A237" i="26"/>
  <c r="B237" i="26"/>
  <c r="C237" i="26"/>
  <c r="D237" i="26"/>
  <c r="E237" i="26"/>
  <c r="F237" i="26"/>
  <c r="G237" i="26"/>
  <c r="H237" i="26"/>
  <c r="I237" i="26"/>
  <c r="A238" i="26"/>
  <c r="B238" i="26"/>
  <c r="C238" i="26"/>
  <c r="D238" i="26"/>
  <c r="E238" i="26"/>
  <c r="F238" i="26"/>
  <c r="G238" i="26"/>
  <c r="H238" i="26"/>
  <c r="I238" i="26"/>
  <c r="J238" i="26"/>
  <c r="K238" i="26"/>
  <c r="A200" i="26"/>
  <c r="B200" i="26"/>
  <c r="C200" i="26"/>
  <c r="D200" i="26"/>
  <c r="E200" i="26"/>
  <c r="F200" i="26"/>
  <c r="G200" i="26"/>
  <c r="H200" i="26"/>
  <c r="I200" i="26"/>
  <c r="J200" i="26"/>
  <c r="K200" i="26"/>
  <c r="A201" i="26"/>
  <c r="D201" i="26"/>
  <c r="E201" i="26"/>
  <c r="F201" i="26"/>
  <c r="G201" i="26"/>
  <c r="H201" i="26"/>
  <c r="I201" i="26"/>
  <c r="J201" i="26"/>
  <c r="A202" i="26"/>
  <c r="E202" i="26"/>
  <c r="F202" i="26"/>
  <c r="G202" i="26"/>
  <c r="H202" i="26"/>
  <c r="I202" i="26"/>
  <c r="J202" i="26"/>
  <c r="A203" i="26"/>
  <c r="B203" i="26"/>
  <c r="F203" i="26"/>
  <c r="G203" i="26"/>
  <c r="H203" i="26"/>
  <c r="I203" i="26"/>
  <c r="J203" i="26"/>
  <c r="A204" i="26"/>
  <c r="B204" i="26"/>
  <c r="C204" i="26"/>
  <c r="G204" i="26"/>
  <c r="H204" i="26"/>
  <c r="I204" i="26"/>
  <c r="J204" i="26"/>
  <c r="A205" i="26"/>
  <c r="B205" i="26"/>
  <c r="C205" i="26"/>
  <c r="D205" i="26"/>
  <c r="H205" i="26"/>
  <c r="I205" i="26"/>
  <c r="J205" i="26"/>
  <c r="A206" i="26"/>
  <c r="B206" i="26"/>
  <c r="C206" i="26"/>
  <c r="D206" i="26"/>
  <c r="E206" i="26"/>
  <c r="J206" i="26"/>
  <c r="A207" i="26"/>
  <c r="B207" i="26"/>
  <c r="C207" i="26"/>
  <c r="D207" i="26"/>
  <c r="E207" i="26"/>
  <c r="F207" i="26"/>
  <c r="G207" i="26"/>
  <c r="A208" i="26"/>
  <c r="B208" i="26"/>
  <c r="C208" i="26"/>
  <c r="D208" i="26"/>
  <c r="E208" i="26"/>
  <c r="F208" i="26"/>
  <c r="G208" i="26"/>
  <c r="H208" i="26"/>
  <c r="A209" i="26"/>
  <c r="B209" i="26"/>
  <c r="C209" i="26"/>
  <c r="D209" i="26"/>
  <c r="E209" i="26"/>
  <c r="F209" i="26"/>
  <c r="G209" i="26"/>
  <c r="H209" i="26"/>
  <c r="I209" i="26"/>
  <c r="A210" i="26"/>
  <c r="B210" i="26"/>
  <c r="C210" i="26"/>
  <c r="D210" i="26"/>
  <c r="E210" i="26"/>
  <c r="F210" i="26"/>
  <c r="G210" i="26"/>
  <c r="H210" i="26"/>
  <c r="I210" i="26"/>
  <c r="J210" i="26"/>
  <c r="K210" i="26"/>
  <c r="A172" i="26"/>
  <c r="B172" i="26"/>
  <c r="C172" i="26"/>
  <c r="D172" i="26"/>
  <c r="E172" i="26"/>
  <c r="F172" i="26"/>
  <c r="G172" i="26"/>
  <c r="H172" i="26"/>
  <c r="I172" i="26"/>
  <c r="J172" i="26"/>
  <c r="K172" i="26"/>
  <c r="A173" i="26"/>
  <c r="D173" i="26"/>
  <c r="E173" i="26"/>
  <c r="F173" i="26"/>
  <c r="G173" i="26"/>
  <c r="H173" i="26"/>
  <c r="I173" i="26"/>
  <c r="J173" i="26"/>
  <c r="A174" i="26"/>
  <c r="E174" i="26"/>
  <c r="F174" i="26"/>
  <c r="G174" i="26"/>
  <c r="H174" i="26"/>
  <c r="I174" i="26"/>
  <c r="J174" i="26"/>
  <c r="A175" i="26"/>
  <c r="B175" i="26"/>
  <c r="F175" i="26"/>
  <c r="G175" i="26"/>
  <c r="H175" i="26"/>
  <c r="I175" i="26"/>
  <c r="J175" i="26"/>
  <c r="A176" i="26"/>
  <c r="B176" i="26"/>
  <c r="C176" i="26"/>
  <c r="G176" i="26"/>
  <c r="H176" i="26"/>
  <c r="I176" i="26"/>
  <c r="J176" i="26"/>
  <c r="A177" i="26"/>
  <c r="B177" i="26"/>
  <c r="C177" i="26"/>
  <c r="D177" i="26"/>
  <c r="H177" i="26"/>
  <c r="I177" i="26"/>
  <c r="J177" i="26"/>
  <c r="A178" i="26"/>
  <c r="B178" i="26"/>
  <c r="C178" i="26"/>
  <c r="D178" i="26"/>
  <c r="E178" i="26"/>
  <c r="J178" i="26"/>
  <c r="A179" i="26"/>
  <c r="B179" i="26"/>
  <c r="C179" i="26"/>
  <c r="D179" i="26"/>
  <c r="E179" i="26"/>
  <c r="F179" i="26"/>
  <c r="G179" i="26"/>
  <c r="A180" i="26"/>
  <c r="B180" i="26"/>
  <c r="C180" i="26"/>
  <c r="D180" i="26"/>
  <c r="E180" i="26"/>
  <c r="F180" i="26"/>
  <c r="G180" i="26"/>
  <c r="H180" i="26"/>
  <c r="A181" i="26"/>
  <c r="B181" i="26"/>
  <c r="C181" i="26"/>
  <c r="D181" i="26"/>
  <c r="E181" i="26"/>
  <c r="F181" i="26"/>
  <c r="G181" i="26"/>
  <c r="H181" i="26"/>
  <c r="I181" i="26"/>
  <c r="A182" i="26"/>
  <c r="B182" i="26"/>
  <c r="C182" i="26"/>
  <c r="D182" i="26"/>
  <c r="E182" i="26"/>
  <c r="F182" i="26"/>
  <c r="G182" i="26"/>
  <c r="H182" i="26"/>
  <c r="I182" i="26"/>
  <c r="J182" i="26"/>
  <c r="K182" i="26"/>
  <c r="A144" i="26"/>
  <c r="B144" i="26"/>
  <c r="C144" i="26"/>
  <c r="D144" i="26"/>
  <c r="E144" i="26"/>
  <c r="F144" i="26"/>
  <c r="G144" i="26"/>
  <c r="H144" i="26"/>
  <c r="I144" i="26"/>
  <c r="J144" i="26"/>
  <c r="K144" i="26"/>
  <c r="A145" i="26"/>
  <c r="D145" i="26"/>
  <c r="E145" i="26"/>
  <c r="F145" i="26"/>
  <c r="G145" i="26"/>
  <c r="H145" i="26"/>
  <c r="I145" i="26"/>
  <c r="J145" i="26"/>
  <c r="A146" i="26"/>
  <c r="E146" i="26"/>
  <c r="F146" i="26"/>
  <c r="G146" i="26"/>
  <c r="H146" i="26"/>
  <c r="I146" i="26"/>
  <c r="J146" i="26"/>
  <c r="A147" i="26"/>
  <c r="B147" i="26"/>
  <c r="F147" i="26"/>
  <c r="G147" i="26"/>
  <c r="H147" i="26"/>
  <c r="I147" i="26"/>
  <c r="J147" i="26"/>
  <c r="A148" i="26"/>
  <c r="B148" i="26"/>
  <c r="C148" i="26"/>
  <c r="G148" i="26"/>
  <c r="H148" i="26"/>
  <c r="I148" i="26"/>
  <c r="J148" i="26"/>
  <c r="A149" i="26"/>
  <c r="B149" i="26"/>
  <c r="C149" i="26"/>
  <c r="D149" i="26"/>
  <c r="H149" i="26"/>
  <c r="I149" i="26"/>
  <c r="J149" i="26"/>
  <c r="A150" i="26"/>
  <c r="B150" i="26"/>
  <c r="C150" i="26"/>
  <c r="D150" i="26"/>
  <c r="E150" i="26"/>
  <c r="J150" i="26"/>
  <c r="A151" i="26"/>
  <c r="B151" i="26"/>
  <c r="C151" i="26"/>
  <c r="D151" i="26"/>
  <c r="E151" i="26"/>
  <c r="F151" i="26"/>
  <c r="G151" i="26"/>
  <c r="A152" i="26"/>
  <c r="B152" i="26"/>
  <c r="C152" i="26"/>
  <c r="D152" i="26"/>
  <c r="E152" i="26"/>
  <c r="F152" i="26"/>
  <c r="G152" i="26"/>
  <c r="H152" i="26"/>
  <c r="A153" i="26"/>
  <c r="B153" i="26"/>
  <c r="C153" i="26"/>
  <c r="D153" i="26"/>
  <c r="E153" i="26"/>
  <c r="F153" i="26"/>
  <c r="G153" i="26"/>
  <c r="H153" i="26"/>
  <c r="I153" i="26"/>
  <c r="A154" i="26"/>
  <c r="B154" i="26"/>
  <c r="C154" i="26"/>
  <c r="D154" i="26"/>
  <c r="E154" i="26"/>
  <c r="F154" i="26"/>
  <c r="G154" i="26"/>
  <c r="H154" i="26"/>
  <c r="I154" i="26"/>
  <c r="J154" i="26"/>
  <c r="K154" i="26"/>
  <c r="A116" i="26"/>
  <c r="B116" i="26"/>
  <c r="C116" i="26"/>
  <c r="D116" i="26"/>
  <c r="E116" i="26"/>
  <c r="F116" i="26"/>
  <c r="G116" i="26"/>
  <c r="H116" i="26"/>
  <c r="I116" i="26"/>
  <c r="J116" i="26"/>
  <c r="K116" i="26"/>
  <c r="A117" i="26"/>
  <c r="D117" i="26"/>
  <c r="E117" i="26"/>
  <c r="F117" i="26"/>
  <c r="G117" i="26"/>
  <c r="H117" i="26"/>
  <c r="I117" i="26"/>
  <c r="J117" i="26"/>
  <c r="A118" i="26"/>
  <c r="E118" i="26"/>
  <c r="F118" i="26"/>
  <c r="G118" i="26"/>
  <c r="H118" i="26"/>
  <c r="I118" i="26"/>
  <c r="J118" i="26"/>
  <c r="A119" i="26"/>
  <c r="B119" i="26"/>
  <c r="F119" i="26"/>
  <c r="G119" i="26"/>
  <c r="H119" i="26"/>
  <c r="I119" i="26"/>
  <c r="J119" i="26"/>
  <c r="A120" i="26"/>
  <c r="B120" i="26"/>
  <c r="C120" i="26"/>
  <c r="G120" i="26"/>
  <c r="H120" i="26"/>
  <c r="I120" i="26"/>
  <c r="J120" i="26"/>
  <c r="A121" i="26"/>
  <c r="B121" i="26"/>
  <c r="C121" i="26"/>
  <c r="D121" i="26"/>
  <c r="H121" i="26"/>
  <c r="I121" i="26"/>
  <c r="J121" i="26"/>
  <c r="A122" i="26"/>
  <c r="B122" i="26"/>
  <c r="C122" i="26"/>
  <c r="D122" i="26"/>
  <c r="E122" i="26"/>
  <c r="J122" i="26"/>
  <c r="A123" i="26"/>
  <c r="B123" i="26"/>
  <c r="C123" i="26"/>
  <c r="D123" i="26"/>
  <c r="E123" i="26"/>
  <c r="F123" i="26"/>
  <c r="G123" i="26"/>
  <c r="A124" i="26"/>
  <c r="B124" i="26"/>
  <c r="C124" i="26"/>
  <c r="D124" i="26"/>
  <c r="E124" i="26"/>
  <c r="F124" i="26"/>
  <c r="G124" i="26"/>
  <c r="H124" i="26"/>
  <c r="A125" i="26"/>
  <c r="B125" i="26"/>
  <c r="C125" i="26"/>
  <c r="D125" i="26"/>
  <c r="E125" i="26"/>
  <c r="F125" i="26"/>
  <c r="G125" i="26"/>
  <c r="H125" i="26"/>
  <c r="I125" i="26"/>
  <c r="A126" i="26"/>
  <c r="B126" i="26"/>
  <c r="C126" i="26"/>
  <c r="D126" i="26"/>
  <c r="E126" i="26"/>
  <c r="F126" i="26"/>
  <c r="G126" i="26"/>
  <c r="H126" i="26"/>
  <c r="I126" i="26"/>
  <c r="J126" i="26"/>
  <c r="K126" i="26"/>
  <c r="A88" i="26"/>
  <c r="B88" i="26"/>
  <c r="C88" i="26"/>
  <c r="D88" i="26"/>
  <c r="E88" i="26"/>
  <c r="F88" i="26"/>
  <c r="G88" i="26"/>
  <c r="H88" i="26"/>
  <c r="I88" i="26"/>
  <c r="J88" i="26"/>
  <c r="K88" i="26"/>
  <c r="A89" i="26"/>
  <c r="D89" i="26"/>
  <c r="E89" i="26"/>
  <c r="F89" i="26"/>
  <c r="G89" i="26"/>
  <c r="H89" i="26"/>
  <c r="I89" i="26"/>
  <c r="J89" i="26"/>
  <c r="A90" i="26"/>
  <c r="E90" i="26"/>
  <c r="F90" i="26"/>
  <c r="G90" i="26"/>
  <c r="H90" i="26"/>
  <c r="I90" i="26"/>
  <c r="J90" i="26"/>
  <c r="A91" i="26"/>
  <c r="B91" i="26"/>
  <c r="F91" i="26"/>
  <c r="G91" i="26"/>
  <c r="H91" i="26"/>
  <c r="I91" i="26"/>
  <c r="J91" i="26"/>
  <c r="A92" i="26"/>
  <c r="B92" i="26"/>
  <c r="C92" i="26"/>
  <c r="G92" i="26"/>
  <c r="H92" i="26"/>
  <c r="I92" i="26"/>
  <c r="J92" i="26"/>
  <c r="A93" i="26"/>
  <c r="B93" i="26"/>
  <c r="C93" i="26"/>
  <c r="D93" i="26"/>
  <c r="H93" i="26"/>
  <c r="I93" i="26"/>
  <c r="J93" i="26"/>
  <c r="A94" i="26"/>
  <c r="B94" i="26"/>
  <c r="C94" i="26"/>
  <c r="D94" i="26"/>
  <c r="E94" i="26"/>
  <c r="J94" i="26"/>
  <c r="A95" i="26"/>
  <c r="B95" i="26"/>
  <c r="C95" i="26"/>
  <c r="D95" i="26"/>
  <c r="E95" i="26"/>
  <c r="F95" i="26"/>
  <c r="G95" i="26"/>
  <c r="A96" i="26"/>
  <c r="B96" i="26"/>
  <c r="C96" i="26"/>
  <c r="D96" i="26"/>
  <c r="E96" i="26"/>
  <c r="F96" i="26"/>
  <c r="G96" i="26"/>
  <c r="H96" i="26"/>
  <c r="A97" i="26"/>
  <c r="B97" i="26"/>
  <c r="C97" i="26"/>
  <c r="D97" i="26"/>
  <c r="E97" i="26"/>
  <c r="F97" i="26"/>
  <c r="G97" i="26"/>
  <c r="H97" i="26"/>
  <c r="I97" i="26"/>
  <c r="A98" i="26"/>
  <c r="B98" i="26"/>
  <c r="C98" i="26"/>
  <c r="D98" i="26"/>
  <c r="E98" i="26"/>
  <c r="F98" i="26"/>
  <c r="G98" i="26"/>
  <c r="H98" i="26"/>
  <c r="I98" i="26"/>
  <c r="J98" i="26"/>
  <c r="K98" i="26"/>
  <c r="A60" i="26"/>
  <c r="B60" i="26"/>
  <c r="C60" i="26"/>
  <c r="D60" i="26"/>
  <c r="E60" i="26"/>
  <c r="F60" i="26"/>
  <c r="G60" i="26"/>
  <c r="H60" i="26"/>
  <c r="I60" i="26"/>
  <c r="J60" i="26"/>
  <c r="K60" i="26"/>
  <c r="A61" i="26"/>
  <c r="D61" i="26"/>
  <c r="E61" i="26"/>
  <c r="F61" i="26"/>
  <c r="G61" i="26"/>
  <c r="H61" i="26"/>
  <c r="I61" i="26"/>
  <c r="J61" i="26"/>
  <c r="A62" i="26"/>
  <c r="E62" i="26"/>
  <c r="F62" i="26"/>
  <c r="G62" i="26"/>
  <c r="H62" i="26"/>
  <c r="I62" i="26"/>
  <c r="J62" i="26"/>
  <c r="A63" i="26"/>
  <c r="B63" i="26"/>
  <c r="F63" i="26"/>
  <c r="G63" i="26"/>
  <c r="H63" i="26"/>
  <c r="I63" i="26"/>
  <c r="J63" i="26"/>
  <c r="A64" i="26"/>
  <c r="B64" i="26"/>
  <c r="C64" i="26"/>
  <c r="G64" i="26"/>
  <c r="H64" i="26"/>
  <c r="I64" i="26"/>
  <c r="J64" i="26"/>
  <c r="A65" i="26"/>
  <c r="B65" i="26"/>
  <c r="C65" i="26"/>
  <c r="D65" i="26"/>
  <c r="H65" i="26"/>
  <c r="I65" i="26"/>
  <c r="J65" i="26"/>
  <c r="A66" i="26"/>
  <c r="B66" i="26"/>
  <c r="C66" i="26"/>
  <c r="D66" i="26"/>
  <c r="E66" i="26"/>
  <c r="J66" i="26"/>
  <c r="A67" i="26"/>
  <c r="B67" i="26"/>
  <c r="C67" i="26"/>
  <c r="D67" i="26"/>
  <c r="E67" i="26"/>
  <c r="F67" i="26"/>
  <c r="G67" i="26"/>
  <c r="A68" i="26"/>
  <c r="B68" i="26"/>
  <c r="C68" i="26"/>
  <c r="D68" i="26"/>
  <c r="E68" i="26"/>
  <c r="F68" i="26"/>
  <c r="G68" i="26"/>
  <c r="H68" i="26"/>
  <c r="A69" i="26"/>
  <c r="B69" i="26"/>
  <c r="C69" i="26"/>
  <c r="D69" i="26"/>
  <c r="E69" i="26"/>
  <c r="F69" i="26"/>
  <c r="G69" i="26"/>
  <c r="H69" i="26"/>
  <c r="I69" i="26"/>
  <c r="A70" i="26"/>
  <c r="B70" i="26"/>
  <c r="C70" i="26"/>
  <c r="D70" i="26"/>
  <c r="E70" i="26"/>
  <c r="F70" i="26"/>
  <c r="G70" i="26"/>
  <c r="H70" i="26"/>
  <c r="I70" i="26"/>
  <c r="J70" i="26"/>
  <c r="K70" i="26"/>
  <c r="A32" i="26"/>
  <c r="B32" i="26"/>
  <c r="C32" i="26"/>
  <c r="D32" i="26"/>
  <c r="E32" i="26"/>
  <c r="F32" i="26"/>
  <c r="G32" i="26"/>
  <c r="H32" i="26"/>
  <c r="I32" i="26"/>
  <c r="J32" i="26"/>
  <c r="K32" i="26"/>
  <c r="A33" i="26"/>
  <c r="D33" i="26"/>
  <c r="E33" i="26"/>
  <c r="F33" i="26"/>
  <c r="G33" i="26"/>
  <c r="H33" i="26"/>
  <c r="I33" i="26"/>
  <c r="J33" i="26"/>
  <c r="A34" i="26"/>
  <c r="E34" i="26"/>
  <c r="F34" i="26"/>
  <c r="G34" i="26"/>
  <c r="H34" i="26"/>
  <c r="I34" i="26"/>
  <c r="J34" i="26"/>
  <c r="A35" i="26"/>
  <c r="B35" i="26"/>
  <c r="F35" i="26"/>
  <c r="G35" i="26"/>
  <c r="H35" i="26"/>
  <c r="I35" i="26"/>
  <c r="J35" i="26"/>
  <c r="A36" i="26"/>
  <c r="B36" i="26"/>
  <c r="C36" i="26"/>
  <c r="G36" i="26"/>
  <c r="H36" i="26"/>
  <c r="I36" i="26"/>
  <c r="J36" i="26"/>
  <c r="A37" i="26"/>
  <c r="B37" i="26"/>
  <c r="C37" i="26"/>
  <c r="D37" i="26"/>
  <c r="H37" i="26"/>
  <c r="I37" i="26"/>
  <c r="J37" i="26"/>
  <c r="A38" i="26"/>
  <c r="B38" i="26"/>
  <c r="C38" i="26"/>
  <c r="D38" i="26"/>
  <c r="E38" i="26"/>
  <c r="J38" i="26"/>
  <c r="A39" i="26"/>
  <c r="B39" i="26"/>
  <c r="C39" i="26"/>
  <c r="D39" i="26"/>
  <c r="E39" i="26"/>
  <c r="F39" i="26"/>
  <c r="G39" i="26"/>
  <c r="A40" i="26"/>
  <c r="B40" i="26"/>
  <c r="C40" i="26"/>
  <c r="D40" i="26"/>
  <c r="E40" i="26"/>
  <c r="F40" i="26"/>
  <c r="G40" i="26"/>
  <c r="H40" i="26"/>
  <c r="A41" i="26"/>
  <c r="B41" i="26"/>
  <c r="C41" i="26"/>
  <c r="D41" i="26"/>
  <c r="E41" i="26"/>
  <c r="F41" i="26"/>
  <c r="G41" i="26"/>
  <c r="H41" i="26"/>
  <c r="I41" i="26"/>
  <c r="A42" i="26"/>
  <c r="B42" i="26"/>
  <c r="C42" i="26"/>
  <c r="D42" i="26"/>
  <c r="E42" i="26"/>
  <c r="F42" i="26"/>
  <c r="G42" i="26"/>
  <c r="H42" i="26"/>
  <c r="I42" i="26"/>
  <c r="J42" i="26"/>
  <c r="K42" i="26"/>
  <c r="A16" i="26"/>
  <c r="K17" i="26"/>
  <c r="K16" i="26"/>
  <c r="J16" i="26"/>
  <c r="I16" i="26"/>
  <c r="H16" i="26"/>
  <c r="G16" i="26"/>
  <c r="F16" i="26"/>
  <c r="E16" i="26"/>
  <c r="D16" i="26"/>
  <c r="C16" i="26"/>
  <c r="B16" i="26"/>
  <c r="A4" i="26"/>
  <c r="B4" i="26"/>
  <c r="C4" i="26"/>
  <c r="D4" i="26"/>
  <c r="E4" i="26"/>
  <c r="F4" i="26"/>
  <c r="G4" i="26"/>
  <c r="H4" i="26"/>
  <c r="I4" i="26"/>
  <c r="J4" i="26"/>
  <c r="K4" i="26"/>
  <c r="A5" i="26"/>
  <c r="D5" i="26"/>
  <c r="E5" i="26"/>
  <c r="F5" i="26"/>
  <c r="G5" i="26"/>
  <c r="H5" i="26"/>
  <c r="I5" i="26"/>
  <c r="J5" i="26"/>
  <c r="A6" i="26"/>
  <c r="E6" i="26"/>
  <c r="F6" i="26"/>
  <c r="G6" i="26"/>
  <c r="H6" i="26"/>
  <c r="I6" i="26"/>
  <c r="J6" i="26"/>
  <c r="A7" i="26"/>
  <c r="B7" i="26"/>
  <c r="F7" i="26"/>
  <c r="G7" i="26"/>
  <c r="H7" i="26"/>
  <c r="I7" i="26"/>
  <c r="J7" i="26"/>
  <c r="A8" i="26"/>
  <c r="B8" i="26"/>
  <c r="C8" i="26"/>
  <c r="G8" i="26"/>
  <c r="H8" i="26"/>
  <c r="I8" i="26"/>
  <c r="J8" i="26"/>
  <c r="A9" i="26"/>
  <c r="B9" i="26"/>
  <c r="C9" i="26"/>
  <c r="D9" i="26"/>
  <c r="H9" i="26"/>
  <c r="I9" i="26"/>
  <c r="J9" i="26"/>
  <c r="A10" i="26"/>
  <c r="B10" i="26"/>
  <c r="C10" i="26"/>
  <c r="D10" i="26"/>
  <c r="E10" i="26"/>
  <c r="J10" i="26"/>
  <c r="A11" i="26"/>
  <c r="B11" i="26"/>
  <c r="C11" i="26"/>
  <c r="D11" i="26"/>
  <c r="E11" i="26"/>
  <c r="F11" i="26"/>
  <c r="G11" i="26"/>
  <c r="A12" i="26"/>
  <c r="B12" i="26"/>
  <c r="C12" i="26"/>
  <c r="D12" i="26"/>
  <c r="E12" i="26"/>
  <c r="F12" i="26"/>
  <c r="G12" i="26"/>
  <c r="H12" i="26"/>
  <c r="A13" i="26"/>
  <c r="B13" i="26"/>
  <c r="C13" i="26"/>
  <c r="D13" i="26"/>
  <c r="E13" i="26"/>
  <c r="F13" i="26"/>
  <c r="G13" i="26"/>
  <c r="H13" i="26"/>
  <c r="I13" i="26"/>
  <c r="A14" i="26"/>
  <c r="B14" i="26"/>
  <c r="C14" i="26"/>
  <c r="D14" i="26"/>
  <c r="E14" i="26"/>
  <c r="F14" i="26"/>
  <c r="G14" i="26"/>
  <c r="H14" i="26"/>
  <c r="I14" i="26"/>
  <c r="J14" i="26"/>
  <c r="K14" i="26"/>
  <c r="A284" i="25" l="1"/>
  <c r="B284" i="25"/>
  <c r="C284" i="25"/>
  <c r="D284" i="25"/>
  <c r="E284" i="25"/>
  <c r="F284" i="25"/>
  <c r="G284" i="25"/>
  <c r="H284" i="25"/>
  <c r="I284" i="25"/>
  <c r="J284" i="25"/>
  <c r="K284" i="25"/>
  <c r="A285" i="25"/>
  <c r="D285" i="25"/>
  <c r="E285" i="25"/>
  <c r="F285" i="25"/>
  <c r="G285" i="25"/>
  <c r="H285" i="25"/>
  <c r="I285" i="25"/>
  <c r="J285" i="25"/>
  <c r="A286" i="25"/>
  <c r="E286" i="25"/>
  <c r="F286" i="25"/>
  <c r="G286" i="25"/>
  <c r="H286" i="25"/>
  <c r="I286" i="25"/>
  <c r="J286" i="25"/>
  <c r="A287" i="25"/>
  <c r="B287" i="25"/>
  <c r="F287" i="25"/>
  <c r="G287" i="25"/>
  <c r="H287" i="25"/>
  <c r="I287" i="25"/>
  <c r="J287" i="25"/>
  <c r="A288" i="25"/>
  <c r="B288" i="25"/>
  <c r="C288" i="25"/>
  <c r="G288" i="25"/>
  <c r="H288" i="25"/>
  <c r="I288" i="25"/>
  <c r="J288" i="25"/>
  <c r="A289" i="25"/>
  <c r="B289" i="25"/>
  <c r="C289" i="25"/>
  <c r="D289" i="25"/>
  <c r="H289" i="25"/>
  <c r="I289" i="25"/>
  <c r="J289" i="25"/>
  <c r="A290" i="25"/>
  <c r="B290" i="25"/>
  <c r="C290" i="25"/>
  <c r="D290" i="25"/>
  <c r="E290" i="25"/>
  <c r="J290" i="25"/>
  <c r="A291" i="25"/>
  <c r="B291" i="25"/>
  <c r="C291" i="25"/>
  <c r="D291" i="25"/>
  <c r="E291" i="25"/>
  <c r="F291" i="25"/>
  <c r="G291" i="25"/>
  <c r="A292" i="25"/>
  <c r="B292" i="25"/>
  <c r="C292" i="25"/>
  <c r="D292" i="25"/>
  <c r="E292" i="25"/>
  <c r="F292" i="25"/>
  <c r="G292" i="25"/>
  <c r="H292" i="25"/>
  <c r="A293" i="25"/>
  <c r="B293" i="25"/>
  <c r="C293" i="25"/>
  <c r="D293" i="25"/>
  <c r="E293" i="25"/>
  <c r="F293" i="25"/>
  <c r="G293" i="25"/>
  <c r="H293" i="25"/>
  <c r="I293" i="25"/>
  <c r="A294" i="25"/>
  <c r="B294" i="25"/>
  <c r="C294" i="25"/>
  <c r="D294" i="25"/>
  <c r="E294" i="25"/>
  <c r="F294" i="25"/>
  <c r="G294" i="25"/>
  <c r="H294" i="25"/>
  <c r="I294" i="25"/>
  <c r="J294" i="25"/>
  <c r="K294" i="25"/>
  <c r="A256" i="25"/>
  <c r="B256" i="25"/>
  <c r="C256" i="25"/>
  <c r="D256" i="25"/>
  <c r="E256" i="25"/>
  <c r="F256" i="25"/>
  <c r="G256" i="25"/>
  <c r="H256" i="25"/>
  <c r="I256" i="25"/>
  <c r="J256" i="25"/>
  <c r="K256" i="25"/>
  <c r="A257" i="25"/>
  <c r="D257" i="25"/>
  <c r="E257" i="25"/>
  <c r="F257" i="25"/>
  <c r="G257" i="25"/>
  <c r="H257" i="25"/>
  <c r="I257" i="25"/>
  <c r="J257" i="25"/>
  <c r="A258" i="25"/>
  <c r="E258" i="25"/>
  <c r="F258" i="25"/>
  <c r="G258" i="25"/>
  <c r="H258" i="25"/>
  <c r="I258" i="25"/>
  <c r="J258" i="25"/>
  <c r="A259" i="25"/>
  <c r="B259" i="25"/>
  <c r="F259" i="25"/>
  <c r="G259" i="25"/>
  <c r="H259" i="25"/>
  <c r="I259" i="25"/>
  <c r="J259" i="25"/>
  <c r="A260" i="25"/>
  <c r="B260" i="25"/>
  <c r="C260" i="25"/>
  <c r="G260" i="25"/>
  <c r="H260" i="25"/>
  <c r="I260" i="25"/>
  <c r="J260" i="25"/>
  <c r="A261" i="25"/>
  <c r="B261" i="25"/>
  <c r="C261" i="25"/>
  <c r="D261" i="25"/>
  <c r="H261" i="25"/>
  <c r="I261" i="25"/>
  <c r="J261" i="25"/>
  <c r="A262" i="25"/>
  <c r="B262" i="25"/>
  <c r="C262" i="25"/>
  <c r="D262" i="25"/>
  <c r="E262" i="25"/>
  <c r="J262" i="25"/>
  <c r="A263" i="25"/>
  <c r="B263" i="25"/>
  <c r="C263" i="25"/>
  <c r="D263" i="25"/>
  <c r="E263" i="25"/>
  <c r="F263" i="25"/>
  <c r="G263" i="25"/>
  <c r="A264" i="25"/>
  <c r="B264" i="25"/>
  <c r="C264" i="25"/>
  <c r="D264" i="25"/>
  <c r="E264" i="25"/>
  <c r="F264" i="25"/>
  <c r="G264" i="25"/>
  <c r="H264" i="25"/>
  <c r="A265" i="25"/>
  <c r="B265" i="25"/>
  <c r="C265" i="25"/>
  <c r="D265" i="25"/>
  <c r="E265" i="25"/>
  <c r="F265" i="25"/>
  <c r="G265" i="25"/>
  <c r="H265" i="25"/>
  <c r="I265" i="25"/>
  <c r="A266" i="25"/>
  <c r="B266" i="25"/>
  <c r="C266" i="25"/>
  <c r="D266" i="25"/>
  <c r="E266" i="25"/>
  <c r="F266" i="25"/>
  <c r="G266" i="25"/>
  <c r="H266" i="25"/>
  <c r="I266" i="25"/>
  <c r="J266" i="25"/>
  <c r="K266" i="25"/>
  <c r="A228" i="25"/>
  <c r="B228" i="25"/>
  <c r="C228" i="25"/>
  <c r="D228" i="25"/>
  <c r="E228" i="25"/>
  <c r="F228" i="25"/>
  <c r="G228" i="25"/>
  <c r="H228" i="25"/>
  <c r="I228" i="25"/>
  <c r="J228" i="25"/>
  <c r="K228" i="25"/>
  <c r="A229" i="25"/>
  <c r="D229" i="25"/>
  <c r="E229" i="25"/>
  <c r="F229" i="25"/>
  <c r="G229" i="25"/>
  <c r="H229" i="25"/>
  <c r="I229" i="25"/>
  <c r="J229" i="25"/>
  <c r="A230" i="25"/>
  <c r="E230" i="25"/>
  <c r="F230" i="25"/>
  <c r="G230" i="25"/>
  <c r="H230" i="25"/>
  <c r="I230" i="25"/>
  <c r="J230" i="25"/>
  <c r="A231" i="25"/>
  <c r="B231" i="25"/>
  <c r="F231" i="25"/>
  <c r="G231" i="25"/>
  <c r="H231" i="25"/>
  <c r="I231" i="25"/>
  <c r="J231" i="25"/>
  <c r="A232" i="25"/>
  <c r="B232" i="25"/>
  <c r="C232" i="25"/>
  <c r="G232" i="25"/>
  <c r="H232" i="25"/>
  <c r="I232" i="25"/>
  <c r="J232" i="25"/>
  <c r="A233" i="25"/>
  <c r="B233" i="25"/>
  <c r="C233" i="25"/>
  <c r="D233" i="25"/>
  <c r="H233" i="25"/>
  <c r="I233" i="25"/>
  <c r="J233" i="25"/>
  <c r="A234" i="25"/>
  <c r="B234" i="25"/>
  <c r="C234" i="25"/>
  <c r="D234" i="25"/>
  <c r="E234" i="25"/>
  <c r="J234" i="25"/>
  <c r="A235" i="25"/>
  <c r="B235" i="25"/>
  <c r="C235" i="25"/>
  <c r="D235" i="25"/>
  <c r="E235" i="25"/>
  <c r="F235" i="25"/>
  <c r="G235" i="25"/>
  <c r="A236" i="25"/>
  <c r="B236" i="25"/>
  <c r="C236" i="25"/>
  <c r="D236" i="25"/>
  <c r="E236" i="25"/>
  <c r="F236" i="25"/>
  <c r="G236" i="25"/>
  <c r="H236" i="25"/>
  <c r="A237" i="25"/>
  <c r="B237" i="25"/>
  <c r="C237" i="25"/>
  <c r="D237" i="25"/>
  <c r="E237" i="25"/>
  <c r="F237" i="25"/>
  <c r="G237" i="25"/>
  <c r="H237" i="25"/>
  <c r="I237" i="25"/>
  <c r="A238" i="25"/>
  <c r="B238" i="25"/>
  <c r="C238" i="25"/>
  <c r="D238" i="25"/>
  <c r="E238" i="25"/>
  <c r="F238" i="25"/>
  <c r="G238" i="25"/>
  <c r="H238" i="25"/>
  <c r="I238" i="25"/>
  <c r="J238" i="25"/>
  <c r="K238" i="25"/>
  <c r="A200" i="25"/>
  <c r="B200" i="25"/>
  <c r="C200" i="25"/>
  <c r="D200" i="25"/>
  <c r="E200" i="25"/>
  <c r="F200" i="25"/>
  <c r="G200" i="25"/>
  <c r="H200" i="25"/>
  <c r="I200" i="25"/>
  <c r="J200" i="25"/>
  <c r="K200" i="25"/>
  <c r="A201" i="25"/>
  <c r="D201" i="25"/>
  <c r="E201" i="25"/>
  <c r="F201" i="25"/>
  <c r="G201" i="25"/>
  <c r="H201" i="25"/>
  <c r="I201" i="25"/>
  <c r="J201" i="25"/>
  <c r="A202" i="25"/>
  <c r="E202" i="25"/>
  <c r="F202" i="25"/>
  <c r="G202" i="25"/>
  <c r="H202" i="25"/>
  <c r="I202" i="25"/>
  <c r="J202" i="25"/>
  <c r="A203" i="25"/>
  <c r="B203" i="25"/>
  <c r="F203" i="25"/>
  <c r="G203" i="25"/>
  <c r="H203" i="25"/>
  <c r="I203" i="25"/>
  <c r="J203" i="25"/>
  <c r="A204" i="25"/>
  <c r="B204" i="25"/>
  <c r="C204" i="25"/>
  <c r="G204" i="25"/>
  <c r="H204" i="25"/>
  <c r="I204" i="25"/>
  <c r="J204" i="25"/>
  <c r="A205" i="25"/>
  <c r="B205" i="25"/>
  <c r="C205" i="25"/>
  <c r="D205" i="25"/>
  <c r="H205" i="25"/>
  <c r="I205" i="25"/>
  <c r="J205" i="25"/>
  <c r="A206" i="25"/>
  <c r="B206" i="25"/>
  <c r="C206" i="25"/>
  <c r="D206" i="25"/>
  <c r="E206" i="25"/>
  <c r="J206" i="25"/>
  <c r="A207" i="25"/>
  <c r="B207" i="25"/>
  <c r="C207" i="25"/>
  <c r="D207" i="25"/>
  <c r="E207" i="25"/>
  <c r="F207" i="25"/>
  <c r="G207" i="25"/>
  <c r="A208" i="25"/>
  <c r="B208" i="25"/>
  <c r="C208" i="25"/>
  <c r="D208" i="25"/>
  <c r="E208" i="25"/>
  <c r="F208" i="25"/>
  <c r="G208" i="25"/>
  <c r="H208" i="25"/>
  <c r="A209" i="25"/>
  <c r="B209" i="25"/>
  <c r="C209" i="25"/>
  <c r="D209" i="25"/>
  <c r="E209" i="25"/>
  <c r="F209" i="25"/>
  <c r="G209" i="25"/>
  <c r="H209" i="25"/>
  <c r="I209" i="25"/>
  <c r="A210" i="25"/>
  <c r="B210" i="25"/>
  <c r="C210" i="25"/>
  <c r="D210" i="25"/>
  <c r="E210" i="25"/>
  <c r="F210" i="25"/>
  <c r="G210" i="25"/>
  <c r="H210" i="25"/>
  <c r="I210" i="25"/>
  <c r="J210" i="25"/>
  <c r="K210" i="25"/>
  <c r="A172" i="25"/>
  <c r="B172" i="25"/>
  <c r="C172" i="25"/>
  <c r="D172" i="25"/>
  <c r="E172" i="25"/>
  <c r="F172" i="25"/>
  <c r="G172" i="25"/>
  <c r="H172" i="25"/>
  <c r="I172" i="25"/>
  <c r="J172" i="25"/>
  <c r="K172" i="25"/>
  <c r="A173" i="25"/>
  <c r="D173" i="25"/>
  <c r="E173" i="25"/>
  <c r="F173" i="25"/>
  <c r="G173" i="25"/>
  <c r="H173" i="25"/>
  <c r="I173" i="25"/>
  <c r="J173" i="25"/>
  <c r="A174" i="25"/>
  <c r="E174" i="25"/>
  <c r="F174" i="25"/>
  <c r="G174" i="25"/>
  <c r="H174" i="25"/>
  <c r="I174" i="25"/>
  <c r="J174" i="25"/>
  <c r="A175" i="25"/>
  <c r="B175" i="25"/>
  <c r="F175" i="25"/>
  <c r="G175" i="25"/>
  <c r="H175" i="25"/>
  <c r="I175" i="25"/>
  <c r="J175" i="25"/>
  <c r="A176" i="25"/>
  <c r="B176" i="25"/>
  <c r="C176" i="25"/>
  <c r="G176" i="25"/>
  <c r="H176" i="25"/>
  <c r="I176" i="25"/>
  <c r="J176" i="25"/>
  <c r="A177" i="25"/>
  <c r="B177" i="25"/>
  <c r="C177" i="25"/>
  <c r="D177" i="25"/>
  <c r="H177" i="25"/>
  <c r="I177" i="25"/>
  <c r="J177" i="25"/>
  <c r="A178" i="25"/>
  <c r="B178" i="25"/>
  <c r="C178" i="25"/>
  <c r="D178" i="25"/>
  <c r="E178" i="25"/>
  <c r="J178" i="25"/>
  <c r="A179" i="25"/>
  <c r="B179" i="25"/>
  <c r="C179" i="25"/>
  <c r="D179" i="25"/>
  <c r="E179" i="25"/>
  <c r="F179" i="25"/>
  <c r="G179" i="25"/>
  <c r="A180" i="25"/>
  <c r="B180" i="25"/>
  <c r="C180" i="25"/>
  <c r="D180" i="25"/>
  <c r="E180" i="25"/>
  <c r="F180" i="25"/>
  <c r="G180" i="25"/>
  <c r="H180" i="25"/>
  <c r="A181" i="25"/>
  <c r="B181" i="25"/>
  <c r="C181" i="25"/>
  <c r="D181" i="25"/>
  <c r="E181" i="25"/>
  <c r="F181" i="25"/>
  <c r="G181" i="25"/>
  <c r="H181" i="25"/>
  <c r="I181" i="25"/>
  <c r="A182" i="25"/>
  <c r="B182" i="25"/>
  <c r="C182" i="25"/>
  <c r="D182" i="25"/>
  <c r="E182" i="25"/>
  <c r="F182" i="25"/>
  <c r="G182" i="25"/>
  <c r="H182" i="25"/>
  <c r="I182" i="25"/>
  <c r="J182" i="25"/>
  <c r="K182" i="25"/>
  <c r="A144" i="25"/>
  <c r="B144" i="25"/>
  <c r="C144" i="25"/>
  <c r="D144" i="25"/>
  <c r="E144" i="25"/>
  <c r="F144" i="25"/>
  <c r="G144" i="25"/>
  <c r="H144" i="25"/>
  <c r="I144" i="25"/>
  <c r="J144" i="25"/>
  <c r="K144" i="25"/>
  <c r="A145" i="25"/>
  <c r="D145" i="25"/>
  <c r="E145" i="25"/>
  <c r="F145" i="25"/>
  <c r="G145" i="25"/>
  <c r="H145" i="25"/>
  <c r="I145" i="25"/>
  <c r="J145" i="25"/>
  <c r="A146" i="25"/>
  <c r="E146" i="25"/>
  <c r="F146" i="25"/>
  <c r="G146" i="25"/>
  <c r="H146" i="25"/>
  <c r="I146" i="25"/>
  <c r="J146" i="25"/>
  <c r="A147" i="25"/>
  <c r="B147" i="25"/>
  <c r="F147" i="25"/>
  <c r="G147" i="25"/>
  <c r="H147" i="25"/>
  <c r="I147" i="25"/>
  <c r="J147" i="25"/>
  <c r="A148" i="25"/>
  <c r="B148" i="25"/>
  <c r="C148" i="25"/>
  <c r="G148" i="25"/>
  <c r="H148" i="25"/>
  <c r="I148" i="25"/>
  <c r="J148" i="25"/>
  <c r="A149" i="25"/>
  <c r="B149" i="25"/>
  <c r="C149" i="25"/>
  <c r="D149" i="25"/>
  <c r="H149" i="25"/>
  <c r="I149" i="25"/>
  <c r="J149" i="25"/>
  <c r="A150" i="25"/>
  <c r="B150" i="25"/>
  <c r="C150" i="25"/>
  <c r="D150" i="25"/>
  <c r="E150" i="25"/>
  <c r="J150" i="25"/>
  <c r="A151" i="25"/>
  <c r="B151" i="25"/>
  <c r="C151" i="25"/>
  <c r="D151" i="25"/>
  <c r="E151" i="25"/>
  <c r="F151" i="25"/>
  <c r="G151" i="25"/>
  <c r="A152" i="25"/>
  <c r="B152" i="25"/>
  <c r="C152" i="25"/>
  <c r="D152" i="25"/>
  <c r="E152" i="25"/>
  <c r="F152" i="25"/>
  <c r="G152" i="25"/>
  <c r="H152" i="25"/>
  <c r="A153" i="25"/>
  <c r="B153" i="25"/>
  <c r="C153" i="25"/>
  <c r="D153" i="25"/>
  <c r="E153" i="25"/>
  <c r="F153" i="25"/>
  <c r="G153" i="25"/>
  <c r="H153" i="25"/>
  <c r="I153" i="25"/>
  <c r="A154" i="25"/>
  <c r="B154" i="25"/>
  <c r="C154" i="25"/>
  <c r="D154" i="25"/>
  <c r="E154" i="25"/>
  <c r="F154" i="25"/>
  <c r="G154" i="25"/>
  <c r="H154" i="25"/>
  <c r="I154" i="25"/>
  <c r="J154" i="25"/>
  <c r="K154" i="25"/>
  <c r="A116" i="25"/>
  <c r="B116" i="25"/>
  <c r="C116" i="25"/>
  <c r="D116" i="25"/>
  <c r="E116" i="25"/>
  <c r="F116" i="25"/>
  <c r="G116" i="25"/>
  <c r="H116" i="25"/>
  <c r="I116" i="25"/>
  <c r="J116" i="25"/>
  <c r="K116" i="25"/>
  <c r="A117" i="25"/>
  <c r="D117" i="25"/>
  <c r="E117" i="25"/>
  <c r="F117" i="25"/>
  <c r="G117" i="25"/>
  <c r="H117" i="25"/>
  <c r="I117" i="25"/>
  <c r="J117" i="25"/>
  <c r="A118" i="25"/>
  <c r="E118" i="25"/>
  <c r="F118" i="25"/>
  <c r="G118" i="25"/>
  <c r="H118" i="25"/>
  <c r="I118" i="25"/>
  <c r="J118" i="25"/>
  <c r="A119" i="25"/>
  <c r="B119" i="25"/>
  <c r="F119" i="25"/>
  <c r="G119" i="25"/>
  <c r="H119" i="25"/>
  <c r="I119" i="25"/>
  <c r="J119" i="25"/>
  <c r="A120" i="25"/>
  <c r="B120" i="25"/>
  <c r="C120" i="25"/>
  <c r="G120" i="25"/>
  <c r="H120" i="25"/>
  <c r="I120" i="25"/>
  <c r="J120" i="25"/>
  <c r="A121" i="25"/>
  <c r="B121" i="25"/>
  <c r="C121" i="25"/>
  <c r="D121" i="25"/>
  <c r="H121" i="25"/>
  <c r="I121" i="25"/>
  <c r="J121" i="25"/>
  <c r="A122" i="25"/>
  <c r="B122" i="25"/>
  <c r="C122" i="25"/>
  <c r="D122" i="25"/>
  <c r="E122" i="25"/>
  <c r="J122" i="25"/>
  <c r="A123" i="25"/>
  <c r="B123" i="25"/>
  <c r="C123" i="25"/>
  <c r="D123" i="25"/>
  <c r="E123" i="25"/>
  <c r="F123" i="25"/>
  <c r="G123" i="25"/>
  <c r="A124" i="25"/>
  <c r="B124" i="25"/>
  <c r="C124" i="25"/>
  <c r="D124" i="25"/>
  <c r="E124" i="25"/>
  <c r="F124" i="25"/>
  <c r="G124" i="25"/>
  <c r="H124" i="25"/>
  <c r="A125" i="25"/>
  <c r="B125" i="25"/>
  <c r="C125" i="25"/>
  <c r="D125" i="25"/>
  <c r="E125" i="25"/>
  <c r="F125" i="25"/>
  <c r="G125" i="25"/>
  <c r="H125" i="25"/>
  <c r="I125" i="25"/>
  <c r="A126" i="25"/>
  <c r="B126" i="25"/>
  <c r="C126" i="25"/>
  <c r="D126" i="25"/>
  <c r="E126" i="25"/>
  <c r="F126" i="25"/>
  <c r="G126" i="25"/>
  <c r="H126" i="25"/>
  <c r="I126" i="25"/>
  <c r="J126" i="25"/>
  <c r="K126" i="25"/>
  <c r="A88" i="25"/>
  <c r="B88" i="25"/>
  <c r="C88" i="25"/>
  <c r="D88" i="25"/>
  <c r="E88" i="25"/>
  <c r="F88" i="25"/>
  <c r="G88" i="25"/>
  <c r="H88" i="25"/>
  <c r="I88" i="25"/>
  <c r="J88" i="25"/>
  <c r="K88" i="25"/>
  <c r="A89" i="25"/>
  <c r="D89" i="25"/>
  <c r="E89" i="25"/>
  <c r="F89" i="25"/>
  <c r="G89" i="25"/>
  <c r="H89" i="25"/>
  <c r="I89" i="25"/>
  <c r="J89" i="25"/>
  <c r="A90" i="25"/>
  <c r="E90" i="25"/>
  <c r="F90" i="25"/>
  <c r="G90" i="25"/>
  <c r="H90" i="25"/>
  <c r="I90" i="25"/>
  <c r="J90" i="25"/>
  <c r="A91" i="25"/>
  <c r="B91" i="25"/>
  <c r="F91" i="25"/>
  <c r="G91" i="25"/>
  <c r="H91" i="25"/>
  <c r="I91" i="25"/>
  <c r="J91" i="25"/>
  <c r="A92" i="25"/>
  <c r="B92" i="25"/>
  <c r="C92" i="25"/>
  <c r="G92" i="25"/>
  <c r="H92" i="25"/>
  <c r="I92" i="25"/>
  <c r="J92" i="25"/>
  <c r="A93" i="25"/>
  <c r="B93" i="25"/>
  <c r="C93" i="25"/>
  <c r="D93" i="25"/>
  <c r="H93" i="25"/>
  <c r="I93" i="25"/>
  <c r="J93" i="25"/>
  <c r="A94" i="25"/>
  <c r="B94" i="25"/>
  <c r="C94" i="25"/>
  <c r="D94" i="25"/>
  <c r="E94" i="25"/>
  <c r="J94" i="25"/>
  <c r="A95" i="25"/>
  <c r="B95" i="25"/>
  <c r="C95" i="25"/>
  <c r="D95" i="25"/>
  <c r="E95" i="25"/>
  <c r="F95" i="25"/>
  <c r="G95" i="25"/>
  <c r="A96" i="25"/>
  <c r="B96" i="25"/>
  <c r="C96" i="25"/>
  <c r="D96" i="25"/>
  <c r="E96" i="25"/>
  <c r="F96" i="25"/>
  <c r="G96" i="25"/>
  <c r="H96" i="25"/>
  <c r="A97" i="25"/>
  <c r="B97" i="25"/>
  <c r="C97" i="25"/>
  <c r="D97" i="25"/>
  <c r="E97" i="25"/>
  <c r="F97" i="25"/>
  <c r="G97" i="25"/>
  <c r="H97" i="25"/>
  <c r="I97" i="25"/>
  <c r="A98" i="25"/>
  <c r="B98" i="25"/>
  <c r="C98" i="25"/>
  <c r="D98" i="25"/>
  <c r="E98" i="25"/>
  <c r="F98" i="25"/>
  <c r="G98" i="25"/>
  <c r="H98" i="25"/>
  <c r="I98" i="25"/>
  <c r="J98" i="25"/>
  <c r="K98" i="25"/>
  <c r="A60" i="25"/>
  <c r="B60" i="25"/>
  <c r="C60" i="25"/>
  <c r="D60" i="25"/>
  <c r="E60" i="25"/>
  <c r="F60" i="25"/>
  <c r="G60" i="25"/>
  <c r="H60" i="25"/>
  <c r="I60" i="25"/>
  <c r="J60" i="25"/>
  <c r="K60" i="25"/>
  <c r="A61" i="25"/>
  <c r="D61" i="25"/>
  <c r="E61" i="25"/>
  <c r="F61" i="25"/>
  <c r="G61" i="25"/>
  <c r="H61" i="25"/>
  <c r="I61" i="25"/>
  <c r="J61" i="25"/>
  <c r="A62" i="25"/>
  <c r="E62" i="25"/>
  <c r="F62" i="25"/>
  <c r="G62" i="25"/>
  <c r="H62" i="25"/>
  <c r="I62" i="25"/>
  <c r="J62" i="25"/>
  <c r="A63" i="25"/>
  <c r="B63" i="25"/>
  <c r="F63" i="25"/>
  <c r="G63" i="25"/>
  <c r="H63" i="25"/>
  <c r="I63" i="25"/>
  <c r="J63" i="25"/>
  <c r="A64" i="25"/>
  <c r="B64" i="25"/>
  <c r="C64" i="25"/>
  <c r="G64" i="25"/>
  <c r="H64" i="25"/>
  <c r="I64" i="25"/>
  <c r="J64" i="25"/>
  <c r="A65" i="25"/>
  <c r="B65" i="25"/>
  <c r="C65" i="25"/>
  <c r="D65" i="25"/>
  <c r="H65" i="25"/>
  <c r="I65" i="25"/>
  <c r="J65" i="25"/>
  <c r="A66" i="25"/>
  <c r="B66" i="25"/>
  <c r="C66" i="25"/>
  <c r="D66" i="25"/>
  <c r="E66" i="25"/>
  <c r="J66" i="25"/>
  <c r="A67" i="25"/>
  <c r="B67" i="25"/>
  <c r="C67" i="25"/>
  <c r="D67" i="25"/>
  <c r="E67" i="25"/>
  <c r="F67" i="25"/>
  <c r="G67" i="25"/>
  <c r="A68" i="25"/>
  <c r="B68" i="25"/>
  <c r="C68" i="25"/>
  <c r="D68" i="25"/>
  <c r="E68" i="25"/>
  <c r="F68" i="25"/>
  <c r="G68" i="25"/>
  <c r="H68" i="25"/>
  <c r="A69" i="25"/>
  <c r="B69" i="25"/>
  <c r="C69" i="25"/>
  <c r="D69" i="25"/>
  <c r="E69" i="25"/>
  <c r="F69" i="25"/>
  <c r="G69" i="25"/>
  <c r="H69" i="25"/>
  <c r="I69" i="25"/>
  <c r="A70" i="25"/>
  <c r="B70" i="25"/>
  <c r="C70" i="25"/>
  <c r="D70" i="25"/>
  <c r="E70" i="25"/>
  <c r="F70" i="25"/>
  <c r="G70" i="25"/>
  <c r="H70" i="25"/>
  <c r="I70" i="25"/>
  <c r="J70" i="25"/>
  <c r="K70" i="25"/>
  <c r="A32" i="25"/>
  <c r="B32" i="25"/>
  <c r="C32" i="25"/>
  <c r="D32" i="25"/>
  <c r="E32" i="25"/>
  <c r="F32" i="25"/>
  <c r="G32" i="25"/>
  <c r="H32" i="25"/>
  <c r="I32" i="25"/>
  <c r="J32" i="25"/>
  <c r="K32" i="25"/>
  <c r="A33" i="25"/>
  <c r="D33" i="25"/>
  <c r="E33" i="25"/>
  <c r="F33" i="25"/>
  <c r="G33" i="25"/>
  <c r="H33" i="25"/>
  <c r="I33" i="25"/>
  <c r="J33" i="25"/>
  <c r="A34" i="25"/>
  <c r="E34" i="25"/>
  <c r="F34" i="25"/>
  <c r="G34" i="25"/>
  <c r="H34" i="25"/>
  <c r="I34" i="25"/>
  <c r="J34" i="25"/>
  <c r="A35" i="25"/>
  <c r="B35" i="25"/>
  <c r="F35" i="25"/>
  <c r="G35" i="25"/>
  <c r="H35" i="25"/>
  <c r="I35" i="25"/>
  <c r="J35" i="25"/>
  <c r="A36" i="25"/>
  <c r="B36" i="25"/>
  <c r="C36" i="25"/>
  <c r="G36" i="25"/>
  <c r="H36" i="25"/>
  <c r="I36" i="25"/>
  <c r="J36" i="25"/>
  <c r="A37" i="25"/>
  <c r="B37" i="25"/>
  <c r="C37" i="25"/>
  <c r="D37" i="25"/>
  <c r="H37" i="25"/>
  <c r="I37" i="25"/>
  <c r="J37" i="25"/>
  <c r="A38" i="25"/>
  <c r="B38" i="25"/>
  <c r="C38" i="25"/>
  <c r="D38" i="25"/>
  <c r="E38" i="25"/>
  <c r="J38" i="25"/>
  <c r="A39" i="25"/>
  <c r="B39" i="25"/>
  <c r="C39" i="25"/>
  <c r="D39" i="25"/>
  <c r="E39" i="25"/>
  <c r="F39" i="25"/>
  <c r="G39" i="25"/>
  <c r="A40" i="25"/>
  <c r="B40" i="25"/>
  <c r="C40" i="25"/>
  <c r="D40" i="25"/>
  <c r="E40" i="25"/>
  <c r="F40" i="25"/>
  <c r="G40" i="25"/>
  <c r="H40" i="25"/>
  <c r="A41" i="25"/>
  <c r="B41" i="25"/>
  <c r="C41" i="25"/>
  <c r="D41" i="25"/>
  <c r="E41" i="25"/>
  <c r="F41" i="25"/>
  <c r="G41" i="25"/>
  <c r="H41" i="25"/>
  <c r="I41" i="25"/>
  <c r="A42" i="25"/>
  <c r="B42" i="25"/>
  <c r="C42" i="25"/>
  <c r="D42" i="25"/>
  <c r="E42" i="25"/>
  <c r="F42" i="25"/>
  <c r="G42" i="25"/>
  <c r="H42" i="25"/>
  <c r="I42" i="25"/>
  <c r="J42" i="25"/>
  <c r="K42" i="25"/>
  <c r="F6" i="3"/>
  <c r="A16" i="25"/>
  <c r="B16" i="25"/>
  <c r="C16" i="25"/>
  <c r="D16" i="25"/>
  <c r="E16" i="25"/>
  <c r="F16" i="25"/>
  <c r="G16" i="25"/>
  <c r="H16" i="25"/>
  <c r="I16" i="25"/>
  <c r="J16" i="25"/>
  <c r="K16" i="25"/>
  <c r="K17" i="25"/>
  <c r="A4" i="25"/>
  <c r="B4" i="25"/>
  <c r="C4" i="25"/>
  <c r="D4" i="25"/>
  <c r="E4" i="25"/>
  <c r="F4" i="25"/>
  <c r="G4" i="25"/>
  <c r="H4" i="25"/>
  <c r="I4" i="25"/>
  <c r="J4" i="25"/>
  <c r="K4" i="25"/>
  <c r="A5" i="25"/>
  <c r="D5" i="25"/>
  <c r="E5" i="25"/>
  <c r="F5" i="25"/>
  <c r="G5" i="25"/>
  <c r="H5" i="25"/>
  <c r="I5" i="25"/>
  <c r="J5" i="25"/>
  <c r="A6" i="25"/>
  <c r="E6" i="25"/>
  <c r="F6" i="25"/>
  <c r="G6" i="25"/>
  <c r="H6" i="25"/>
  <c r="I6" i="25"/>
  <c r="J6" i="25"/>
  <c r="A7" i="25"/>
  <c r="B7" i="25"/>
  <c r="F7" i="25"/>
  <c r="G7" i="25"/>
  <c r="H7" i="25"/>
  <c r="I7" i="25"/>
  <c r="J7" i="25"/>
  <c r="A8" i="25"/>
  <c r="B8" i="25"/>
  <c r="C8" i="25"/>
  <c r="G8" i="25"/>
  <c r="H8" i="25"/>
  <c r="I8" i="25"/>
  <c r="J8" i="25"/>
  <c r="A9" i="25"/>
  <c r="B9" i="25"/>
  <c r="C9" i="25"/>
  <c r="D9" i="25"/>
  <c r="H9" i="25"/>
  <c r="I9" i="25"/>
  <c r="J9" i="25"/>
  <c r="A10" i="25"/>
  <c r="B10" i="25"/>
  <c r="C10" i="25"/>
  <c r="D10" i="25"/>
  <c r="E10" i="25"/>
  <c r="J10" i="25"/>
  <c r="A11" i="25"/>
  <c r="B11" i="25"/>
  <c r="C11" i="25"/>
  <c r="D11" i="25"/>
  <c r="E11" i="25"/>
  <c r="F11" i="25"/>
  <c r="G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I13" i="25"/>
  <c r="A14" i="25"/>
  <c r="B14" i="25"/>
  <c r="C14" i="25"/>
  <c r="D14" i="25"/>
  <c r="E14" i="25"/>
  <c r="F14" i="25"/>
  <c r="G14" i="25"/>
  <c r="H14" i="25"/>
  <c r="I14" i="25"/>
  <c r="J14" i="25"/>
  <c r="K14" i="25"/>
  <c r="A309" i="24"/>
  <c r="B309" i="24"/>
  <c r="C309" i="24"/>
  <c r="D309" i="24"/>
  <c r="E309" i="24"/>
  <c r="F309" i="24"/>
  <c r="G309" i="24"/>
  <c r="H309" i="24"/>
  <c r="I309" i="24"/>
  <c r="J309" i="24"/>
  <c r="K309" i="24"/>
  <c r="A310" i="24"/>
  <c r="D310" i="24"/>
  <c r="E310" i="24"/>
  <c r="F310" i="24"/>
  <c r="G310" i="24"/>
  <c r="H310" i="24"/>
  <c r="I310" i="24"/>
  <c r="J310" i="24"/>
  <c r="A311" i="24"/>
  <c r="E311" i="24"/>
  <c r="F311" i="24"/>
  <c r="G311" i="24"/>
  <c r="H311" i="24"/>
  <c r="I311" i="24"/>
  <c r="J311" i="24"/>
  <c r="A312" i="24"/>
  <c r="B312" i="24"/>
  <c r="F312" i="24"/>
  <c r="G312" i="24"/>
  <c r="H312" i="24"/>
  <c r="I312" i="24"/>
  <c r="J312" i="24"/>
  <c r="A313" i="24"/>
  <c r="B313" i="24"/>
  <c r="C313" i="24"/>
  <c r="G313" i="24"/>
  <c r="H313" i="24"/>
  <c r="I313" i="24"/>
  <c r="J313" i="24"/>
  <c r="A314" i="24"/>
  <c r="B314" i="24"/>
  <c r="C314" i="24"/>
  <c r="D314" i="24"/>
  <c r="H314" i="24"/>
  <c r="I314" i="24"/>
  <c r="J314" i="24"/>
  <c r="A315" i="24"/>
  <c r="B315" i="24"/>
  <c r="C315" i="24"/>
  <c r="D315" i="24"/>
  <c r="E315" i="24"/>
  <c r="J315" i="24"/>
  <c r="A316" i="24"/>
  <c r="B316" i="24"/>
  <c r="C316" i="24"/>
  <c r="D316" i="24"/>
  <c r="E316" i="24"/>
  <c r="F316" i="24"/>
  <c r="G316" i="24"/>
  <c r="A317" i="24"/>
  <c r="B317" i="24"/>
  <c r="C317" i="24"/>
  <c r="D317" i="24"/>
  <c r="E317" i="24"/>
  <c r="F317" i="24"/>
  <c r="G317" i="24"/>
  <c r="H317" i="24"/>
  <c r="A318" i="24"/>
  <c r="B318" i="24"/>
  <c r="C318" i="24"/>
  <c r="D318" i="24"/>
  <c r="E318" i="24"/>
  <c r="F318" i="24"/>
  <c r="G318" i="24"/>
  <c r="H318" i="24"/>
  <c r="I318" i="24"/>
  <c r="A319" i="24"/>
  <c r="B319" i="24"/>
  <c r="C319" i="24"/>
  <c r="D319" i="24"/>
  <c r="E319" i="24"/>
  <c r="F319" i="24"/>
  <c r="G319" i="24"/>
  <c r="H319" i="24"/>
  <c r="I319" i="24"/>
  <c r="J319" i="24"/>
  <c r="K319" i="24"/>
  <c r="A281" i="24"/>
  <c r="B281" i="24"/>
  <c r="C281" i="24"/>
  <c r="D281" i="24"/>
  <c r="E281" i="24"/>
  <c r="F281" i="24"/>
  <c r="G281" i="24"/>
  <c r="H281" i="24"/>
  <c r="I281" i="24"/>
  <c r="J281" i="24"/>
  <c r="K281" i="24"/>
  <c r="A282" i="24"/>
  <c r="D282" i="24"/>
  <c r="E282" i="24"/>
  <c r="F282" i="24"/>
  <c r="G282" i="24"/>
  <c r="H282" i="24"/>
  <c r="I282" i="24"/>
  <c r="J282" i="24"/>
  <c r="A283" i="24"/>
  <c r="E283" i="24"/>
  <c r="F283" i="24"/>
  <c r="G283" i="24"/>
  <c r="H283" i="24"/>
  <c r="I283" i="24"/>
  <c r="J283" i="24"/>
  <c r="A284" i="24"/>
  <c r="B284" i="24"/>
  <c r="F284" i="24"/>
  <c r="G284" i="24"/>
  <c r="H284" i="24"/>
  <c r="I284" i="24"/>
  <c r="J284" i="24"/>
  <c r="A285" i="24"/>
  <c r="B285" i="24"/>
  <c r="C285" i="24"/>
  <c r="G285" i="24"/>
  <c r="H285" i="24"/>
  <c r="I285" i="24"/>
  <c r="J285" i="24"/>
  <c r="A286" i="24"/>
  <c r="B286" i="24"/>
  <c r="C286" i="24"/>
  <c r="D286" i="24"/>
  <c r="H286" i="24"/>
  <c r="I286" i="24"/>
  <c r="J286" i="24"/>
  <c r="A287" i="24"/>
  <c r="B287" i="24"/>
  <c r="C287" i="24"/>
  <c r="D287" i="24"/>
  <c r="E287" i="24"/>
  <c r="J287" i="24"/>
  <c r="A288" i="24"/>
  <c r="B288" i="24"/>
  <c r="C288" i="24"/>
  <c r="D288" i="24"/>
  <c r="E288" i="24"/>
  <c r="F288" i="24"/>
  <c r="G288" i="24"/>
  <c r="A289" i="24"/>
  <c r="B289" i="24"/>
  <c r="C289" i="24"/>
  <c r="D289" i="24"/>
  <c r="E289" i="24"/>
  <c r="F289" i="24"/>
  <c r="G289" i="24"/>
  <c r="H289" i="24"/>
  <c r="A290" i="24"/>
  <c r="B290" i="24"/>
  <c r="C290" i="24"/>
  <c r="D290" i="24"/>
  <c r="E290" i="24"/>
  <c r="F290" i="24"/>
  <c r="G290" i="24"/>
  <c r="H290" i="24"/>
  <c r="I290" i="24"/>
  <c r="A291" i="24"/>
  <c r="B291" i="24"/>
  <c r="C291" i="24"/>
  <c r="D291" i="24"/>
  <c r="E291" i="24"/>
  <c r="F291" i="24"/>
  <c r="G291" i="24"/>
  <c r="H291" i="24"/>
  <c r="I291" i="24"/>
  <c r="J291" i="24"/>
  <c r="K291" i="24"/>
  <c r="A253" i="24"/>
  <c r="B253" i="24"/>
  <c r="C253" i="24"/>
  <c r="D253" i="24"/>
  <c r="E253" i="24"/>
  <c r="F253" i="24"/>
  <c r="G253" i="24"/>
  <c r="H253" i="24"/>
  <c r="I253" i="24"/>
  <c r="J253" i="24"/>
  <c r="K253" i="24"/>
  <c r="A254" i="24"/>
  <c r="D254" i="24"/>
  <c r="E254" i="24"/>
  <c r="F254" i="24"/>
  <c r="G254" i="24"/>
  <c r="H254" i="24"/>
  <c r="I254" i="24"/>
  <c r="J254" i="24"/>
  <c r="A255" i="24"/>
  <c r="E255" i="24"/>
  <c r="F255" i="24"/>
  <c r="G255" i="24"/>
  <c r="H255" i="24"/>
  <c r="I255" i="24"/>
  <c r="J255" i="24"/>
  <c r="A256" i="24"/>
  <c r="B256" i="24"/>
  <c r="F256" i="24"/>
  <c r="G256" i="24"/>
  <c r="H256" i="24"/>
  <c r="I256" i="24"/>
  <c r="J256" i="24"/>
  <c r="A257" i="24"/>
  <c r="B257" i="24"/>
  <c r="C257" i="24"/>
  <c r="G257" i="24"/>
  <c r="H257" i="24"/>
  <c r="I257" i="24"/>
  <c r="J257" i="24"/>
  <c r="A258" i="24"/>
  <c r="B258" i="24"/>
  <c r="C258" i="24"/>
  <c r="D258" i="24"/>
  <c r="H258" i="24"/>
  <c r="I258" i="24"/>
  <c r="J258" i="24"/>
  <c r="A259" i="24"/>
  <c r="B259" i="24"/>
  <c r="C259" i="24"/>
  <c r="D259" i="24"/>
  <c r="E259" i="24"/>
  <c r="J259" i="24"/>
  <c r="A260" i="24"/>
  <c r="B260" i="24"/>
  <c r="C260" i="24"/>
  <c r="D260" i="24"/>
  <c r="E260" i="24"/>
  <c r="F260" i="24"/>
  <c r="G260" i="24"/>
  <c r="A261" i="24"/>
  <c r="B261" i="24"/>
  <c r="C261" i="24"/>
  <c r="D261" i="24"/>
  <c r="E261" i="24"/>
  <c r="F261" i="24"/>
  <c r="G261" i="24"/>
  <c r="H261" i="24"/>
  <c r="A262" i="24"/>
  <c r="B262" i="24"/>
  <c r="C262" i="24"/>
  <c r="D262" i="24"/>
  <c r="E262" i="24"/>
  <c r="F262" i="24"/>
  <c r="G262" i="24"/>
  <c r="H262" i="24"/>
  <c r="I262" i="24"/>
  <c r="A263" i="24"/>
  <c r="B263" i="24"/>
  <c r="C263" i="24"/>
  <c r="D263" i="24"/>
  <c r="E263" i="24"/>
  <c r="F263" i="24"/>
  <c r="G263" i="24"/>
  <c r="H263" i="24"/>
  <c r="I263" i="24"/>
  <c r="J263" i="24"/>
  <c r="K263" i="24"/>
  <c r="A225" i="24"/>
  <c r="B225" i="24"/>
  <c r="C225" i="24"/>
  <c r="D225" i="24"/>
  <c r="E225" i="24"/>
  <c r="F225" i="24"/>
  <c r="G225" i="24"/>
  <c r="H225" i="24"/>
  <c r="I225" i="24"/>
  <c r="J225" i="24"/>
  <c r="K225" i="24"/>
  <c r="A226" i="24"/>
  <c r="D226" i="24"/>
  <c r="E226" i="24"/>
  <c r="F226" i="24"/>
  <c r="G226" i="24"/>
  <c r="H226" i="24"/>
  <c r="I226" i="24"/>
  <c r="J226" i="24"/>
  <c r="A227" i="24"/>
  <c r="E227" i="24"/>
  <c r="F227" i="24"/>
  <c r="G227" i="24"/>
  <c r="H227" i="24"/>
  <c r="I227" i="24"/>
  <c r="J227" i="24"/>
  <c r="A228" i="24"/>
  <c r="B228" i="24"/>
  <c r="F228" i="24"/>
  <c r="G228" i="24"/>
  <c r="H228" i="24"/>
  <c r="I228" i="24"/>
  <c r="J228" i="24"/>
  <c r="A229" i="24"/>
  <c r="B229" i="24"/>
  <c r="C229" i="24"/>
  <c r="G229" i="24"/>
  <c r="H229" i="24"/>
  <c r="I229" i="24"/>
  <c r="J229" i="24"/>
  <c r="A230" i="24"/>
  <c r="B230" i="24"/>
  <c r="C230" i="24"/>
  <c r="D230" i="24"/>
  <c r="H230" i="24"/>
  <c r="I230" i="24"/>
  <c r="J230" i="24"/>
  <c r="A231" i="24"/>
  <c r="B231" i="24"/>
  <c r="C231" i="24"/>
  <c r="D231" i="24"/>
  <c r="E231" i="24"/>
  <c r="J231" i="24"/>
  <c r="A232" i="24"/>
  <c r="B232" i="24"/>
  <c r="C232" i="24"/>
  <c r="D232" i="24"/>
  <c r="E232" i="24"/>
  <c r="F232" i="24"/>
  <c r="G232" i="24"/>
  <c r="A233" i="24"/>
  <c r="B233" i="24"/>
  <c r="C233" i="24"/>
  <c r="D233" i="24"/>
  <c r="E233" i="24"/>
  <c r="F233" i="24"/>
  <c r="G233" i="24"/>
  <c r="H233" i="24"/>
  <c r="A234" i="24"/>
  <c r="B234" i="24"/>
  <c r="C234" i="24"/>
  <c r="D234" i="24"/>
  <c r="E234" i="24"/>
  <c r="F234" i="24"/>
  <c r="G234" i="24"/>
  <c r="H234" i="24"/>
  <c r="I234" i="24"/>
  <c r="A235" i="24"/>
  <c r="B235" i="24"/>
  <c r="C235" i="24"/>
  <c r="D235" i="24"/>
  <c r="E235" i="24"/>
  <c r="F235" i="24"/>
  <c r="G235" i="24"/>
  <c r="H235" i="24"/>
  <c r="I235" i="24"/>
  <c r="J235" i="24"/>
  <c r="K235" i="24"/>
  <c r="A197" i="24"/>
  <c r="B197" i="24"/>
  <c r="C197" i="24"/>
  <c r="D197" i="24"/>
  <c r="E197" i="24"/>
  <c r="F197" i="24"/>
  <c r="G197" i="24"/>
  <c r="H197" i="24"/>
  <c r="I197" i="24"/>
  <c r="J197" i="24"/>
  <c r="K197" i="24"/>
  <c r="A198" i="24"/>
  <c r="D198" i="24"/>
  <c r="E198" i="24"/>
  <c r="F198" i="24"/>
  <c r="G198" i="24"/>
  <c r="H198" i="24"/>
  <c r="I198" i="24"/>
  <c r="J198" i="24"/>
  <c r="A199" i="24"/>
  <c r="E199" i="24"/>
  <c r="F199" i="24"/>
  <c r="G199" i="24"/>
  <c r="H199" i="24"/>
  <c r="I199" i="24"/>
  <c r="J199" i="24"/>
  <c r="A200" i="24"/>
  <c r="B200" i="24"/>
  <c r="F200" i="24"/>
  <c r="G200" i="24"/>
  <c r="H200" i="24"/>
  <c r="I200" i="24"/>
  <c r="J200" i="24"/>
  <c r="A201" i="24"/>
  <c r="B201" i="24"/>
  <c r="C201" i="24"/>
  <c r="G201" i="24"/>
  <c r="H201" i="24"/>
  <c r="I201" i="24"/>
  <c r="J201" i="24"/>
  <c r="A202" i="24"/>
  <c r="B202" i="24"/>
  <c r="C202" i="24"/>
  <c r="D202" i="24"/>
  <c r="H202" i="24"/>
  <c r="I202" i="24"/>
  <c r="J202" i="24"/>
  <c r="A203" i="24"/>
  <c r="B203" i="24"/>
  <c r="C203" i="24"/>
  <c r="D203" i="24"/>
  <c r="E203" i="24"/>
  <c r="J203" i="24"/>
  <c r="A204" i="24"/>
  <c r="B204" i="24"/>
  <c r="C204" i="24"/>
  <c r="D204" i="24"/>
  <c r="E204" i="24"/>
  <c r="F204" i="24"/>
  <c r="G204" i="24"/>
  <c r="A205" i="24"/>
  <c r="B205" i="24"/>
  <c r="C205" i="24"/>
  <c r="D205" i="24"/>
  <c r="E205" i="24"/>
  <c r="F205" i="24"/>
  <c r="G205" i="24"/>
  <c r="H205" i="24"/>
  <c r="A206" i="24"/>
  <c r="B206" i="24"/>
  <c r="C206" i="24"/>
  <c r="D206" i="24"/>
  <c r="E206" i="24"/>
  <c r="F206" i="24"/>
  <c r="G206" i="24"/>
  <c r="H206" i="24"/>
  <c r="I206" i="24"/>
  <c r="A207" i="24"/>
  <c r="B207" i="24"/>
  <c r="C207" i="24"/>
  <c r="D207" i="24"/>
  <c r="E207" i="24"/>
  <c r="F207" i="24"/>
  <c r="G207" i="24"/>
  <c r="H207" i="24"/>
  <c r="I207" i="24"/>
  <c r="J207" i="24"/>
  <c r="K207" i="24"/>
  <c r="A169" i="24"/>
  <c r="B169" i="24"/>
  <c r="C169" i="24"/>
  <c r="D169" i="24"/>
  <c r="E169" i="24"/>
  <c r="F169" i="24"/>
  <c r="G169" i="24"/>
  <c r="H169" i="24"/>
  <c r="I169" i="24"/>
  <c r="J169" i="24"/>
  <c r="K169" i="24"/>
  <c r="A170" i="24"/>
  <c r="D170" i="24"/>
  <c r="E170" i="24"/>
  <c r="F170" i="24"/>
  <c r="G170" i="24"/>
  <c r="H170" i="24"/>
  <c r="I170" i="24"/>
  <c r="J170" i="24"/>
  <c r="A171" i="24"/>
  <c r="E171" i="24"/>
  <c r="F171" i="24"/>
  <c r="G171" i="24"/>
  <c r="H171" i="24"/>
  <c r="I171" i="24"/>
  <c r="J171" i="24"/>
  <c r="A172" i="24"/>
  <c r="B172" i="24"/>
  <c r="F172" i="24"/>
  <c r="G172" i="24"/>
  <c r="H172" i="24"/>
  <c r="I172" i="24"/>
  <c r="J172" i="24"/>
  <c r="A173" i="24"/>
  <c r="B173" i="24"/>
  <c r="C173" i="24"/>
  <c r="G173" i="24"/>
  <c r="H173" i="24"/>
  <c r="I173" i="24"/>
  <c r="J173" i="24"/>
  <c r="A174" i="24"/>
  <c r="B174" i="24"/>
  <c r="C174" i="24"/>
  <c r="D174" i="24"/>
  <c r="H174" i="24"/>
  <c r="I174" i="24"/>
  <c r="J174" i="24"/>
  <c r="A175" i="24"/>
  <c r="B175" i="24"/>
  <c r="C175" i="24"/>
  <c r="D175" i="24"/>
  <c r="E175" i="24"/>
  <c r="J175" i="24"/>
  <c r="A176" i="24"/>
  <c r="B176" i="24"/>
  <c r="C176" i="24"/>
  <c r="D176" i="24"/>
  <c r="E176" i="24"/>
  <c r="F176" i="24"/>
  <c r="G176" i="24"/>
  <c r="A177" i="24"/>
  <c r="B177" i="24"/>
  <c r="C177" i="24"/>
  <c r="D177" i="24"/>
  <c r="E177" i="24"/>
  <c r="F177" i="24"/>
  <c r="G177" i="24"/>
  <c r="H177" i="24"/>
  <c r="A178" i="24"/>
  <c r="B178" i="24"/>
  <c r="C178" i="24"/>
  <c r="D178" i="24"/>
  <c r="E178" i="24"/>
  <c r="F178" i="24"/>
  <c r="G178" i="24"/>
  <c r="H178" i="24"/>
  <c r="I178" i="24"/>
  <c r="A179" i="24"/>
  <c r="B179" i="24"/>
  <c r="C179" i="24"/>
  <c r="D179" i="24"/>
  <c r="E179" i="24"/>
  <c r="F179" i="24"/>
  <c r="G179" i="24"/>
  <c r="H179" i="24"/>
  <c r="I179" i="24"/>
  <c r="J179" i="24"/>
  <c r="K179" i="24"/>
  <c r="A141" i="24"/>
  <c r="B141" i="24"/>
  <c r="C141" i="24"/>
  <c r="D141" i="24"/>
  <c r="E141" i="24"/>
  <c r="F141" i="24"/>
  <c r="G141" i="24"/>
  <c r="H141" i="24"/>
  <c r="I141" i="24"/>
  <c r="J141" i="24"/>
  <c r="K141" i="24"/>
  <c r="A142" i="24"/>
  <c r="D142" i="24"/>
  <c r="E142" i="24"/>
  <c r="F142" i="24"/>
  <c r="G142" i="24"/>
  <c r="H142" i="24"/>
  <c r="I142" i="24"/>
  <c r="J142" i="24"/>
  <c r="A143" i="24"/>
  <c r="E143" i="24"/>
  <c r="F143" i="24"/>
  <c r="G143" i="24"/>
  <c r="H143" i="24"/>
  <c r="I143" i="24"/>
  <c r="J143" i="24"/>
  <c r="A144" i="24"/>
  <c r="B144" i="24"/>
  <c r="F144" i="24"/>
  <c r="G144" i="24"/>
  <c r="H144" i="24"/>
  <c r="I144" i="24"/>
  <c r="J144" i="24"/>
  <c r="A145" i="24"/>
  <c r="B145" i="24"/>
  <c r="C145" i="24"/>
  <c r="G145" i="24"/>
  <c r="H145" i="24"/>
  <c r="I145" i="24"/>
  <c r="J145" i="24"/>
  <c r="A146" i="24"/>
  <c r="B146" i="24"/>
  <c r="C146" i="24"/>
  <c r="D146" i="24"/>
  <c r="H146" i="24"/>
  <c r="I146" i="24"/>
  <c r="J146" i="24"/>
  <c r="A147" i="24"/>
  <c r="B147" i="24"/>
  <c r="C147" i="24"/>
  <c r="D147" i="24"/>
  <c r="E147" i="24"/>
  <c r="J147" i="24"/>
  <c r="A148" i="24"/>
  <c r="B148" i="24"/>
  <c r="C148" i="24"/>
  <c r="D148" i="24"/>
  <c r="E148" i="24"/>
  <c r="F148" i="24"/>
  <c r="G148" i="24"/>
  <c r="A149" i="24"/>
  <c r="B149" i="24"/>
  <c r="C149" i="24"/>
  <c r="D149" i="24"/>
  <c r="E149" i="24"/>
  <c r="F149" i="24"/>
  <c r="G149" i="24"/>
  <c r="H149" i="24"/>
  <c r="A150" i="24"/>
  <c r="B150" i="24"/>
  <c r="C150" i="24"/>
  <c r="D150" i="24"/>
  <c r="E150" i="24"/>
  <c r="F150" i="24"/>
  <c r="G150" i="24"/>
  <c r="H150" i="24"/>
  <c r="I150" i="24"/>
  <c r="A151" i="24"/>
  <c r="B151" i="24"/>
  <c r="C151" i="24"/>
  <c r="D151" i="24"/>
  <c r="E151" i="24"/>
  <c r="F151" i="24"/>
  <c r="G151" i="24"/>
  <c r="H151" i="24"/>
  <c r="I151" i="24"/>
  <c r="J151" i="24"/>
  <c r="K151" i="24"/>
  <c r="P4" i="1"/>
  <c r="P5" i="1"/>
  <c r="P6" i="1"/>
  <c r="P7" i="1"/>
  <c r="P8" i="1"/>
  <c r="P9" i="1"/>
  <c r="P10" i="1"/>
  <c r="P11" i="1"/>
  <c r="P12" i="1"/>
  <c r="P13" i="1"/>
  <c r="P14" i="1"/>
  <c r="P3" i="1"/>
  <c r="A113" i="24"/>
  <c r="B113" i="24"/>
  <c r="C113" i="24"/>
  <c r="D113" i="24"/>
  <c r="E113" i="24"/>
  <c r="F113" i="24"/>
  <c r="G113" i="24"/>
  <c r="H113" i="24"/>
  <c r="I113" i="24"/>
  <c r="J113" i="24"/>
  <c r="K113" i="24"/>
  <c r="A114" i="24"/>
  <c r="D114" i="24"/>
  <c r="E114" i="24"/>
  <c r="F114" i="24"/>
  <c r="G114" i="24"/>
  <c r="H114" i="24"/>
  <c r="I114" i="24"/>
  <c r="J114" i="24"/>
  <c r="A115" i="24"/>
  <c r="E115" i="24"/>
  <c r="F115" i="24"/>
  <c r="G115" i="24"/>
  <c r="H115" i="24"/>
  <c r="I115" i="24"/>
  <c r="J115" i="24"/>
  <c r="A116" i="24"/>
  <c r="B116" i="24"/>
  <c r="F116" i="24"/>
  <c r="G116" i="24"/>
  <c r="H116" i="24"/>
  <c r="I116" i="24"/>
  <c r="J116" i="24"/>
  <c r="A117" i="24"/>
  <c r="B117" i="24"/>
  <c r="C117" i="24"/>
  <c r="G117" i="24"/>
  <c r="H117" i="24"/>
  <c r="I117" i="24"/>
  <c r="J117" i="24"/>
  <c r="A118" i="24"/>
  <c r="B118" i="24"/>
  <c r="C118" i="24"/>
  <c r="D118" i="24"/>
  <c r="H118" i="24"/>
  <c r="I118" i="24"/>
  <c r="J118" i="24"/>
  <c r="A119" i="24"/>
  <c r="B119" i="24"/>
  <c r="C119" i="24"/>
  <c r="D119" i="24"/>
  <c r="E119" i="24"/>
  <c r="J119" i="24"/>
  <c r="A120" i="24"/>
  <c r="B120" i="24"/>
  <c r="C120" i="24"/>
  <c r="D120" i="24"/>
  <c r="E120" i="24"/>
  <c r="F120" i="24"/>
  <c r="G120" i="24"/>
  <c r="A121" i="24"/>
  <c r="B121" i="24"/>
  <c r="C121" i="24"/>
  <c r="D121" i="24"/>
  <c r="E121" i="24"/>
  <c r="F121" i="24"/>
  <c r="G121" i="24"/>
  <c r="H121" i="24"/>
  <c r="A122" i="24"/>
  <c r="B122" i="24"/>
  <c r="C122" i="24"/>
  <c r="D122" i="24"/>
  <c r="E122" i="24"/>
  <c r="F122" i="24"/>
  <c r="G122" i="24"/>
  <c r="H122" i="24"/>
  <c r="I122" i="24"/>
  <c r="A123" i="24"/>
  <c r="B123" i="24"/>
  <c r="C123" i="24"/>
  <c r="D123" i="24"/>
  <c r="E123" i="24"/>
  <c r="F123" i="24"/>
  <c r="G123" i="24"/>
  <c r="H123" i="24"/>
  <c r="I123" i="24"/>
  <c r="J123" i="24"/>
  <c r="K123" i="24"/>
  <c r="O3" i="1"/>
  <c r="A85" i="24"/>
  <c r="B85" i="24"/>
  <c r="C85" i="24"/>
  <c r="D85" i="24"/>
  <c r="E85" i="24"/>
  <c r="F85" i="24"/>
  <c r="G85" i="24"/>
  <c r="H85" i="24"/>
  <c r="I85" i="24"/>
  <c r="J85" i="24"/>
  <c r="K85" i="24"/>
  <c r="A86" i="24"/>
  <c r="D86" i="24"/>
  <c r="E86" i="24"/>
  <c r="F86" i="24"/>
  <c r="G86" i="24"/>
  <c r="H86" i="24"/>
  <c r="I86" i="24"/>
  <c r="J86" i="24"/>
  <c r="A87" i="24"/>
  <c r="E87" i="24"/>
  <c r="F87" i="24"/>
  <c r="G87" i="24"/>
  <c r="H87" i="24"/>
  <c r="I87" i="24"/>
  <c r="J87" i="24"/>
  <c r="A88" i="24"/>
  <c r="B88" i="24"/>
  <c r="F88" i="24"/>
  <c r="G88" i="24"/>
  <c r="H88" i="24"/>
  <c r="I88" i="24"/>
  <c r="J88" i="24"/>
  <c r="A89" i="24"/>
  <c r="B89" i="24"/>
  <c r="C89" i="24"/>
  <c r="G89" i="24"/>
  <c r="H89" i="24"/>
  <c r="I89" i="24"/>
  <c r="J89" i="24"/>
  <c r="A90" i="24"/>
  <c r="B90" i="24"/>
  <c r="C90" i="24"/>
  <c r="D90" i="24"/>
  <c r="H90" i="24"/>
  <c r="I90" i="24"/>
  <c r="J90" i="24"/>
  <c r="A91" i="24"/>
  <c r="B91" i="24"/>
  <c r="C91" i="24"/>
  <c r="D91" i="24"/>
  <c r="E91" i="24"/>
  <c r="J91" i="24"/>
  <c r="A92" i="24"/>
  <c r="B92" i="24"/>
  <c r="C92" i="24"/>
  <c r="D92" i="24"/>
  <c r="E92" i="24"/>
  <c r="F92" i="24"/>
  <c r="G92" i="24"/>
  <c r="A93" i="24"/>
  <c r="B93" i="24"/>
  <c r="C93" i="24"/>
  <c r="D93" i="24"/>
  <c r="E93" i="24"/>
  <c r="F93" i="24"/>
  <c r="G93" i="24"/>
  <c r="H93" i="24"/>
  <c r="A94" i="24"/>
  <c r="B94" i="24"/>
  <c r="C94" i="24"/>
  <c r="D94" i="24"/>
  <c r="E94" i="24"/>
  <c r="F94" i="24"/>
  <c r="G94" i="24"/>
  <c r="H94" i="24"/>
  <c r="I94" i="24"/>
  <c r="A95" i="24"/>
  <c r="B95" i="24"/>
  <c r="C95" i="24"/>
  <c r="D95" i="24"/>
  <c r="E95" i="24"/>
  <c r="F95" i="24"/>
  <c r="G95" i="24"/>
  <c r="H95" i="24"/>
  <c r="I95" i="24"/>
  <c r="J95" i="24"/>
  <c r="K95" i="24"/>
  <c r="B3" i="22" l="1"/>
  <c r="B3" i="21"/>
  <c r="B3" i="20"/>
  <c r="B3" i="19"/>
  <c r="B3" i="18"/>
  <c r="B3" i="17"/>
  <c r="B3" i="16"/>
  <c r="B3" i="15"/>
  <c r="B3" i="14"/>
  <c r="B3" i="13"/>
  <c r="C57" i="24"/>
  <c r="A57" i="24"/>
  <c r="B57" i="24"/>
  <c r="D57" i="24"/>
  <c r="E57" i="24"/>
  <c r="F57" i="24"/>
  <c r="G57" i="24"/>
  <c r="H57" i="24"/>
  <c r="I57" i="24"/>
  <c r="J57" i="24"/>
  <c r="K57" i="24"/>
  <c r="A58" i="24"/>
  <c r="D58" i="24"/>
  <c r="E58" i="24"/>
  <c r="F58" i="24"/>
  <c r="G58" i="24"/>
  <c r="H58" i="24"/>
  <c r="I58" i="24"/>
  <c r="J58" i="24"/>
  <c r="A59" i="24"/>
  <c r="B59" i="24"/>
  <c r="E59" i="24"/>
  <c r="F59" i="24"/>
  <c r="G59" i="24"/>
  <c r="H59" i="24"/>
  <c r="I59" i="24"/>
  <c r="J59" i="24"/>
  <c r="A60" i="24"/>
  <c r="B60" i="24"/>
  <c r="F60" i="24"/>
  <c r="G60" i="24"/>
  <c r="H60" i="24"/>
  <c r="I60" i="24"/>
  <c r="J60" i="24"/>
  <c r="A61" i="24"/>
  <c r="B61" i="24"/>
  <c r="C61" i="24"/>
  <c r="G61" i="24"/>
  <c r="H61" i="24"/>
  <c r="I61" i="24"/>
  <c r="J61" i="24"/>
  <c r="A62" i="24"/>
  <c r="B62" i="24"/>
  <c r="C62" i="24"/>
  <c r="D62" i="24"/>
  <c r="H62" i="24"/>
  <c r="I62" i="24"/>
  <c r="J62" i="24"/>
  <c r="A63" i="24"/>
  <c r="B63" i="24"/>
  <c r="C63" i="24"/>
  <c r="D63" i="24"/>
  <c r="E63" i="24"/>
  <c r="J63" i="24"/>
  <c r="A64" i="24"/>
  <c r="B64" i="24"/>
  <c r="C64" i="24"/>
  <c r="D64" i="24"/>
  <c r="E64" i="24"/>
  <c r="F64" i="24"/>
  <c r="G64" i="24"/>
  <c r="A65" i="24"/>
  <c r="B65" i="24"/>
  <c r="C65" i="24"/>
  <c r="D65" i="24"/>
  <c r="E65" i="24"/>
  <c r="F65" i="24"/>
  <c r="G65" i="24"/>
  <c r="H65" i="24"/>
  <c r="A66" i="24"/>
  <c r="B66" i="24"/>
  <c r="C66" i="24"/>
  <c r="D66" i="24"/>
  <c r="E66" i="24"/>
  <c r="F66" i="24"/>
  <c r="G66" i="24"/>
  <c r="H66" i="24"/>
  <c r="I66" i="24"/>
  <c r="A67" i="24"/>
  <c r="B67" i="24"/>
  <c r="C67" i="24"/>
  <c r="D67" i="24"/>
  <c r="E67" i="24"/>
  <c r="F67" i="24"/>
  <c r="G67" i="24"/>
  <c r="H67" i="24"/>
  <c r="I67" i="24"/>
  <c r="J67" i="24"/>
  <c r="K67" i="24"/>
  <c r="B3" i="12"/>
  <c r="B6" i="25" s="1"/>
  <c r="A29" i="24"/>
  <c r="B29" i="24"/>
  <c r="C29" i="24"/>
  <c r="D29" i="24"/>
  <c r="E29" i="24"/>
  <c r="F29" i="24"/>
  <c r="G29" i="24"/>
  <c r="H29" i="24"/>
  <c r="I29" i="24"/>
  <c r="J29" i="24"/>
  <c r="K29" i="24"/>
  <c r="A30" i="24"/>
  <c r="D30" i="24"/>
  <c r="E30" i="24"/>
  <c r="F30" i="24"/>
  <c r="G30" i="24"/>
  <c r="H30" i="24"/>
  <c r="I30" i="24"/>
  <c r="J30" i="24"/>
  <c r="A31" i="24"/>
  <c r="B31" i="24"/>
  <c r="E31" i="24"/>
  <c r="F31" i="24"/>
  <c r="G31" i="24"/>
  <c r="H31" i="24"/>
  <c r="I31" i="24"/>
  <c r="J31" i="24"/>
  <c r="A32" i="24"/>
  <c r="B32" i="24"/>
  <c r="F32" i="24"/>
  <c r="G32" i="24"/>
  <c r="H32" i="24"/>
  <c r="I32" i="24"/>
  <c r="J32" i="24"/>
  <c r="A33" i="24"/>
  <c r="B33" i="24"/>
  <c r="C33" i="24"/>
  <c r="G33" i="24"/>
  <c r="H33" i="24"/>
  <c r="I33" i="24"/>
  <c r="J33" i="24"/>
  <c r="A34" i="24"/>
  <c r="B34" i="24"/>
  <c r="C34" i="24"/>
  <c r="D34" i="24"/>
  <c r="H34" i="24"/>
  <c r="I34" i="24"/>
  <c r="J34" i="24"/>
  <c r="A35" i="24"/>
  <c r="B35" i="24"/>
  <c r="C35" i="24"/>
  <c r="D35" i="24"/>
  <c r="E35" i="24"/>
  <c r="J35" i="24"/>
  <c r="A36" i="24"/>
  <c r="B36" i="24"/>
  <c r="C36" i="24"/>
  <c r="D36" i="24"/>
  <c r="E36" i="24"/>
  <c r="F36" i="24"/>
  <c r="G36" i="24"/>
  <c r="A37" i="24"/>
  <c r="B37" i="24"/>
  <c r="C37" i="24"/>
  <c r="D37" i="24"/>
  <c r="E37" i="24"/>
  <c r="F37" i="24"/>
  <c r="G37" i="24"/>
  <c r="H37" i="24"/>
  <c r="A38" i="24"/>
  <c r="B38" i="24"/>
  <c r="C38" i="24"/>
  <c r="D38" i="24"/>
  <c r="E38" i="24"/>
  <c r="F38" i="24"/>
  <c r="G38" i="24"/>
  <c r="H38" i="24"/>
  <c r="I38" i="24"/>
  <c r="A39" i="24"/>
  <c r="B39" i="24"/>
  <c r="C39" i="24"/>
  <c r="D39" i="24"/>
  <c r="E39" i="24"/>
  <c r="F39" i="24"/>
  <c r="G39" i="24"/>
  <c r="H39" i="24"/>
  <c r="I39" i="24"/>
  <c r="J39" i="24"/>
  <c r="K39" i="24"/>
  <c r="B3" i="4"/>
  <c r="A4" i="24"/>
  <c r="B4" i="24"/>
  <c r="C4" i="24"/>
  <c r="D4" i="24"/>
  <c r="E4" i="24"/>
  <c r="F4" i="24"/>
  <c r="G4" i="24"/>
  <c r="H4" i="24"/>
  <c r="I4" i="24"/>
  <c r="J4" i="24"/>
  <c r="K4" i="24"/>
  <c r="A5" i="24"/>
  <c r="D5" i="24"/>
  <c r="E5" i="24"/>
  <c r="F5" i="24"/>
  <c r="G5" i="24"/>
  <c r="H5" i="24"/>
  <c r="I5" i="24"/>
  <c r="J5" i="24"/>
  <c r="A6" i="24"/>
  <c r="B6" i="24"/>
  <c r="E6" i="24"/>
  <c r="F6" i="24"/>
  <c r="G6" i="24"/>
  <c r="H6" i="24"/>
  <c r="I6" i="24"/>
  <c r="J6" i="24"/>
  <c r="A7" i="24"/>
  <c r="B7" i="24"/>
  <c r="F7" i="24"/>
  <c r="G7" i="24"/>
  <c r="H7" i="24"/>
  <c r="I7" i="24"/>
  <c r="J7" i="24"/>
  <c r="A8" i="24"/>
  <c r="B8" i="24"/>
  <c r="C8" i="24"/>
  <c r="G8" i="24"/>
  <c r="H8" i="24"/>
  <c r="I8" i="24"/>
  <c r="J8" i="24"/>
  <c r="A9" i="24"/>
  <c r="B9" i="24"/>
  <c r="C9" i="24"/>
  <c r="D9" i="24"/>
  <c r="H9" i="24"/>
  <c r="I9" i="24"/>
  <c r="J9" i="24"/>
  <c r="A10" i="24"/>
  <c r="B10" i="24"/>
  <c r="C10" i="24"/>
  <c r="D10" i="24"/>
  <c r="E10" i="24"/>
  <c r="J10" i="24"/>
  <c r="A11" i="24"/>
  <c r="B11" i="24"/>
  <c r="C11" i="24"/>
  <c r="D11" i="24"/>
  <c r="E11" i="24"/>
  <c r="F11" i="24"/>
  <c r="G11" i="24"/>
  <c r="A12" i="24"/>
  <c r="B12" i="24"/>
  <c r="C12" i="24"/>
  <c r="D12" i="24"/>
  <c r="E12" i="24"/>
  <c r="F12" i="24"/>
  <c r="G12" i="24"/>
  <c r="H12" i="24"/>
  <c r="A13" i="24"/>
  <c r="B13" i="24"/>
  <c r="C13" i="24"/>
  <c r="D13" i="24"/>
  <c r="E13" i="24"/>
  <c r="F13" i="24"/>
  <c r="G13" i="24"/>
  <c r="H13" i="24"/>
  <c r="I13" i="24"/>
  <c r="A14" i="24"/>
  <c r="B14" i="24"/>
  <c r="C14" i="24"/>
  <c r="D14" i="24"/>
  <c r="E14" i="24"/>
  <c r="F14" i="24"/>
  <c r="G14" i="24"/>
  <c r="H14" i="24"/>
  <c r="I14" i="24"/>
  <c r="J14" i="24"/>
  <c r="K14" i="24"/>
  <c r="B87" i="24" l="1"/>
  <c r="B34" i="26"/>
  <c r="B6" i="31"/>
  <c r="B62" i="25"/>
  <c r="B6" i="35"/>
  <c r="B62" i="33"/>
  <c r="B34" i="34"/>
  <c r="B146" i="26"/>
  <c r="B90" i="32"/>
  <c r="B118" i="31"/>
  <c r="B199" i="24"/>
  <c r="B174" i="25"/>
  <c r="B6" i="39"/>
  <c r="B62" i="37"/>
  <c r="B34" i="38"/>
  <c r="B90" i="36"/>
  <c r="B146" i="34"/>
  <c r="B118" i="35"/>
  <c r="B202" i="32"/>
  <c r="B258" i="26"/>
  <c r="B230" i="31"/>
  <c r="B174" i="33"/>
  <c r="B311" i="24"/>
  <c r="B286" i="25"/>
  <c r="B115" i="24"/>
  <c r="B62" i="26"/>
  <c r="B34" i="31"/>
  <c r="B6" i="32"/>
  <c r="B90" i="25"/>
  <c r="B34" i="35"/>
  <c r="B62" i="34"/>
  <c r="B174" i="26"/>
  <c r="B118" i="32"/>
  <c r="B146" i="31"/>
  <c r="B6" i="36"/>
  <c r="B90" i="33"/>
  <c r="B202" i="25"/>
  <c r="B227" i="24"/>
  <c r="B143" i="24"/>
  <c r="B34" i="32"/>
  <c r="B62" i="31"/>
  <c r="B6" i="33"/>
  <c r="B90" i="26"/>
  <c r="B118" i="25"/>
  <c r="B34" i="36"/>
  <c r="B6" i="37"/>
  <c r="B62" i="35"/>
  <c r="B90" i="34"/>
  <c r="B118" i="33"/>
  <c r="B146" i="32"/>
  <c r="B174" i="31"/>
  <c r="B202" i="26"/>
  <c r="B230" i="25"/>
  <c r="B255" i="24"/>
  <c r="B6" i="26"/>
  <c r="B171" i="24"/>
  <c r="B34" i="25"/>
  <c r="B6" i="34"/>
  <c r="B34" i="33"/>
  <c r="B118" i="26"/>
  <c r="B62" i="32"/>
  <c r="B90" i="31"/>
  <c r="B146" i="25"/>
  <c r="B90" i="35"/>
  <c r="B34" i="37"/>
  <c r="B6" i="38"/>
  <c r="B62" i="36"/>
  <c r="B118" i="34"/>
  <c r="B146" i="33"/>
  <c r="B174" i="32"/>
  <c r="B230" i="26"/>
  <c r="B202" i="31"/>
  <c r="B283" i="24"/>
  <c r="B258" i="25"/>
  <c r="F7" i="22"/>
  <c r="C2" i="22"/>
  <c r="K10" i="22"/>
  <c r="K9" i="22"/>
  <c r="K8" i="22"/>
  <c r="K3" i="22"/>
  <c r="K2" i="22"/>
  <c r="J10" i="22"/>
  <c r="L4" i="1"/>
  <c r="L5" i="1"/>
  <c r="C4" i="13" s="1"/>
  <c r="L6" i="1"/>
  <c r="C4" i="14" s="1"/>
  <c r="L7" i="1"/>
  <c r="C4" i="15" s="1"/>
  <c r="L8" i="1"/>
  <c r="L9" i="1"/>
  <c r="L10" i="1"/>
  <c r="C4" i="18" s="1"/>
  <c r="L11" i="1"/>
  <c r="C4" i="19" s="1"/>
  <c r="L12" i="1"/>
  <c r="L13" i="1"/>
  <c r="L14" i="1"/>
  <c r="C4" i="22" s="1"/>
  <c r="L3" i="1"/>
  <c r="C4" i="4" s="1"/>
  <c r="C7" i="24" s="1"/>
  <c r="C4" i="21"/>
  <c r="F5" i="21"/>
  <c r="C2" i="21"/>
  <c r="K10" i="21"/>
  <c r="K9" i="21"/>
  <c r="K8" i="21"/>
  <c r="K3" i="21"/>
  <c r="K2" i="21"/>
  <c r="F7" i="20"/>
  <c r="C4" i="20"/>
  <c r="C2" i="20"/>
  <c r="K10" i="20"/>
  <c r="K9" i="20"/>
  <c r="K8" i="20"/>
  <c r="K3" i="20"/>
  <c r="K2" i="20"/>
  <c r="J10" i="20"/>
  <c r="D5" i="19"/>
  <c r="C2" i="19"/>
  <c r="K10" i="19"/>
  <c r="K9" i="19"/>
  <c r="K8" i="19"/>
  <c r="K3" i="19"/>
  <c r="K2" i="19"/>
  <c r="J10" i="19"/>
  <c r="B2" i="19"/>
  <c r="C2" i="18"/>
  <c r="K10" i="18"/>
  <c r="K9" i="18"/>
  <c r="K8" i="18"/>
  <c r="K3" i="18"/>
  <c r="K2" i="18"/>
  <c r="C4" i="17"/>
  <c r="E6" i="17"/>
  <c r="C2" i="17"/>
  <c r="K10" i="17"/>
  <c r="K9" i="17"/>
  <c r="K8" i="17"/>
  <c r="K3" i="17"/>
  <c r="K2" i="17"/>
  <c r="J10" i="17"/>
  <c r="E6" i="16"/>
  <c r="C4" i="16"/>
  <c r="C2" i="16"/>
  <c r="K10" i="16"/>
  <c r="J10" i="16" s="1"/>
  <c r="K9" i="16"/>
  <c r="K8" i="16"/>
  <c r="K3" i="16"/>
  <c r="K2" i="16"/>
  <c r="B2" i="16" s="1"/>
  <c r="O4" i="1"/>
  <c r="O5" i="1"/>
  <c r="F7" i="13" s="1"/>
  <c r="O6" i="1"/>
  <c r="F7" i="14" s="1"/>
  <c r="O7" i="1"/>
  <c r="F7" i="15" s="1"/>
  <c r="O8" i="1"/>
  <c r="F7" i="16" s="1"/>
  <c r="O9" i="1"/>
  <c r="F7" i="17" s="1"/>
  <c r="O10" i="1"/>
  <c r="F7" i="18" s="1"/>
  <c r="O11" i="1"/>
  <c r="F7" i="19" s="1"/>
  <c r="O12" i="1"/>
  <c r="O13" i="1"/>
  <c r="F7" i="21" s="1"/>
  <c r="O14" i="1"/>
  <c r="N4" i="1"/>
  <c r="N5" i="1"/>
  <c r="E6" i="13" s="1"/>
  <c r="N6" i="1"/>
  <c r="E6" i="14" s="1"/>
  <c r="N7" i="1"/>
  <c r="E6" i="15" s="1"/>
  <c r="N8" i="1"/>
  <c r="N9" i="1"/>
  <c r="N10" i="1"/>
  <c r="E6" i="18" s="1"/>
  <c r="N11" i="1"/>
  <c r="E6" i="19" s="1"/>
  <c r="N12" i="1"/>
  <c r="E6" i="20" s="1"/>
  <c r="N13" i="1"/>
  <c r="E6" i="21" s="1"/>
  <c r="N14" i="1"/>
  <c r="E6" i="22" s="1"/>
  <c r="N3" i="1"/>
  <c r="M4" i="1"/>
  <c r="M5" i="1"/>
  <c r="M6" i="1"/>
  <c r="D5" i="14" s="1"/>
  <c r="M7" i="1"/>
  <c r="D5" i="15" s="1"/>
  <c r="M8" i="1"/>
  <c r="D5" i="16" s="1"/>
  <c r="M9" i="1"/>
  <c r="D5" i="17" s="1"/>
  <c r="M10" i="1"/>
  <c r="D5" i="18" s="1"/>
  <c r="M11" i="1"/>
  <c r="M12" i="1"/>
  <c r="D5" i="20" s="1"/>
  <c r="M13" i="1"/>
  <c r="D5" i="21" s="1"/>
  <c r="M14" i="1"/>
  <c r="D5" i="22" s="1"/>
  <c r="M3" i="1"/>
  <c r="D5" i="4" s="1"/>
  <c r="K4" i="1"/>
  <c r="K5" i="1"/>
  <c r="K6" i="1"/>
  <c r="J9" i="14" s="1"/>
  <c r="K7" i="1"/>
  <c r="J9" i="15" s="1"/>
  <c r="K8" i="1"/>
  <c r="K9" i="1"/>
  <c r="J9" i="17" s="1"/>
  <c r="K10" i="1"/>
  <c r="J9" i="18" s="1"/>
  <c r="K11" i="1"/>
  <c r="J9" i="19" s="1"/>
  <c r="K12" i="1"/>
  <c r="J9" i="20" s="1"/>
  <c r="K13" i="1"/>
  <c r="J9" i="21" s="1"/>
  <c r="K14" i="1"/>
  <c r="J9" i="22" s="1"/>
  <c r="K3" i="1"/>
  <c r="J9" i="4" s="1"/>
  <c r="C2" i="15"/>
  <c r="K10" i="15"/>
  <c r="K9" i="15"/>
  <c r="K8" i="15"/>
  <c r="K3" i="15"/>
  <c r="K2" i="15"/>
  <c r="J10" i="15"/>
  <c r="C2" i="14"/>
  <c r="K10" i="14"/>
  <c r="K9" i="14"/>
  <c r="K8" i="14"/>
  <c r="K6" i="14"/>
  <c r="K3" i="14"/>
  <c r="K2" i="14"/>
  <c r="J10" i="14"/>
  <c r="B2" i="14"/>
  <c r="D5" i="13"/>
  <c r="J9" i="13"/>
  <c r="K8" i="13"/>
  <c r="C2" i="13"/>
  <c r="K10" i="13"/>
  <c r="K9" i="13"/>
  <c r="K3" i="13"/>
  <c r="K2" i="13"/>
  <c r="J10" i="13"/>
  <c r="F7" i="12"/>
  <c r="F10" i="25" s="1"/>
  <c r="E6" i="12"/>
  <c r="D5" i="12"/>
  <c r="D8" i="25" s="1"/>
  <c r="C4" i="12"/>
  <c r="C7" i="25" s="1"/>
  <c r="J9" i="12"/>
  <c r="C2" i="12"/>
  <c r="K10" i="12"/>
  <c r="K9" i="12"/>
  <c r="K8" i="12"/>
  <c r="K3" i="12"/>
  <c r="K2" i="12"/>
  <c r="F7" i="4"/>
  <c r="E6" i="4"/>
  <c r="C2" i="4"/>
  <c r="K10" i="4"/>
  <c r="K13" i="24" s="1"/>
  <c r="K9" i="4"/>
  <c r="K12" i="24" s="1"/>
  <c r="K8" i="4"/>
  <c r="K11" i="24" s="1"/>
  <c r="K4" i="4"/>
  <c r="K7" i="24" s="1"/>
  <c r="K3" i="4"/>
  <c r="K6" i="24" s="1"/>
  <c r="K2" i="4"/>
  <c r="K5" i="24" s="1"/>
  <c r="E4" i="1"/>
  <c r="F5" i="12" s="1"/>
  <c r="E5" i="1"/>
  <c r="F5" i="13" s="1"/>
  <c r="E6" i="1"/>
  <c r="F5" i="14" s="1"/>
  <c r="E7" i="1"/>
  <c r="F5" i="15" s="1"/>
  <c r="E8" i="1"/>
  <c r="F5" i="16" s="1"/>
  <c r="E9" i="1"/>
  <c r="F5" i="17" s="1"/>
  <c r="E10" i="1"/>
  <c r="F5" i="18" s="1"/>
  <c r="E11" i="1"/>
  <c r="F5" i="19" s="1"/>
  <c r="E12" i="1"/>
  <c r="F5" i="20" s="1"/>
  <c r="E13" i="1"/>
  <c r="E14" i="1"/>
  <c r="F5" i="22" s="1"/>
  <c r="E3" i="1"/>
  <c r="F5" i="4" s="1"/>
  <c r="F8" i="24" s="1"/>
  <c r="D3" i="1"/>
  <c r="E4" i="4" s="1"/>
  <c r="E7" i="24" s="1"/>
  <c r="G3" i="3"/>
  <c r="K7" i="4" s="1"/>
  <c r="K10" i="24" s="1"/>
  <c r="B2" i="13" l="1"/>
  <c r="F8" i="36"/>
  <c r="F36" i="35"/>
  <c r="F92" i="33"/>
  <c r="F64" i="34"/>
  <c r="F176" i="26"/>
  <c r="F148" i="31"/>
  <c r="F120" i="32"/>
  <c r="F229" i="24"/>
  <c r="F204" i="25"/>
  <c r="F10" i="36"/>
  <c r="F38" i="35"/>
  <c r="F66" i="34"/>
  <c r="F94" i="33"/>
  <c r="F122" i="32"/>
  <c r="F150" i="31"/>
  <c r="F178" i="26"/>
  <c r="F231" i="24"/>
  <c r="F206" i="25"/>
  <c r="F8" i="39"/>
  <c r="F92" i="36"/>
  <c r="F36" i="38"/>
  <c r="F64" i="37"/>
  <c r="F120" i="35"/>
  <c r="F148" i="34"/>
  <c r="F176" i="33"/>
  <c r="F204" i="32"/>
  <c r="F232" i="31"/>
  <c r="F260" i="26"/>
  <c r="F288" i="25"/>
  <c r="F313" i="24"/>
  <c r="F36" i="34"/>
  <c r="F64" i="33"/>
  <c r="F8" i="35"/>
  <c r="F92" i="32"/>
  <c r="F120" i="31"/>
  <c r="F148" i="26"/>
  <c r="F176" i="25"/>
  <c r="F201" i="24"/>
  <c r="F8" i="31"/>
  <c r="F36" i="26"/>
  <c r="F89" i="24"/>
  <c r="F64" i="25"/>
  <c r="B5" i="26"/>
  <c r="B33" i="25"/>
  <c r="B170" i="24"/>
  <c r="B58" i="24"/>
  <c r="E9" i="36"/>
  <c r="E37" i="35"/>
  <c r="E93" i="33"/>
  <c r="E65" i="34"/>
  <c r="E177" i="26"/>
  <c r="E121" i="32"/>
  <c r="E149" i="31"/>
  <c r="E205" i="25"/>
  <c r="E230" i="24"/>
  <c r="F10" i="35"/>
  <c r="F38" i="34"/>
  <c r="F66" i="33"/>
  <c r="F150" i="26"/>
  <c r="F94" i="32"/>
  <c r="F122" i="31"/>
  <c r="F178" i="25"/>
  <c r="F203" i="24"/>
  <c r="J13" i="33"/>
  <c r="J97" i="26"/>
  <c r="J41" i="32"/>
  <c r="J69" i="31"/>
  <c r="J125" i="25"/>
  <c r="J150" i="24"/>
  <c r="D8" i="33"/>
  <c r="D92" i="26"/>
  <c r="D36" i="32"/>
  <c r="D64" i="31"/>
  <c r="D120" i="25"/>
  <c r="D145" i="24"/>
  <c r="F8" i="26"/>
  <c r="F36" i="25"/>
  <c r="F173" i="24"/>
  <c r="F61" i="24"/>
  <c r="D8" i="39"/>
  <c r="D120" i="35"/>
  <c r="D64" i="37"/>
  <c r="D36" i="38"/>
  <c r="D148" i="34"/>
  <c r="D176" i="33"/>
  <c r="D92" i="36"/>
  <c r="D204" i="32"/>
  <c r="D260" i="26"/>
  <c r="D232" i="31"/>
  <c r="D313" i="24"/>
  <c r="D288" i="25"/>
  <c r="D64" i="33"/>
  <c r="D8" i="35"/>
  <c r="D36" i="34"/>
  <c r="D148" i="26"/>
  <c r="D92" i="32"/>
  <c r="D120" i="31"/>
  <c r="D201" i="24"/>
  <c r="D176" i="25"/>
  <c r="E9" i="39"/>
  <c r="E65" i="37"/>
  <c r="E37" i="38"/>
  <c r="E93" i="36"/>
  <c r="E149" i="34"/>
  <c r="E177" i="33"/>
  <c r="E205" i="32"/>
  <c r="E121" i="35"/>
  <c r="E261" i="26"/>
  <c r="E233" i="31"/>
  <c r="E314" i="24"/>
  <c r="E289" i="25"/>
  <c r="E9" i="35"/>
  <c r="E37" i="34"/>
  <c r="E149" i="26"/>
  <c r="E65" i="33"/>
  <c r="E93" i="32"/>
  <c r="E121" i="31"/>
  <c r="E202" i="24"/>
  <c r="E177" i="25"/>
  <c r="F38" i="37"/>
  <c r="F10" i="38"/>
  <c r="F122" i="34"/>
  <c r="F178" i="32"/>
  <c r="F94" i="35"/>
  <c r="F66" i="36"/>
  <c r="F150" i="33"/>
  <c r="F234" i="26"/>
  <c r="F206" i="31"/>
  <c r="F287" i="24"/>
  <c r="F262" i="25"/>
  <c r="F38" i="33"/>
  <c r="F10" i="34"/>
  <c r="F122" i="26"/>
  <c r="F66" i="32"/>
  <c r="F94" i="31"/>
  <c r="F150" i="25"/>
  <c r="C7" i="36"/>
  <c r="C35" i="35"/>
  <c r="C91" i="33"/>
  <c r="C63" i="34"/>
  <c r="C175" i="26"/>
  <c r="C119" i="32"/>
  <c r="C147" i="31"/>
  <c r="C228" i="24"/>
  <c r="C203" i="25"/>
  <c r="F8" i="32"/>
  <c r="F64" i="26"/>
  <c r="F36" i="31"/>
  <c r="F117" i="24"/>
  <c r="F92" i="25"/>
  <c r="D8" i="37"/>
  <c r="D36" i="36"/>
  <c r="D120" i="33"/>
  <c r="D204" i="26"/>
  <c r="D176" i="31"/>
  <c r="D64" i="35"/>
  <c r="D92" i="34"/>
  <c r="D148" i="32"/>
  <c r="D232" i="25"/>
  <c r="D257" i="24"/>
  <c r="E9" i="37"/>
  <c r="E37" i="36"/>
  <c r="E65" i="35"/>
  <c r="E93" i="34"/>
  <c r="E121" i="33"/>
  <c r="E149" i="32"/>
  <c r="E177" i="31"/>
  <c r="E205" i="26"/>
  <c r="E233" i="25"/>
  <c r="E258" i="24"/>
  <c r="F36" i="33"/>
  <c r="F120" i="26"/>
  <c r="F64" i="32"/>
  <c r="F92" i="31"/>
  <c r="F8" i="34"/>
  <c r="F148" i="25"/>
  <c r="F8" i="37"/>
  <c r="F36" i="36"/>
  <c r="F64" i="35"/>
  <c r="F92" i="34"/>
  <c r="F148" i="32"/>
  <c r="F120" i="33"/>
  <c r="F204" i="26"/>
  <c r="F176" i="31"/>
  <c r="F257" i="24"/>
  <c r="F232" i="25"/>
  <c r="F8" i="33"/>
  <c r="F92" i="26"/>
  <c r="F36" i="32"/>
  <c r="F64" i="31"/>
  <c r="F145" i="24"/>
  <c r="F120" i="25"/>
  <c r="F8" i="25"/>
  <c r="F33" i="24"/>
  <c r="D8" i="38"/>
  <c r="D92" i="35"/>
  <c r="D36" i="37"/>
  <c r="D120" i="34"/>
  <c r="D64" i="36"/>
  <c r="D148" i="33"/>
  <c r="D176" i="32"/>
  <c r="D204" i="31"/>
  <c r="D232" i="26"/>
  <c r="D285" i="24"/>
  <c r="D260" i="25"/>
  <c r="D8" i="34"/>
  <c r="D36" i="33"/>
  <c r="D64" i="32"/>
  <c r="D92" i="31"/>
  <c r="D120" i="26"/>
  <c r="D148" i="25"/>
  <c r="E93" i="35"/>
  <c r="E37" i="37"/>
  <c r="E65" i="36"/>
  <c r="E149" i="33"/>
  <c r="E9" i="38"/>
  <c r="E177" i="32"/>
  <c r="E121" i="34"/>
  <c r="E233" i="26"/>
  <c r="E205" i="31"/>
  <c r="E286" i="24"/>
  <c r="E261" i="25"/>
  <c r="F10" i="33"/>
  <c r="F94" i="26"/>
  <c r="F66" i="31"/>
  <c r="F38" i="32"/>
  <c r="F147" i="24"/>
  <c r="F122" i="25"/>
  <c r="C7" i="39"/>
  <c r="C91" i="36"/>
  <c r="C35" i="38"/>
  <c r="C175" i="33"/>
  <c r="C147" i="34"/>
  <c r="C203" i="32"/>
  <c r="C63" i="37"/>
  <c r="C231" i="31"/>
  <c r="C119" i="35"/>
  <c r="C259" i="26"/>
  <c r="C287" i="25"/>
  <c r="C312" i="24"/>
  <c r="J13" i="31"/>
  <c r="J41" i="26"/>
  <c r="J69" i="25"/>
  <c r="J94" i="24"/>
  <c r="E37" i="32"/>
  <c r="E65" i="31"/>
  <c r="E9" i="33"/>
  <c r="E93" i="26"/>
  <c r="E146" i="24"/>
  <c r="E121" i="25"/>
  <c r="E9" i="34"/>
  <c r="E37" i="33"/>
  <c r="E121" i="26"/>
  <c r="E93" i="31"/>
  <c r="E65" i="32"/>
  <c r="E149" i="25"/>
  <c r="J13" i="37"/>
  <c r="J41" i="36"/>
  <c r="J69" i="35"/>
  <c r="J97" i="34"/>
  <c r="J125" i="33"/>
  <c r="J209" i="26"/>
  <c r="J153" i="32"/>
  <c r="J181" i="31"/>
  <c r="J237" i="25"/>
  <c r="J262" i="24"/>
  <c r="C63" i="36"/>
  <c r="C7" i="38"/>
  <c r="C35" i="37"/>
  <c r="C119" i="34"/>
  <c r="C91" i="35"/>
  <c r="C231" i="26"/>
  <c r="C203" i="31"/>
  <c r="C175" i="32"/>
  <c r="C147" i="33"/>
  <c r="C259" i="25"/>
  <c r="C284" i="24"/>
  <c r="C7" i="32"/>
  <c r="C63" i="26"/>
  <c r="C35" i="31"/>
  <c r="C91" i="25"/>
  <c r="B2" i="4"/>
  <c r="B5" i="24" s="1"/>
  <c r="C5" i="24"/>
  <c r="B2" i="12"/>
  <c r="C5" i="25"/>
  <c r="C30" i="24"/>
  <c r="K5" i="31"/>
  <c r="K33" i="26"/>
  <c r="K61" i="25"/>
  <c r="K86" i="24"/>
  <c r="K9" i="31"/>
  <c r="K37" i="26"/>
  <c r="K90" i="24"/>
  <c r="K65" i="25"/>
  <c r="K13" i="31"/>
  <c r="K41" i="26"/>
  <c r="K94" i="24"/>
  <c r="K69" i="25"/>
  <c r="K39" i="31"/>
  <c r="K11" i="32"/>
  <c r="K67" i="26"/>
  <c r="K120" i="24"/>
  <c r="K95" i="25"/>
  <c r="E9" i="26"/>
  <c r="E174" i="24"/>
  <c r="E37" i="25"/>
  <c r="K39" i="33"/>
  <c r="K11" i="34"/>
  <c r="K123" i="26"/>
  <c r="K67" i="32"/>
  <c r="K95" i="31"/>
  <c r="K151" i="25"/>
  <c r="K33" i="34"/>
  <c r="K61" i="33"/>
  <c r="K5" i="35"/>
  <c r="K89" i="32"/>
  <c r="K117" i="31"/>
  <c r="K145" i="26"/>
  <c r="K173" i="25"/>
  <c r="K198" i="24"/>
  <c r="J10" i="18"/>
  <c r="K41" i="34"/>
  <c r="K13" i="35"/>
  <c r="K69" i="33"/>
  <c r="K97" i="32"/>
  <c r="K125" i="31"/>
  <c r="K153" i="26"/>
  <c r="K181" i="25"/>
  <c r="K206" i="24"/>
  <c r="K11" i="36"/>
  <c r="K67" i="34"/>
  <c r="K39" i="35"/>
  <c r="K95" i="33"/>
  <c r="K123" i="32"/>
  <c r="K151" i="31"/>
  <c r="K179" i="26"/>
  <c r="K232" i="24"/>
  <c r="K207" i="25"/>
  <c r="K5" i="37"/>
  <c r="K89" i="34"/>
  <c r="K61" i="35"/>
  <c r="K33" i="36"/>
  <c r="K145" i="32"/>
  <c r="K117" i="33"/>
  <c r="K201" i="26"/>
  <c r="K173" i="31"/>
  <c r="K254" i="24"/>
  <c r="K229" i="25"/>
  <c r="K13" i="37"/>
  <c r="K69" i="35"/>
  <c r="K97" i="34"/>
  <c r="K41" i="36"/>
  <c r="K125" i="33"/>
  <c r="K209" i="26"/>
  <c r="K153" i="32"/>
  <c r="K181" i="31"/>
  <c r="K262" i="24"/>
  <c r="K237" i="25"/>
  <c r="C7" i="37"/>
  <c r="C91" i="34"/>
  <c r="C63" i="35"/>
  <c r="C147" i="32"/>
  <c r="C119" i="33"/>
  <c r="C203" i="26"/>
  <c r="C35" i="36"/>
  <c r="C175" i="31"/>
  <c r="C256" i="24"/>
  <c r="C231" i="25"/>
  <c r="C61" i="36"/>
  <c r="C5" i="38"/>
  <c r="C33" i="37"/>
  <c r="C89" i="35"/>
  <c r="C145" i="33"/>
  <c r="C117" i="34"/>
  <c r="C173" i="32"/>
  <c r="C229" i="26"/>
  <c r="C201" i="31"/>
  <c r="C257" i="25"/>
  <c r="C282" i="24"/>
  <c r="C7" i="35"/>
  <c r="C35" i="34"/>
  <c r="C91" i="32"/>
  <c r="C119" i="31"/>
  <c r="C63" i="33"/>
  <c r="C147" i="26"/>
  <c r="C175" i="25"/>
  <c r="C200" i="24"/>
  <c r="C7" i="31"/>
  <c r="C35" i="26"/>
  <c r="C63" i="25"/>
  <c r="K5" i="39"/>
  <c r="K117" i="35"/>
  <c r="K61" i="37"/>
  <c r="K89" i="36"/>
  <c r="K145" i="34"/>
  <c r="K33" i="38"/>
  <c r="K173" i="33"/>
  <c r="K201" i="32"/>
  <c r="K229" i="31"/>
  <c r="K257" i="26"/>
  <c r="K285" i="25"/>
  <c r="K310" i="24"/>
  <c r="K13" i="39"/>
  <c r="K41" i="38"/>
  <c r="K69" i="37"/>
  <c r="K125" i="35"/>
  <c r="K153" i="34"/>
  <c r="K209" i="32"/>
  <c r="K237" i="31"/>
  <c r="K97" i="36"/>
  <c r="K181" i="33"/>
  <c r="K265" i="26"/>
  <c r="K293" i="25"/>
  <c r="K318" i="24"/>
  <c r="C5" i="26"/>
  <c r="C33" i="25"/>
  <c r="C170" i="24"/>
  <c r="C58" i="24"/>
  <c r="D61" i="24"/>
  <c r="D8" i="26"/>
  <c r="D36" i="25"/>
  <c r="D173" i="24"/>
  <c r="B2" i="15"/>
  <c r="C5" i="32"/>
  <c r="C61" i="26"/>
  <c r="C33" i="31"/>
  <c r="C114" i="24"/>
  <c r="C89" i="25"/>
  <c r="D8" i="31"/>
  <c r="D36" i="26"/>
  <c r="D64" i="25"/>
  <c r="F10" i="26"/>
  <c r="F175" i="24"/>
  <c r="F38" i="25"/>
  <c r="C5" i="36"/>
  <c r="C33" i="35"/>
  <c r="C61" i="34"/>
  <c r="C89" i="33"/>
  <c r="C173" i="26"/>
  <c r="C145" i="31"/>
  <c r="C117" i="32"/>
  <c r="C226" i="24"/>
  <c r="C201" i="25"/>
  <c r="D36" i="35"/>
  <c r="D64" i="34"/>
  <c r="D8" i="36"/>
  <c r="D92" i="33"/>
  <c r="D176" i="26"/>
  <c r="D120" i="32"/>
  <c r="D148" i="31"/>
  <c r="D229" i="24"/>
  <c r="D204" i="25"/>
  <c r="F66" i="35"/>
  <c r="F10" i="37"/>
  <c r="F94" i="34"/>
  <c r="F122" i="33"/>
  <c r="F38" i="36"/>
  <c r="F206" i="26"/>
  <c r="F150" i="32"/>
  <c r="F178" i="31"/>
  <c r="F259" i="24"/>
  <c r="F234" i="25"/>
  <c r="K69" i="36"/>
  <c r="K13" i="38"/>
  <c r="K97" i="35"/>
  <c r="K41" i="37"/>
  <c r="K153" i="33"/>
  <c r="K125" i="34"/>
  <c r="K237" i="26"/>
  <c r="K209" i="31"/>
  <c r="K181" i="32"/>
  <c r="K265" i="25"/>
  <c r="K290" i="24"/>
  <c r="F38" i="38"/>
  <c r="F94" i="36"/>
  <c r="F10" i="39"/>
  <c r="F122" i="35"/>
  <c r="F66" i="37"/>
  <c r="F150" i="34"/>
  <c r="F178" i="33"/>
  <c r="F262" i="26"/>
  <c r="F234" i="31"/>
  <c r="F206" i="32"/>
  <c r="F290" i="25"/>
  <c r="F315" i="24"/>
  <c r="K11" i="25"/>
  <c r="K36" i="24"/>
  <c r="K11" i="26"/>
  <c r="K176" i="24"/>
  <c r="K39" i="25"/>
  <c r="K64" i="24"/>
  <c r="B5" i="31"/>
  <c r="B33" i="26"/>
  <c r="B86" i="24"/>
  <c r="B61" i="25"/>
  <c r="C5" i="31"/>
  <c r="C33" i="26"/>
  <c r="C61" i="25"/>
  <c r="C86" i="24"/>
  <c r="J69" i="26"/>
  <c r="J41" i="31"/>
  <c r="J13" i="32"/>
  <c r="J97" i="25"/>
  <c r="J122" i="24"/>
  <c r="F119" i="24"/>
  <c r="F38" i="31"/>
  <c r="F10" i="32"/>
  <c r="F66" i="26"/>
  <c r="F94" i="25"/>
  <c r="B5" i="33"/>
  <c r="B89" i="26"/>
  <c r="B33" i="32"/>
  <c r="B61" i="31"/>
  <c r="B117" i="25"/>
  <c r="B142" i="24"/>
  <c r="K5" i="33"/>
  <c r="K89" i="26"/>
  <c r="K33" i="32"/>
  <c r="K61" i="31"/>
  <c r="K142" i="24"/>
  <c r="K117" i="25"/>
  <c r="K13" i="33"/>
  <c r="K97" i="26"/>
  <c r="K41" i="32"/>
  <c r="K69" i="31"/>
  <c r="K125" i="25"/>
  <c r="K150" i="24"/>
  <c r="C7" i="33"/>
  <c r="C91" i="26"/>
  <c r="C35" i="32"/>
  <c r="C63" i="31"/>
  <c r="C144" i="24"/>
  <c r="C119" i="25"/>
  <c r="J13" i="34"/>
  <c r="J41" i="33"/>
  <c r="J69" i="32"/>
  <c r="J97" i="31"/>
  <c r="J125" i="26"/>
  <c r="J153" i="25"/>
  <c r="C119" i="26"/>
  <c r="C63" i="32"/>
  <c r="C91" i="31"/>
  <c r="C7" i="34"/>
  <c r="C35" i="33"/>
  <c r="C147" i="25"/>
  <c r="C33" i="34"/>
  <c r="C61" i="33"/>
  <c r="C5" i="35"/>
  <c r="C89" i="32"/>
  <c r="C117" i="31"/>
  <c r="C145" i="26"/>
  <c r="C173" i="25"/>
  <c r="C198" i="24"/>
  <c r="J13" i="36"/>
  <c r="J41" i="35"/>
  <c r="J97" i="33"/>
  <c r="J69" i="34"/>
  <c r="J181" i="26"/>
  <c r="J125" i="32"/>
  <c r="J153" i="31"/>
  <c r="J234" i="24"/>
  <c r="J209" i="25"/>
  <c r="B2" i="20"/>
  <c r="C5" i="37"/>
  <c r="C89" i="34"/>
  <c r="C61" i="35"/>
  <c r="C33" i="36"/>
  <c r="C145" i="32"/>
  <c r="C117" i="33"/>
  <c r="C201" i="26"/>
  <c r="C173" i="31"/>
  <c r="C254" i="24"/>
  <c r="C229" i="25"/>
  <c r="K39" i="37"/>
  <c r="K123" i="34"/>
  <c r="K67" i="36"/>
  <c r="K95" i="35"/>
  <c r="K11" i="38"/>
  <c r="K179" i="32"/>
  <c r="K151" i="33"/>
  <c r="K235" i="26"/>
  <c r="K207" i="31"/>
  <c r="K288" i="24"/>
  <c r="K263" i="25"/>
  <c r="C7" i="26"/>
  <c r="C35" i="25"/>
  <c r="C172" i="24"/>
  <c r="B2" i="22"/>
  <c r="C5" i="39"/>
  <c r="C117" i="35"/>
  <c r="C61" i="37"/>
  <c r="C89" i="36"/>
  <c r="C145" i="34"/>
  <c r="C33" i="38"/>
  <c r="C173" i="33"/>
  <c r="C201" i="32"/>
  <c r="C229" i="31"/>
  <c r="C257" i="26"/>
  <c r="C285" i="25"/>
  <c r="C310" i="24"/>
  <c r="K5" i="25"/>
  <c r="K30" i="24"/>
  <c r="K13" i="25"/>
  <c r="K38" i="24"/>
  <c r="K5" i="26"/>
  <c r="K33" i="25"/>
  <c r="K170" i="24"/>
  <c r="K58" i="24"/>
  <c r="E37" i="26"/>
  <c r="E9" i="31"/>
  <c r="E65" i="25"/>
  <c r="K11" i="33"/>
  <c r="K95" i="26"/>
  <c r="K67" i="31"/>
  <c r="K39" i="32"/>
  <c r="K148" i="24"/>
  <c r="K123" i="25"/>
  <c r="B2" i="17"/>
  <c r="C5" i="34"/>
  <c r="C117" i="26"/>
  <c r="C33" i="33"/>
  <c r="C61" i="32"/>
  <c r="C89" i="31"/>
  <c r="C145" i="25"/>
  <c r="B5" i="36"/>
  <c r="B33" i="35"/>
  <c r="B61" i="34"/>
  <c r="B89" i="33"/>
  <c r="B173" i="26"/>
  <c r="B117" i="32"/>
  <c r="B145" i="31"/>
  <c r="B226" i="24"/>
  <c r="B201" i="25"/>
  <c r="K61" i="36"/>
  <c r="K5" i="38"/>
  <c r="K33" i="37"/>
  <c r="K89" i="35"/>
  <c r="K145" i="33"/>
  <c r="K117" i="34"/>
  <c r="K173" i="32"/>
  <c r="K229" i="26"/>
  <c r="K201" i="31"/>
  <c r="K257" i="25"/>
  <c r="K282" i="24"/>
  <c r="F64" i="36"/>
  <c r="F8" i="38"/>
  <c r="F92" i="35"/>
  <c r="F36" i="37"/>
  <c r="F120" i="34"/>
  <c r="F148" i="33"/>
  <c r="F232" i="26"/>
  <c r="F204" i="31"/>
  <c r="F176" i="32"/>
  <c r="F260" i="25"/>
  <c r="F285" i="24"/>
  <c r="J13" i="39"/>
  <c r="J125" i="35"/>
  <c r="J69" i="37"/>
  <c r="J153" i="34"/>
  <c r="J97" i="36"/>
  <c r="J181" i="33"/>
  <c r="J41" i="38"/>
  <c r="J209" i="32"/>
  <c r="J265" i="26"/>
  <c r="J237" i="31"/>
  <c r="J318" i="24"/>
  <c r="J293" i="25"/>
  <c r="J10" i="4"/>
  <c r="J13" i="24" s="1"/>
  <c r="J10" i="12"/>
  <c r="E34" i="24"/>
  <c r="E9" i="25"/>
  <c r="J13" i="26"/>
  <c r="J41" i="25"/>
  <c r="J178" i="24"/>
  <c r="J66" i="24"/>
  <c r="K13" i="26"/>
  <c r="K41" i="25"/>
  <c r="K178" i="24"/>
  <c r="K66" i="24"/>
  <c r="K39" i="26"/>
  <c r="K11" i="31"/>
  <c r="K67" i="25"/>
  <c r="K92" i="24"/>
  <c r="K5" i="32"/>
  <c r="K61" i="26"/>
  <c r="K33" i="31"/>
  <c r="K114" i="24"/>
  <c r="K89" i="25"/>
  <c r="K13" i="32"/>
  <c r="K69" i="26"/>
  <c r="K41" i="31"/>
  <c r="K97" i="25"/>
  <c r="K122" i="24"/>
  <c r="D117" i="24"/>
  <c r="D64" i="26"/>
  <c r="D36" i="31"/>
  <c r="D8" i="32"/>
  <c r="D92" i="25"/>
  <c r="E65" i="26"/>
  <c r="E37" i="31"/>
  <c r="E9" i="32"/>
  <c r="E93" i="25"/>
  <c r="F38" i="26"/>
  <c r="F10" i="31"/>
  <c r="F66" i="25"/>
  <c r="C5" i="33"/>
  <c r="C89" i="26"/>
  <c r="C33" i="32"/>
  <c r="C61" i="31"/>
  <c r="C142" i="24"/>
  <c r="C117" i="25"/>
  <c r="K5" i="34"/>
  <c r="K117" i="26"/>
  <c r="K33" i="33"/>
  <c r="K61" i="32"/>
  <c r="K89" i="31"/>
  <c r="K145" i="25"/>
  <c r="K13" i="34"/>
  <c r="K41" i="33"/>
  <c r="K125" i="26"/>
  <c r="K69" i="32"/>
  <c r="K97" i="31"/>
  <c r="K153" i="25"/>
  <c r="B2" i="18"/>
  <c r="K11" i="35"/>
  <c r="K67" i="33"/>
  <c r="K39" i="34"/>
  <c r="K151" i="26"/>
  <c r="K95" i="32"/>
  <c r="K123" i="31"/>
  <c r="K179" i="25"/>
  <c r="K204" i="24"/>
  <c r="K5" i="36"/>
  <c r="K33" i="35"/>
  <c r="K61" i="34"/>
  <c r="K89" i="33"/>
  <c r="K173" i="26"/>
  <c r="K145" i="31"/>
  <c r="K117" i="32"/>
  <c r="K226" i="24"/>
  <c r="K201" i="25"/>
  <c r="K13" i="36"/>
  <c r="K41" i="35"/>
  <c r="K97" i="33"/>
  <c r="K69" i="34"/>
  <c r="K181" i="26"/>
  <c r="K153" i="31"/>
  <c r="K125" i="32"/>
  <c r="K234" i="24"/>
  <c r="K209" i="25"/>
  <c r="K11" i="37"/>
  <c r="K67" i="35"/>
  <c r="K39" i="36"/>
  <c r="K123" i="33"/>
  <c r="K95" i="34"/>
  <c r="K207" i="26"/>
  <c r="K179" i="31"/>
  <c r="K151" i="32"/>
  <c r="K260" i="24"/>
  <c r="K235" i="25"/>
  <c r="J10" i="21"/>
  <c r="K39" i="38"/>
  <c r="K95" i="36"/>
  <c r="K123" i="35"/>
  <c r="K11" i="39"/>
  <c r="K67" i="37"/>
  <c r="K151" i="34"/>
  <c r="K179" i="33"/>
  <c r="K263" i="26"/>
  <c r="K235" i="31"/>
  <c r="K207" i="32"/>
  <c r="K291" i="25"/>
  <c r="K316" i="24"/>
  <c r="K12" i="31"/>
  <c r="K40" i="26"/>
  <c r="K68" i="25"/>
  <c r="K93" i="24"/>
  <c r="K68" i="33"/>
  <c r="K40" i="34"/>
  <c r="K96" i="32"/>
  <c r="K124" i="31"/>
  <c r="K152" i="26"/>
  <c r="K12" i="35"/>
  <c r="K180" i="25"/>
  <c r="K205" i="24"/>
  <c r="K40" i="36"/>
  <c r="K68" i="35"/>
  <c r="K96" i="34"/>
  <c r="K12" i="37"/>
  <c r="K152" i="32"/>
  <c r="K180" i="31"/>
  <c r="K208" i="26"/>
  <c r="K124" i="33"/>
  <c r="K236" i="25"/>
  <c r="K261" i="24"/>
  <c r="K12" i="39"/>
  <c r="K68" i="37"/>
  <c r="K96" i="36"/>
  <c r="K124" i="35"/>
  <c r="K180" i="33"/>
  <c r="K40" i="38"/>
  <c r="K152" i="34"/>
  <c r="K208" i="32"/>
  <c r="K236" i="31"/>
  <c r="K264" i="26"/>
  <c r="K292" i="25"/>
  <c r="K317" i="24"/>
  <c r="K40" i="32"/>
  <c r="K68" i="31"/>
  <c r="K96" i="26"/>
  <c r="K12" i="33"/>
  <c r="K124" i="25"/>
  <c r="K149" i="24"/>
  <c r="K12" i="26"/>
  <c r="K177" i="24"/>
  <c r="K40" i="25"/>
  <c r="K65" i="24"/>
  <c r="K12" i="32"/>
  <c r="K40" i="31"/>
  <c r="K68" i="26"/>
  <c r="K96" i="25"/>
  <c r="K121" i="24"/>
  <c r="K40" i="33"/>
  <c r="K96" i="31"/>
  <c r="K12" i="34"/>
  <c r="K68" i="32"/>
  <c r="K124" i="26"/>
  <c r="K152" i="25"/>
  <c r="K40" i="35"/>
  <c r="K96" i="33"/>
  <c r="K12" i="36"/>
  <c r="K124" i="32"/>
  <c r="K152" i="31"/>
  <c r="K68" i="34"/>
  <c r="K180" i="26"/>
  <c r="K233" i="24"/>
  <c r="K208" i="25"/>
  <c r="K12" i="25"/>
  <c r="K37" i="24"/>
  <c r="K96" i="35"/>
  <c r="K152" i="33"/>
  <c r="K12" i="38"/>
  <c r="K208" i="31"/>
  <c r="K124" i="34"/>
  <c r="K40" i="37"/>
  <c r="K68" i="36"/>
  <c r="K180" i="32"/>
  <c r="K236" i="26"/>
  <c r="K289" i="24"/>
  <c r="K264" i="25"/>
  <c r="J68" i="35"/>
  <c r="J12" i="37"/>
  <c r="J208" i="26"/>
  <c r="J40" i="36"/>
  <c r="J124" i="33"/>
  <c r="J152" i="32"/>
  <c r="J96" i="34"/>
  <c r="J180" i="31"/>
  <c r="J236" i="25"/>
  <c r="J261" i="24"/>
  <c r="I9" i="20"/>
  <c r="J68" i="37"/>
  <c r="J124" i="35"/>
  <c r="J264" i="26"/>
  <c r="J12" i="39"/>
  <c r="J96" i="36"/>
  <c r="J180" i="33"/>
  <c r="J40" i="38"/>
  <c r="J208" i="32"/>
  <c r="J236" i="31"/>
  <c r="J152" i="34"/>
  <c r="J317" i="24"/>
  <c r="J292" i="25"/>
  <c r="I9" i="22"/>
  <c r="J12" i="35"/>
  <c r="J152" i="26"/>
  <c r="J68" i="33"/>
  <c r="J96" i="32"/>
  <c r="J124" i="31"/>
  <c r="J40" i="34"/>
  <c r="J180" i="25"/>
  <c r="J205" i="24"/>
  <c r="I9" i="18"/>
  <c r="J40" i="35"/>
  <c r="J180" i="26"/>
  <c r="J96" i="33"/>
  <c r="J12" i="36"/>
  <c r="J68" i="34"/>
  <c r="J124" i="32"/>
  <c r="J152" i="31"/>
  <c r="J208" i="25"/>
  <c r="J233" i="24"/>
  <c r="J12" i="38"/>
  <c r="J40" i="37"/>
  <c r="J96" i="35"/>
  <c r="J236" i="26"/>
  <c r="J68" i="36"/>
  <c r="J152" i="33"/>
  <c r="J180" i="32"/>
  <c r="J124" i="34"/>
  <c r="J208" i="31"/>
  <c r="J264" i="25"/>
  <c r="J289" i="24"/>
  <c r="I9" i="21"/>
  <c r="J12" i="34"/>
  <c r="J124" i="26"/>
  <c r="J40" i="33"/>
  <c r="J68" i="32"/>
  <c r="J96" i="31"/>
  <c r="J152" i="25"/>
  <c r="I9" i="17"/>
  <c r="I9" i="4"/>
  <c r="I12" i="24" s="1"/>
  <c r="J12" i="24"/>
  <c r="I9" i="14"/>
  <c r="J12" i="31"/>
  <c r="J40" i="26"/>
  <c r="J93" i="24"/>
  <c r="J68" i="25"/>
  <c r="J9" i="16"/>
  <c r="I9" i="13"/>
  <c r="J12" i="26"/>
  <c r="J40" i="25"/>
  <c r="J177" i="24"/>
  <c r="J65" i="24"/>
  <c r="I9" i="15"/>
  <c r="J12" i="32"/>
  <c r="J68" i="26"/>
  <c r="J40" i="31"/>
  <c r="J121" i="24"/>
  <c r="J96" i="25"/>
  <c r="J12" i="25"/>
  <c r="J37" i="24"/>
  <c r="I9" i="12"/>
  <c r="K6" i="32"/>
  <c r="K62" i="26"/>
  <c r="K34" i="31"/>
  <c r="K115" i="24"/>
  <c r="K90" i="25"/>
  <c r="K62" i="34"/>
  <c r="K90" i="33"/>
  <c r="K6" i="36"/>
  <c r="K34" i="35"/>
  <c r="K118" i="32"/>
  <c r="K146" i="31"/>
  <c r="K174" i="26"/>
  <c r="K202" i="25"/>
  <c r="K227" i="24"/>
  <c r="K62" i="32"/>
  <c r="K34" i="33"/>
  <c r="K90" i="31"/>
  <c r="K6" i="34"/>
  <c r="K118" i="26"/>
  <c r="K146" i="25"/>
  <c r="K34" i="36"/>
  <c r="K90" i="34"/>
  <c r="K62" i="35"/>
  <c r="K6" i="37"/>
  <c r="K174" i="31"/>
  <c r="K202" i="26"/>
  <c r="K118" i="33"/>
  <c r="K146" i="32"/>
  <c r="K230" i="25"/>
  <c r="K255" i="24"/>
  <c r="K6" i="38"/>
  <c r="K34" i="37"/>
  <c r="K90" i="35"/>
  <c r="K118" i="34"/>
  <c r="K146" i="33"/>
  <c r="K62" i="36"/>
  <c r="K174" i="32"/>
  <c r="K230" i="26"/>
  <c r="K202" i="31"/>
  <c r="K258" i="25"/>
  <c r="K283" i="24"/>
  <c r="K6" i="25"/>
  <c r="K31" i="24"/>
  <c r="K6" i="33"/>
  <c r="K62" i="31"/>
  <c r="K90" i="26"/>
  <c r="K34" i="32"/>
  <c r="K143" i="24"/>
  <c r="K118" i="25"/>
  <c r="K6" i="35"/>
  <c r="K90" i="32"/>
  <c r="K34" i="34"/>
  <c r="K62" i="33"/>
  <c r="K118" i="31"/>
  <c r="K146" i="26"/>
  <c r="K174" i="25"/>
  <c r="K199" i="24"/>
  <c r="K6" i="26"/>
  <c r="K34" i="25"/>
  <c r="K171" i="24"/>
  <c r="K59" i="24"/>
  <c r="K34" i="26"/>
  <c r="K6" i="31"/>
  <c r="K87" i="24"/>
  <c r="K62" i="25"/>
  <c r="C3" i="19"/>
  <c r="K6" i="39"/>
  <c r="K90" i="36"/>
  <c r="K146" i="34"/>
  <c r="K174" i="33"/>
  <c r="K202" i="32"/>
  <c r="K34" i="38"/>
  <c r="K62" i="37"/>
  <c r="K118" i="35"/>
  <c r="K230" i="31"/>
  <c r="K258" i="26"/>
  <c r="K286" i="25"/>
  <c r="K311" i="24"/>
  <c r="C60" i="24"/>
  <c r="E118" i="24"/>
  <c r="C116" i="24"/>
  <c r="E90" i="24"/>
  <c r="D89" i="24"/>
  <c r="C32" i="24"/>
  <c r="E62" i="24"/>
  <c r="F91" i="24"/>
  <c r="C88" i="24"/>
  <c r="F35" i="24"/>
  <c r="F63" i="24"/>
  <c r="D33" i="24"/>
  <c r="D8" i="24"/>
  <c r="D4" i="4"/>
  <c r="D7" i="24" s="1"/>
  <c r="E9" i="24"/>
  <c r="F10" i="24"/>
  <c r="B2" i="21"/>
  <c r="I9" i="19"/>
  <c r="G4" i="3"/>
  <c r="K7" i="12" s="1"/>
  <c r="G5" i="3"/>
  <c r="K7" i="13" s="1"/>
  <c r="G6" i="3"/>
  <c r="K7" i="14" s="1"/>
  <c r="G7" i="3"/>
  <c r="K7" i="15" s="1"/>
  <c r="G8" i="3"/>
  <c r="K7" i="16" s="1"/>
  <c r="G9" i="3"/>
  <c r="K7" i="17" s="1"/>
  <c r="G10" i="3"/>
  <c r="K7" i="18" s="1"/>
  <c r="G11" i="3"/>
  <c r="K7" i="19" s="1"/>
  <c r="G12" i="3"/>
  <c r="K7" i="20" s="1"/>
  <c r="G13" i="3"/>
  <c r="K7" i="21" s="1"/>
  <c r="G14" i="3"/>
  <c r="K7" i="22" s="1"/>
  <c r="F3" i="3"/>
  <c r="K6" i="4" s="1"/>
  <c r="K9" i="24" s="1"/>
  <c r="F4" i="3"/>
  <c r="K6" i="12" s="1"/>
  <c r="F5" i="3"/>
  <c r="K6" i="13" s="1"/>
  <c r="F6" i="13" s="1"/>
  <c r="F7" i="3"/>
  <c r="K6" i="15" s="1"/>
  <c r="F8" i="3"/>
  <c r="K6" i="16" s="1"/>
  <c r="F9" i="3"/>
  <c r="K6" i="17" s="1"/>
  <c r="F10" i="3"/>
  <c r="K6" i="18" s="1"/>
  <c r="F11" i="3"/>
  <c r="K6" i="19" s="1"/>
  <c r="F6" i="19" s="1"/>
  <c r="F12" i="3"/>
  <c r="K6" i="20" s="1"/>
  <c r="F13" i="3"/>
  <c r="K6" i="21" s="1"/>
  <c r="F6" i="21" s="1"/>
  <c r="F14" i="3"/>
  <c r="K6" i="22" s="1"/>
  <c r="E3" i="3"/>
  <c r="K5" i="4" s="1"/>
  <c r="K8" i="24" s="1"/>
  <c r="E4" i="3"/>
  <c r="K5" i="12" s="1"/>
  <c r="E5" i="12" s="1"/>
  <c r="E5" i="3"/>
  <c r="K5" i="13" s="1"/>
  <c r="E6" i="3"/>
  <c r="K5" i="14" s="1"/>
  <c r="E7" i="3"/>
  <c r="K5" i="15" s="1"/>
  <c r="E5" i="15" s="1"/>
  <c r="E8" i="3"/>
  <c r="K5" i="16" s="1"/>
  <c r="E5" i="16" s="1"/>
  <c r="E9" i="3"/>
  <c r="K5" i="17" s="1"/>
  <c r="E5" i="17" s="1"/>
  <c r="E10" i="3"/>
  <c r="K5" i="18" s="1"/>
  <c r="E5" i="18" s="1"/>
  <c r="E11" i="3"/>
  <c r="K5" i="19" s="1"/>
  <c r="E12" i="3"/>
  <c r="K5" i="20" s="1"/>
  <c r="E5" i="20" s="1"/>
  <c r="E13" i="3"/>
  <c r="K5" i="21" s="1"/>
  <c r="E14" i="3"/>
  <c r="K5" i="22" s="1"/>
  <c r="D4" i="3"/>
  <c r="K4" i="12" s="1"/>
  <c r="D5" i="3"/>
  <c r="K4" i="13" s="1"/>
  <c r="D6" i="3"/>
  <c r="K4" i="14" s="1"/>
  <c r="D4" i="14" s="1"/>
  <c r="D7" i="3"/>
  <c r="K4" i="15" s="1"/>
  <c r="D8" i="3"/>
  <c r="K4" i="16" s="1"/>
  <c r="D9" i="3"/>
  <c r="K4" i="17" s="1"/>
  <c r="D10" i="3"/>
  <c r="K4" i="18" s="1"/>
  <c r="D11" i="3"/>
  <c r="K4" i="19" s="1"/>
  <c r="D12" i="3"/>
  <c r="K4" i="20" s="1"/>
  <c r="D13" i="3"/>
  <c r="K4" i="21" s="1"/>
  <c r="D14" i="3"/>
  <c r="K4" i="22" s="1"/>
  <c r="J4" i="1"/>
  <c r="J8" i="12" s="1"/>
  <c r="J5" i="1"/>
  <c r="J8" i="13" s="1"/>
  <c r="J6" i="1"/>
  <c r="J8" i="14" s="1"/>
  <c r="J7" i="1"/>
  <c r="J8" i="15" s="1"/>
  <c r="J8" i="1"/>
  <c r="J8" i="16" s="1"/>
  <c r="J9" i="1"/>
  <c r="J8" i="17" s="1"/>
  <c r="J10" i="1"/>
  <c r="J8" i="18" s="1"/>
  <c r="J11" i="1"/>
  <c r="J8" i="19" s="1"/>
  <c r="J12" i="1"/>
  <c r="J8" i="20" s="1"/>
  <c r="J13" i="1"/>
  <c r="J8" i="21" s="1"/>
  <c r="J14" i="1"/>
  <c r="J8" i="22" s="1"/>
  <c r="J3" i="1"/>
  <c r="J8" i="4" s="1"/>
  <c r="J11" i="24" s="1"/>
  <c r="I4" i="1"/>
  <c r="I8" i="12" s="1"/>
  <c r="I5" i="1"/>
  <c r="I8" i="13" s="1"/>
  <c r="I6" i="1"/>
  <c r="I8" i="14" s="1"/>
  <c r="I7" i="1"/>
  <c r="I8" i="15" s="1"/>
  <c r="I8" i="1"/>
  <c r="I8" i="16" s="1"/>
  <c r="I9" i="1"/>
  <c r="I8" i="17" s="1"/>
  <c r="I10" i="1"/>
  <c r="I8" i="18" s="1"/>
  <c r="I11" i="1"/>
  <c r="I8" i="19" s="1"/>
  <c r="I12" i="1"/>
  <c r="I8" i="20" s="1"/>
  <c r="I13" i="1"/>
  <c r="I8" i="21" s="1"/>
  <c r="H8" i="21" s="1"/>
  <c r="I14" i="1"/>
  <c r="I8" i="22" s="1"/>
  <c r="I3" i="1"/>
  <c r="I8" i="4" s="1"/>
  <c r="I11" i="24" s="1"/>
  <c r="I10" i="24"/>
  <c r="H4" i="1"/>
  <c r="I7" i="12" s="1"/>
  <c r="H5" i="1"/>
  <c r="I7" i="13" s="1"/>
  <c r="H6" i="1"/>
  <c r="I7" i="14" s="1"/>
  <c r="H7" i="1"/>
  <c r="I7" i="15" s="1"/>
  <c r="H8" i="1"/>
  <c r="I7" i="16" s="1"/>
  <c r="H9" i="1"/>
  <c r="I7" i="17" s="1"/>
  <c r="H10" i="1"/>
  <c r="I7" i="18" s="1"/>
  <c r="H11" i="1"/>
  <c r="I7" i="19" s="1"/>
  <c r="H12" i="1"/>
  <c r="I7" i="20" s="1"/>
  <c r="H13" i="1"/>
  <c r="I7" i="21" s="1"/>
  <c r="H14" i="1"/>
  <c r="I7" i="22" s="1"/>
  <c r="G4" i="1"/>
  <c r="H7" i="12" s="1"/>
  <c r="G5" i="1"/>
  <c r="H7" i="13" s="1"/>
  <c r="G7" i="13" s="1"/>
  <c r="G6" i="1"/>
  <c r="H7" i="14" s="1"/>
  <c r="G7" i="1"/>
  <c r="H7" i="15" s="1"/>
  <c r="G8" i="1"/>
  <c r="H7" i="16" s="1"/>
  <c r="G9" i="1"/>
  <c r="H7" i="17" s="1"/>
  <c r="G10" i="1"/>
  <c r="H7" i="18" s="1"/>
  <c r="G11" i="1"/>
  <c r="H7" i="19" s="1"/>
  <c r="G12" i="1"/>
  <c r="H7" i="20" s="1"/>
  <c r="G13" i="1"/>
  <c r="H7" i="21" s="1"/>
  <c r="G14" i="1"/>
  <c r="H7" i="22" s="1"/>
  <c r="G3" i="1"/>
  <c r="H7" i="4" s="1"/>
  <c r="H10" i="24" s="1"/>
  <c r="F4" i="1"/>
  <c r="G6" i="12" s="1"/>
  <c r="F5" i="1"/>
  <c r="G6" i="13" s="1"/>
  <c r="F6" i="1"/>
  <c r="G6" i="14" s="1"/>
  <c r="F7" i="1"/>
  <c r="G6" i="15" s="1"/>
  <c r="F8" i="1"/>
  <c r="G6" i="16" s="1"/>
  <c r="F6" i="16" s="1"/>
  <c r="F9" i="1"/>
  <c r="G6" i="17" s="1"/>
  <c r="F6" i="17" s="1"/>
  <c r="F10" i="1"/>
  <c r="G6" i="18" s="1"/>
  <c r="F11" i="1"/>
  <c r="G6" i="19" s="1"/>
  <c r="F12" i="1"/>
  <c r="G6" i="20" s="1"/>
  <c r="F13" i="1"/>
  <c r="G6" i="21" s="1"/>
  <c r="F14" i="1"/>
  <c r="G6" i="22" s="1"/>
  <c r="F3" i="1"/>
  <c r="G6" i="4" s="1"/>
  <c r="G9" i="24" s="1"/>
  <c r="D4" i="1"/>
  <c r="E4" i="12" s="1"/>
  <c r="D5" i="1"/>
  <c r="E4" i="13" s="1"/>
  <c r="D6" i="1"/>
  <c r="E4" i="14" s="1"/>
  <c r="D7" i="1"/>
  <c r="E4" i="15" s="1"/>
  <c r="D8" i="1"/>
  <c r="E4" i="16" s="1"/>
  <c r="D4" i="16" s="1"/>
  <c r="D9" i="1"/>
  <c r="E4" i="17" s="1"/>
  <c r="D4" i="17" s="1"/>
  <c r="D10" i="1"/>
  <c r="E4" i="18" s="1"/>
  <c r="D11" i="1"/>
  <c r="E4" i="19" s="1"/>
  <c r="D12" i="1"/>
  <c r="E4" i="20" s="1"/>
  <c r="D4" i="20" s="1"/>
  <c r="D13" i="1"/>
  <c r="E4" i="21" s="1"/>
  <c r="D4" i="21" s="1"/>
  <c r="D14" i="1"/>
  <c r="E4" i="22" s="1"/>
  <c r="D4" i="22" s="1"/>
  <c r="C3" i="1"/>
  <c r="D3" i="4" s="1"/>
  <c r="D6" i="24" s="1"/>
  <c r="C4" i="1"/>
  <c r="D3" i="12" s="1"/>
  <c r="C5" i="1"/>
  <c r="D3" i="13" s="1"/>
  <c r="C6" i="1"/>
  <c r="D3" i="14" s="1"/>
  <c r="C7" i="1"/>
  <c r="D3" i="15" s="1"/>
  <c r="C8" i="1"/>
  <c r="D3" i="16" s="1"/>
  <c r="C9" i="1"/>
  <c r="D3" i="17" s="1"/>
  <c r="C10" i="1"/>
  <c r="D3" i="18" s="1"/>
  <c r="C11" i="1"/>
  <c r="D3" i="19" s="1"/>
  <c r="C12" i="1"/>
  <c r="D3" i="20" s="1"/>
  <c r="C13" i="1"/>
  <c r="D3" i="21" s="1"/>
  <c r="C3" i="21" s="1"/>
  <c r="C14" i="1"/>
  <c r="D3" i="22" s="1"/>
  <c r="C2" i="2"/>
  <c r="C3" i="2"/>
  <c r="C4" i="2"/>
  <c r="C5" i="2"/>
  <c r="C6" i="2"/>
  <c r="C7" i="2"/>
  <c r="C8" i="2"/>
  <c r="C9" i="2"/>
  <c r="C10" i="2"/>
  <c r="C11" i="2"/>
  <c r="C12" i="2"/>
  <c r="C13" i="2"/>
  <c r="B14" i="7"/>
  <c r="C3" i="7" s="1"/>
  <c r="F9" i="38" l="1"/>
  <c r="F205" i="31"/>
  <c r="F177" i="32"/>
  <c r="F261" i="25"/>
  <c r="E64" i="32"/>
  <c r="E36" i="33"/>
  <c r="E64" i="31"/>
  <c r="E8" i="33"/>
  <c r="E145" i="24"/>
  <c r="D35" i="33"/>
  <c r="D147" i="25"/>
  <c r="D91" i="31"/>
  <c r="D7" i="34"/>
  <c r="D63" i="32"/>
  <c r="D119" i="26"/>
  <c r="E120" i="31"/>
  <c r="E176" i="25"/>
  <c r="E64" i="33"/>
  <c r="E92" i="32"/>
  <c r="E36" i="34"/>
  <c r="E201" i="24"/>
  <c r="E8" i="35"/>
  <c r="E148" i="26"/>
  <c r="D35" i="37"/>
  <c r="D147" i="33"/>
  <c r="D259" i="25"/>
  <c r="D203" i="31"/>
  <c r="D63" i="36"/>
  <c r="D119" i="34"/>
  <c r="D7" i="38"/>
  <c r="D231" i="26"/>
  <c r="D91" i="35"/>
  <c r="D284" i="24"/>
  <c r="D175" i="32"/>
  <c r="F9" i="34"/>
  <c r="F65" i="32"/>
  <c r="F37" i="33"/>
  <c r="F93" i="31"/>
  <c r="F121" i="26"/>
  <c r="F149" i="25"/>
  <c r="D63" i="35"/>
  <c r="D91" i="34"/>
  <c r="D231" i="25"/>
  <c r="D175" i="31"/>
  <c r="D119" i="33"/>
  <c r="D7" i="37"/>
  <c r="D256" i="24"/>
  <c r="D203" i="26"/>
  <c r="D147" i="32"/>
  <c r="D35" i="36"/>
  <c r="D63" i="37"/>
  <c r="D119" i="35"/>
  <c r="D312" i="24"/>
  <c r="D7" i="39"/>
  <c r="D287" i="25"/>
  <c r="D231" i="31"/>
  <c r="D203" i="32"/>
  <c r="D147" i="34"/>
  <c r="D35" i="38"/>
  <c r="D91" i="36"/>
  <c r="D259" i="26"/>
  <c r="D175" i="33"/>
  <c r="E176" i="31"/>
  <c r="E36" i="36"/>
  <c r="E120" i="33"/>
  <c r="E232" i="25"/>
  <c r="E204" i="26"/>
  <c r="E64" i="35"/>
  <c r="E148" i="32"/>
  <c r="E92" i="34"/>
  <c r="E8" i="37"/>
  <c r="E257" i="24"/>
  <c r="O3" i="2"/>
  <c r="D6" i="25"/>
  <c r="D31" i="24"/>
  <c r="E7" i="25"/>
  <c r="E32" i="24"/>
  <c r="G9" i="25"/>
  <c r="G34" i="24"/>
  <c r="K63" i="26"/>
  <c r="K35" i="31"/>
  <c r="K7" i="32"/>
  <c r="K91" i="25"/>
  <c r="K116" i="24"/>
  <c r="K36" i="26"/>
  <c r="K8" i="31"/>
  <c r="K64" i="25"/>
  <c r="K89" i="24"/>
  <c r="K10" i="34"/>
  <c r="K122" i="26"/>
  <c r="K66" i="32"/>
  <c r="K94" i="31"/>
  <c r="K38" i="33"/>
  <c r="K150" i="25"/>
  <c r="B33" i="33"/>
  <c r="B61" i="32"/>
  <c r="B89" i="31"/>
  <c r="B5" i="34"/>
  <c r="B117" i="26"/>
  <c r="B145" i="25"/>
  <c r="D6" i="36"/>
  <c r="D34" i="35"/>
  <c r="D62" i="34"/>
  <c r="D90" i="33"/>
  <c r="D174" i="26"/>
  <c r="D118" i="32"/>
  <c r="D146" i="31"/>
  <c r="D227" i="24"/>
  <c r="D202" i="25"/>
  <c r="E7" i="36"/>
  <c r="E63" i="34"/>
  <c r="E91" i="33"/>
  <c r="E35" i="35"/>
  <c r="E119" i="32"/>
  <c r="E147" i="31"/>
  <c r="E175" i="26"/>
  <c r="E203" i="25"/>
  <c r="E228" i="24"/>
  <c r="G37" i="35"/>
  <c r="G9" i="36"/>
  <c r="G93" i="33"/>
  <c r="G65" i="34"/>
  <c r="G177" i="26"/>
  <c r="G121" i="32"/>
  <c r="G149" i="31"/>
  <c r="G230" i="24"/>
  <c r="G205" i="25"/>
  <c r="K63" i="33"/>
  <c r="K7" i="35"/>
  <c r="K35" i="34"/>
  <c r="K147" i="26"/>
  <c r="K91" i="32"/>
  <c r="K119" i="31"/>
  <c r="K200" i="24"/>
  <c r="K175" i="25"/>
  <c r="K8" i="26"/>
  <c r="K173" i="24"/>
  <c r="K36" i="25"/>
  <c r="K61" i="24"/>
  <c r="K10" i="33"/>
  <c r="K94" i="26"/>
  <c r="K38" i="32"/>
  <c r="K66" i="31"/>
  <c r="K122" i="25"/>
  <c r="K147" i="24"/>
  <c r="C3" i="4"/>
  <c r="C6" i="24" s="1"/>
  <c r="C3" i="12"/>
  <c r="E36" i="32"/>
  <c r="E148" i="25"/>
  <c r="E92" i="31"/>
  <c r="F233" i="26"/>
  <c r="F93" i="35"/>
  <c r="F121" i="34"/>
  <c r="B5" i="35"/>
  <c r="B61" i="33"/>
  <c r="B33" i="34"/>
  <c r="B145" i="26"/>
  <c r="B117" i="31"/>
  <c r="B89" i="32"/>
  <c r="B198" i="24"/>
  <c r="B173" i="25"/>
  <c r="J13" i="25"/>
  <c r="J38" i="24"/>
  <c r="O11" i="2"/>
  <c r="D6" i="37"/>
  <c r="D34" i="36"/>
  <c r="D62" i="35"/>
  <c r="D90" i="34"/>
  <c r="D118" i="33"/>
  <c r="D146" i="32"/>
  <c r="D202" i="26"/>
  <c r="D174" i="31"/>
  <c r="D230" i="25"/>
  <c r="D255" i="24"/>
  <c r="E63" i="35"/>
  <c r="E119" i="33"/>
  <c r="E35" i="36"/>
  <c r="E7" i="37"/>
  <c r="E91" i="34"/>
  <c r="E147" i="32"/>
  <c r="E203" i="26"/>
  <c r="E175" i="31"/>
  <c r="E256" i="24"/>
  <c r="E231" i="25"/>
  <c r="G9" i="37"/>
  <c r="G37" i="36"/>
  <c r="G65" i="35"/>
  <c r="G93" i="34"/>
  <c r="G205" i="26"/>
  <c r="G149" i="32"/>
  <c r="G177" i="31"/>
  <c r="G121" i="33"/>
  <c r="G233" i="25"/>
  <c r="G258" i="24"/>
  <c r="H38" i="36"/>
  <c r="H66" i="35"/>
  <c r="H122" i="33"/>
  <c r="H10" i="37"/>
  <c r="H150" i="32"/>
  <c r="H178" i="31"/>
  <c r="H206" i="26"/>
  <c r="H94" i="34"/>
  <c r="H234" i="25"/>
  <c r="H259" i="24"/>
  <c r="H10" i="25"/>
  <c r="H35" i="24"/>
  <c r="I11" i="37"/>
  <c r="I67" i="35"/>
  <c r="I95" i="34"/>
  <c r="I39" i="36"/>
  <c r="I123" i="33"/>
  <c r="I207" i="26"/>
  <c r="I151" i="32"/>
  <c r="I179" i="31"/>
  <c r="I260" i="24"/>
  <c r="I235" i="25"/>
  <c r="I11" i="25"/>
  <c r="I36" i="24"/>
  <c r="K36" i="38"/>
  <c r="K92" i="36"/>
  <c r="K64" i="37"/>
  <c r="K8" i="39"/>
  <c r="K148" i="34"/>
  <c r="K120" i="35"/>
  <c r="K176" i="33"/>
  <c r="K260" i="26"/>
  <c r="K204" i="32"/>
  <c r="K232" i="31"/>
  <c r="K288" i="25"/>
  <c r="K313" i="24"/>
  <c r="K9" i="39"/>
  <c r="K121" i="35"/>
  <c r="K65" i="37"/>
  <c r="K93" i="36"/>
  <c r="K149" i="34"/>
  <c r="K37" i="38"/>
  <c r="K177" i="33"/>
  <c r="K205" i="32"/>
  <c r="K261" i="26"/>
  <c r="K233" i="31"/>
  <c r="K314" i="24"/>
  <c r="K289" i="25"/>
  <c r="K9" i="26"/>
  <c r="K37" i="25"/>
  <c r="K174" i="24"/>
  <c r="K62" i="24"/>
  <c r="K10" i="26"/>
  <c r="K38" i="25"/>
  <c r="K175" i="24"/>
  <c r="K63" i="24"/>
  <c r="D4" i="15"/>
  <c r="D63" i="26" s="1"/>
  <c r="J13" i="38"/>
  <c r="J41" i="37"/>
  <c r="J69" i="36"/>
  <c r="J97" i="35"/>
  <c r="J153" i="33"/>
  <c r="J125" i="34"/>
  <c r="J181" i="32"/>
  <c r="J209" i="31"/>
  <c r="J237" i="26"/>
  <c r="J265" i="25"/>
  <c r="J290" i="24"/>
  <c r="O6" i="2"/>
  <c r="O2" i="2"/>
  <c r="E2" i="2"/>
  <c r="D62" i="26"/>
  <c r="D34" i="31"/>
  <c r="D6" i="32"/>
  <c r="D90" i="25"/>
  <c r="D115" i="24"/>
  <c r="C3" i="15"/>
  <c r="G65" i="26"/>
  <c r="G37" i="31"/>
  <c r="G9" i="32"/>
  <c r="G93" i="25"/>
  <c r="G118" i="24"/>
  <c r="H10" i="36"/>
  <c r="H38" i="35"/>
  <c r="H66" i="34"/>
  <c r="H94" i="33"/>
  <c r="H178" i="26"/>
  <c r="H122" i="32"/>
  <c r="H150" i="31"/>
  <c r="H206" i="25"/>
  <c r="H231" i="24"/>
  <c r="I11" i="32"/>
  <c r="I67" i="26"/>
  <c r="I39" i="31"/>
  <c r="I95" i="25"/>
  <c r="I120" i="24"/>
  <c r="K7" i="31"/>
  <c r="K35" i="26"/>
  <c r="K63" i="25"/>
  <c r="K88" i="24"/>
  <c r="K8" i="34"/>
  <c r="K36" i="33"/>
  <c r="K120" i="26"/>
  <c r="K64" i="32"/>
  <c r="K92" i="31"/>
  <c r="K148" i="25"/>
  <c r="K9" i="34"/>
  <c r="K37" i="33"/>
  <c r="K65" i="32"/>
  <c r="K93" i="31"/>
  <c r="K121" i="26"/>
  <c r="K149" i="25"/>
  <c r="K10" i="37"/>
  <c r="K66" i="35"/>
  <c r="K94" i="34"/>
  <c r="K38" i="36"/>
  <c r="K122" i="33"/>
  <c r="K206" i="26"/>
  <c r="K150" i="32"/>
  <c r="K178" i="31"/>
  <c r="K259" i="24"/>
  <c r="K234" i="25"/>
  <c r="O13" i="2"/>
  <c r="O9" i="2"/>
  <c r="O5" i="2"/>
  <c r="D6" i="39"/>
  <c r="D118" i="35"/>
  <c r="D62" i="37"/>
  <c r="D90" i="36"/>
  <c r="D34" i="38"/>
  <c r="D146" i="34"/>
  <c r="D174" i="33"/>
  <c r="D202" i="32"/>
  <c r="D258" i="26"/>
  <c r="D230" i="31"/>
  <c r="D311" i="24"/>
  <c r="D286" i="25"/>
  <c r="C3" i="22"/>
  <c r="D62" i="33"/>
  <c r="D6" i="35"/>
  <c r="D34" i="34"/>
  <c r="D146" i="26"/>
  <c r="D118" i="31"/>
  <c r="D90" i="32"/>
  <c r="D199" i="24"/>
  <c r="D174" i="25"/>
  <c r="C3" i="18"/>
  <c r="D6" i="31"/>
  <c r="D34" i="26"/>
  <c r="D62" i="25"/>
  <c r="D87" i="24"/>
  <c r="C3" i="14"/>
  <c r="E35" i="38"/>
  <c r="E91" i="36"/>
  <c r="E63" i="37"/>
  <c r="E119" i="35"/>
  <c r="E7" i="39"/>
  <c r="E175" i="33"/>
  <c r="E203" i="32"/>
  <c r="E259" i="26"/>
  <c r="E231" i="31"/>
  <c r="E147" i="34"/>
  <c r="E287" i="25"/>
  <c r="E312" i="24"/>
  <c r="E7" i="35"/>
  <c r="E63" i="33"/>
  <c r="E35" i="34"/>
  <c r="E147" i="26"/>
  <c r="E91" i="32"/>
  <c r="E119" i="31"/>
  <c r="E175" i="25"/>
  <c r="E200" i="24"/>
  <c r="E35" i="26"/>
  <c r="E7" i="31"/>
  <c r="E63" i="25"/>
  <c r="E88" i="24"/>
  <c r="G9" i="39"/>
  <c r="G121" i="35"/>
  <c r="G65" i="37"/>
  <c r="G93" i="36"/>
  <c r="G149" i="34"/>
  <c r="G37" i="38"/>
  <c r="G177" i="33"/>
  <c r="G205" i="32"/>
  <c r="G261" i="26"/>
  <c r="G233" i="31"/>
  <c r="G314" i="24"/>
  <c r="G289" i="25"/>
  <c r="G9" i="35"/>
  <c r="G65" i="33"/>
  <c r="G37" i="34"/>
  <c r="G149" i="26"/>
  <c r="G121" i="31"/>
  <c r="G93" i="32"/>
  <c r="G202" i="24"/>
  <c r="G177" i="25"/>
  <c r="G9" i="31"/>
  <c r="G37" i="26"/>
  <c r="G90" i="24"/>
  <c r="G65" i="25"/>
  <c r="H10" i="39"/>
  <c r="H66" i="37"/>
  <c r="H38" i="38"/>
  <c r="H94" i="36"/>
  <c r="H150" i="34"/>
  <c r="H122" i="35"/>
  <c r="H206" i="32"/>
  <c r="H178" i="33"/>
  <c r="H262" i="26"/>
  <c r="H234" i="31"/>
  <c r="H315" i="24"/>
  <c r="H290" i="25"/>
  <c r="H10" i="35"/>
  <c r="H38" i="34"/>
  <c r="H66" i="33"/>
  <c r="H150" i="26"/>
  <c r="H94" i="32"/>
  <c r="H122" i="31"/>
  <c r="H203" i="24"/>
  <c r="H178" i="25"/>
  <c r="H38" i="26"/>
  <c r="H10" i="31"/>
  <c r="H66" i="25"/>
  <c r="H91" i="24"/>
  <c r="I11" i="39"/>
  <c r="I95" i="36"/>
  <c r="I39" i="38"/>
  <c r="I67" i="37"/>
  <c r="I179" i="33"/>
  <c r="I207" i="32"/>
  <c r="I235" i="31"/>
  <c r="I151" i="34"/>
  <c r="I263" i="26"/>
  <c r="I123" i="35"/>
  <c r="I291" i="25"/>
  <c r="I316" i="24"/>
  <c r="I39" i="34"/>
  <c r="I11" i="35"/>
  <c r="I67" i="33"/>
  <c r="I95" i="32"/>
  <c r="I123" i="31"/>
  <c r="I151" i="26"/>
  <c r="I179" i="25"/>
  <c r="I204" i="24"/>
  <c r="I11" i="31"/>
  <c r="I39" i="26"/>
  <c r="I92" i="24"/>
  <c r="I67" i="25"/>
  <c r="K7" i="38"/>
  <c r="K91" i="35"/>
  <c r="K35" i="37"/>
  <c r="K119" i="34"/>
  <c r="K63" i="36"/>
  <c r="K147" i="33"/>
  <c r="K175" i="32"/>
  <c r="K203" i="31"/>
  <c r="K231" i="26"/>
  <c r="K259" i="25"/>
  <c r="K284" i="24"/>
  <c r="K7" i="34"/>
  <c r="K35" i="33"/>
  <c r="K63" i="32"/>
  <c r="K91" i="31"/>
  <c r="K119" i="26"/>
  <c r="K147" i="25"/>
  <c r="K7" i="26"/>
  <c r="K172" i="24"/>
  <c r="K35" i="25"/>
  <c r="K60" i="24"/>
  <c r="K8" i="37"/>
  <c r="K36" i="36"/>
  <c r="K64" i="35"/>
  <c r="K92" i="34"/>
  <c r="K120" i="33"/>
  <c r="K148" i="32"/>
  <c r="K204" i="26"/>
  <c r="K176" i="31"/>
  <c r="K257" i="24"/>
  <c r="K232" i="25"/>
  <c r="K8" i="33"/>
  <c r="K92" i="26"/>
  <c r="K36" i="32"/>
  <c r="K64" i="31"/>
  <c r="K145" i="24"/>
  <c r="K120" i="25"/>
  <c r="K8" i="25"/>
  <c r="K33" i="24"/>
  <c r="K9" i="37"/>
  <c r="K37" i="36"/>
  <c r="K65" i="35"/>
  <c r="K93" i="34"/>
  <c r="K205" i="26"/>
  <c r="K149" i="32"/>
  <c r="K177" i="31"/>
  <c r="K121" i="33"/>
  <c r="K233" i="25"/>
  <c r="K258" i="24"/>
  <c r="K9" i="33"/>
  <c r="K93" i="26"/>
  <c r="K37" i="32"/>
  <c r="K65" i="31"/>
  <c r="K121" i="25"/>
  <c r="K146" i="24"/>
  <c r="K38" i="35"/>
  <c r="K94" i="33"/>
  <c r="K10" i="36"/>
  <c r="K178" i="26"/>
  <c r="K150" i="31"/>
  <c r="K66" i="34"/>
  <c r="K122" i="32"/>
  <c r="K231" i="24"/>
  <c r="K206" i="25"/>
  <c r="K10" i="32"/>
  <c r="K66" i="26"/>
  <c r="K38" i="31"/>
  <c r="K94" i="25"/>
  <c r="K119" i="24"/>
  <c r="F6" i="12"/>
  <c r="D4" i="18"/>
  <c r="F6" i="20"/>
  <c r="F121" i="33" s="1"/>
  <c r="E5" i="4"/>
  <c r="E8" i="24" s="1"/>
  <c r="D4" i="12"/>
  <c r="F6" i="14"/>
  <c r="F6" i="15"/>
  <c r="F65" i="26" s="1"/>
  <c r="E92" i="26"/>
  <c r="E120" i="26"/>
  <c r="E8" i="34"/>
  <c r="F149" i="33"/>
  <c r="F65" i="36"/>
  <c r="B5" i="39"/>
  <c r="B117" i="35"/>
  <c r="B61" i="37"/>
  <c r="B89" i="36"/>
  <c r="B145" i="34"/>
  <c r="B33" i="38"/>
  <c r="B173" i="33"/>
  <c r="B201" i="32"/>
  <c r="B257" i="26"/>
  <c r="B229" i="31"/>
  <c r="B310" i="24"/>
  <c r="B285" i="25"/>
  <c r="J69" i="33"/>
  <c r="J41" i="34"/>
  <c r="J13" i="35"/>
  <c r="J153" i="26"/>
  <c r="J97" i="32"/>
  <c r="J125" i="31"/>
  <c r="J206" i="24"/>
  <c r="J181" i="25"/>
  <c r="E5" i="22"/>
  <c r="O7" i="2"/>
  <c r="D6" i="33"/>
  <c r="D90" i="26"/>
  <c r="D34" i="32"/>
  <c r="D62" i="31"/>
  <c r="D118" i="25"/>
  <c r="D143" i="24"/>
  <c r="C3" i="16"/>
  <c r="E7" i="33"/>
  <c r="E91" i="26"/>
  <c r="E63" i="31"/>
  <c r="E35" i="32"/>
  <c r="E144" i="24"/>
  <c r="E119" i="25"/>
  <c r="G9" i="33"/>
  <c r="G93" i="26"/>
  <c r="G37" i="32"/>
  <c r="G65" i="31"/>
  <c r="G121" i="25"/>
  <c r="G146" i="24"/>
  <c r="H10" i="33"/>
  <c r="H38" i="32"/>
  <c r="H66" i="31"/>
  <c r="H94" i="26"/>
  <c r="H147" i="24"/>
  <c r="H122" i="25"/>
  <c r="I11" i="33"/>
  <c r="I95" i="26"/>
  <c r="I39" i="32"/>
  <c r="I67" i="31"/>
  <c r="I123" i="25"/>
  <c r="I148" i="24"/>
  <c r="K35" i="35"/>
  <c r="K63" i="34"/>
  <c r="K7" i="36"/>
  <c r="K91" i="33"/>
  <c r="K175" i="26"/>
  <c r="K119" i="32"/>
  <c r="K147" i="31"/>
  <c r="K228" i="24"/>
  <c r="K203" i="25"/>
  <c r="K8" i="35"/>
  <c r="K36" i="34"/>
  <c r="K64" i="33"/>
  <c r="K148" i="26"/>
  <c r="K92" i="32"/>
  <c r="K120" i="31"/>
  <c r="K176" i="25"/>
  <c r="K201" i="24"/>
  <c r="K9" i="35"/>
  <c r="K65" i="33"/>
  <c r="K37" i="34"/>
  <c r="K149" i="26"/>
  <c r="K121" i="31"/>
  <c r="K93" i="32"/>
  <c r="K202" i="24"/>
  <c r="K177" i="25"/>
  <c r="K66" i="36"/>
  <c r="K10" i="38"/>
  <c r="K94" i="35"/>
  <c r="K122" i="34"/>
  <c r="K150" i="33"/>
  <c r="K234" i="26"/>
  <c r="K178" i="32"/>
  <c r="K206" i="31"/>
  <c r="K38" i="37"/>
  <c r="K262" i="25"/>
  <c r="K287" i="24"/>
  <c r="E5" i="14"/>
  <c r="E64" i="25" s="1"/>
  <c r="B5" i="25"/>
  <c r="B30" i="24"/>
  <c r="F6" i="22"/>
  <c r="O10" i="2"/>
  <c r="E35" i="31"/>
  <c r="E7" i="32"/>
  <c r="E63" i="26"/>
  <c r="E91" i="25"/>
  <c r="E116" i="24"/>
  <c r="H66" i="26"/>
  <c r="H38" i="31"/>
  <c r="H10" i="32"/>
  <c r="H94" i="25"/>
  <c r="H119" i="24"/>
  <c r="I39" i="35"/>
  <c r="I95" i="33"/>
  <c r="I11" i="36"/>
  <c r="I179" i="26"/>
  <c r="I151" i="31"/>
  <c r="I67" i="34"/>
  <c r="I123" i="32"/>
  <c r="I232" i="24"/>
  <c r="I207" i="25"/>
  <c r="K7" i="39"/>
  <c r="K119" i="35"/>
  <c r="K63" i="37"/>
  <c r="K35" i="38"/>
  <c r="K147" i="34"/>
  <c r="K175" i="33"/>
  <c r="K91" i="36"/>
  <c r="K203" i="32"/>
  <c r="K259" i="26"/>
  <c r="K231" i="31"/>
  <c r="K312" i="24"/>
  <c r="K287" i="25"/>
  <c r="K36" i="37"/>
  <c r="K64" i="36"/>
  <c r="K120" i="34"/>
  <c r="K8" i="38"/>
  <c r="K92" i="35"/>
  <c r="K148" i="33"/>
  <c r="K176" i="32"/>
  <c r="K232" i="26"/>
  <c r="K204" i="31"/>
  <c r="K285" i="24"/>
  <c r="K260" i="25"/>
  <c r="K9" i="38"/>
  <c r="K37" i="37"/>
  <c r="K93" i="35"/>
  <c r="K65" i="36"/>
  <c r="K121" i="34"/>
  <c r="K149" i="33"/>
  <c r="K177" i="32"/>
  <c r="K205" i="31"/>
  <c r="K233" i="26"/>
  <c r="K261" i="25"/>
  <c r="K286" i="24"/>
  <c r="K9" i="25"/>
  <c r="K34" i="24"/>
  <c r="K10" i="25"/>
  <c r="K35" i="24"/>
  <c r="E12" i="2"/>
  <c r="O8" i="2"/>
  <c r="E4" i="2"/>
  <c r="D6" i="38"/>
  <c r="D62" i="36"/>
  <c r="D90" i="35"/>
  <c r="D34" i="37"/>
  <c r="D118" i="34"/>
  <c r="D146" i="33"/>
  <c r="D174" i="32"/>
  <c r="D202" i="31"/>
  <c r="D230" i="26"/>
  <c r="D258" i="25"/>
  <c r="D283" i="24"/>
  <c r="D6" i="34"/>
  <c r="D34" i="33"/>
  <c r="D62" i="32"/>
  <c r="D90" i="31"/>
  <c r="D118" i="26"/>
  <c r="D146" i="25"/>
  <c r="C3" i="17"/>
  <c r="D6" i="26"/>
  <c r="D34" i="25"/>
  <c r="D171" i="24"/>
  <c r="D59" i="24"/>
  <c r="C3" i="13"/>
  <c r="E35" i="37"/>
  <c r="E63" i="36"/>
  <c r="E119" i="34"/>
  <c r="E7" i="38"/>
  <c r="E147" i="33"/>
  <c r="E175" i="32"/>
  <c r="E91" i="35"/>
  <c r="E231" i="26"/>
  <c r="E203" i="31"/>
  <c r="E284" i="24"/>
  <c r="E259" i="25"/>
  <c r="E7" i="34"/>
  <c r="E35" i="33"/>
  <c r="E119" i="26"/>
  <c r="E63" i="32"/>
  <c r="E91" i="31"/>
  <c r="E147" i="25"/>
  <c r="E7" i="26"/>
  <c r="E172" i="24"/>
  <c r="E35" i="25"/>
  <c r="E60" i="24"/>
  <c r="G9" i="38"/>
  <c r="G37" i="37"/>
  <c r="G93" i="35"/>
  <c r="G65" i="36"/>
  <c r="G121" i="34"/>
  <c r="G149" i="33"/>
  <c r="G177" i="32"/>
  <c r="G205" i="31"/>
  <c r="G233" i="26"/>
  <c r="G286" i="24"/>
  <c r="G261" i="25"/>
  <c r="G9" i="34"/>
  <c r="G37" i="33"/>
  <c r="G65" i="32"/>
  <c r="G93" i="31"/>
  <c r="G121" i="26"/>
  <c r="G149" i="25"/>
  <c r="G9" i="26"/>
  <c r="G174" i="24"/>
  <c r="G37" i="25"/>
  <c r="G62" i="24"/>
  <c r="H94" i="35"/>
  <c r="H38" i="37"/>
  <c r="H66" i="36"/>
  <c r="H10" i="38"/>
  <c r="H150" i="33"/>
  <c r="H178" i="32"/>
  <c r="H122" i="34"/>
  <c r="H234" i="26"/>
  <c r="H206" i="31"/>
  <c r="H287" i="24"/>
  <c r="H262" i="25"/>
  <c r="H10" i="34"/>
  <c r="H38" i="33"/>
  <c r="H122" i="26"/>
  <c r="H94" i="31"/>
  <c r="H66" i="32"/>
  <c r="H150" i="25"/>
  <c r="H10" i="26"/>
  <c r="H175" i="24"/>
  <c r="H38" i="25"/>
  <c r="H63" i="24"/>
  <c r="G7" i="12"/>
  <c r="I67" i="36"/>
  <c r="I11" i="38"/>
  <c r="I95" i="35"/>
  <c r="I123" i="34"/>
  <c r="I151" i="33"/>
  <c r="I235" i="26"/>
  <c r="I179" i="32"/>
  <c r="I207" i="31"/>
  <c r="I39" i="37"/>
  <c r="I263" i="25"/>
  <c r="I288" i="24"/>
  <c r="I11" i="34"/>
  <c r="I123" i="26"/>
  <c r="I67" i="32"/>
  <c r="I95" i="31"/>
  <c r="I39" i="33"/>
  <c r="I151" i="25"/>
  <c r="I11" i="26"/>
  <c r="I39" i="25"/>
  <c r="I176" i="24"/>
  <c r="I64" i="24"/>
  <c r="K7" i="37"/>
  <c r="K35" i="36"/>
  <c r="K119" i="33"/>
  <c r="K203" i="26"/>
  <c r="K175" i="31"/>
  <c r="K63" i="35"/>
  <c r="K91" i="34"/>
  <c r="K147" i="32"/>
  <c r="K231" i="25"/>
  <c r="K256" i="24"/>
  <c r="K7" i="33"/>
  <c r="K91" i="26"/>
  <c r="K35" i="32"/>
  <c r="K63" i="31"/>
  <c r="K119" i="25"/>
  <c r="K144" i="24"/>
  <c r="K7" i="25"/>
  <c r="K32" i="24"/>
  <c r="K8" i="36"/>
  <c r="K64" i="34"/>
  <c r="K92" i="33"/>
  <c r="K120" i="32"/>
  <c r="K148" i="31"/>
  <c r="K176" i="26"/>
  <c r="K36" i="35"/>
  <c r="K204" i="25"/>
  <c r="K229" i="24"/>
  <c r="K36" i="31"/>
  <c r="K8" i="32"/>
  <c r="K64" i="26"/>
  <c r="K117" i="24"/>
  <c r="K92" i="25"/>
  <c r="K37" i="35"/>
  <c r="K9" i="36"/>
  <c r="K93" i="33"/>
  <c r="K65" i="34"/>
  <c r="K177" i="26"/>
  <c r="K121" i="32"/>
  <c r="K149" i="31"/>
  <c r="K230" i="24"/>
  <c r="K205" i="25"/>
  <c r="K65" i="26"/>
  <c r="K37" i="31"/>
  <c r="K9" i="32"/>
  <c r="K93" i="25"/>
  <c r="K118" i="24"/>
  <c r="K10" i="39"/>
  <c r="K94" i="36"/>
  <c r="K38" i="38"/>
  <c r="K66" i="37"/>
  <c r="K178" i="33"/>
  <c r="K206" i="32"/>
  <c r="K234" i="31"/>
  <c r="K150" i="34"/>
  <c r="K262" i="26"/>
  <c r="K122" i="35"/>
  <c r="K290" i="25"/>
  <c r="K315" i="24"/>
  <c r="K38" i="34"/>
  <c r="K10" i="35"/>
  <c r="K66" i="33"/>
  <c r="K94" i="32"/>
  <c r="K122" i="31"/>
  <c r="K150" i="26"/>
  <c r="K178" i="25"/>
  <c r="K203" i="24"/>
  <c r="K10" i="31"/>
  <c r="K38" i="26"/>
  <c r="K91" i="24"/>
  <c r="K66" i="25"/>
  <c r="E5" i="13"/>
  <c r="E173" i="24" s="1"/>
  <c r="D4" i="19"/>
  <c r="D7" i="36" s="1"/>
  <c r="B5" i="38"/>
  <c r="B33" i="37"/>
  <c r="B89" i="35"/>
  <c r="B117" i="34"/>
  <c r="B173" i="32"/>
  <c r="B201" i="31"/>
  <c r="B61" i="36"/>
  <c r="B145" i="33"/>
  <c r="B229" i="26"/>
  <c r="B257" i="25"/>
  <c r="B282" i="24"/>
  <c r="F6" i="4"/>
  <c r="F9" i="24" s="1"/>
  <c r="D4" i="13"/>
  <c r="C3" i="20"/>
  <c r="E120" i="25"/>
  <c r="F286" i="24"/>
  <c r="F37" i="37"/>
  <c r="H8" i="4"/>
  <c r="H11" i="24" s="1"/>
  <c r="B5" i="37"/>
  <c r="B33" i="36"/>
  <c r="B61" i="35"/>
  <c r="B117" i="33"/>
  <c r="B89" i="34"/>
  <c r="B201" i="26"/>
  <c r="B173" i="31"/>
  <c r="B145" i="32"/>
  <c r="B229" i="25"/>
  <c r="B254" i="24"/>
  <c r="B61" i="26"/>
  <c r="B33" i="31"/>
  <c r="B5" i="32"/>
  <c r="B89" i="25"/>
  <c r="B114" i="24"/>
  <c r="E5" i="21"/>
  <c r="F6" i="18"/>
  <c r="E5" i="19"/>
  <c r="I264" i="26"/>
  <c r="I12" i="39"/>
  <c r="I96" i="36"/>
  <c r="I180" i="33"/>
  <c r="I40" i="38"/>
  <c r="I152" i="34"/>
  <c r="I208" i="32"/>
  <c r="I236" i="31"/>
  <c r="I68" i="37"/>
  <c r="I124" i="35"/>
  <c r="I292" i="25"/>
  <c r="I317" i="24"/>
  <c r="I12" i="25"/>
  <c r="I37" i="24"/>
  <c r="I180" i="26"/>
  <c r="I96" i="33"/>
  <c r="I12" i="36"/>
  <c r="I68" i="34"/>
  <c r="I124" i="32"/>
  <c r="I152" i="31"/>
  <c r="I40" i="35"/>
  <c r="I208" i="25"/>
  <c r="I233" i="24"/>
  <c r="I12" i="26"/>
  <c r="I40" i="25"/>
  <c r="I177" i="24"/>
  <c r="I65" i="24"/>
  <c r="I236" i="26"/>
  <c r="I68" i="36"/>
  <c r="I152" i="33"/>
  <c r="I124" i="34"/>
  <c r="I180" i="32"/>
  <c r="I208" i="31"/>
  <c r="I12" i="38"/>
  <c r="I40" i="37"/>
  <c r="I96" i="35"/>
  <c r="I264" i="25"/>
  <c r="I289" i="24"/>
  <c r="I40" i="26"/>
  <c r="I12" i="31"/>
  <c r="I68" i="25"/>
  <c r="I93" i="24"/>
  <c r="I68" i="26"/>
  <c r="I40" i="31"/>
  <c r="I12" i="32"/>
  <c r="I121" i="24"/>
  <c r="I96" i="25"/>
  <c r="I12" i="37"/>
  <c r="I208" i="26"/>
  <c r="I40" i="36"/>
  <c r="I124" i="33"/>
  <c r="I96" i="34"/>
  <c r="I152" i="32"/>
  <c r="I180" i="31"/>
  <c r="I68" i="35"/>
  <c r="I236" i="25"/>
  <c r="I261" i="24"/>
  <c r="J96" i="26"/>
  <c r="J40" i="32"/>
  <c r="J68" i="31"/>
  <c r="J12" i="33"/>
  <c r="J124" i="25"/>
  <c r="J149" i="24"/>
  <c r="I9" i="16"/>
  <c r="I124" i="26"/>
  <c r="I40" i="33"/>
  <c r="I68" i="32"/>
  <c r="I96" i="31"/>
  <c r="I12" i="34"/>
  <c r="I152" i="25"/>
  <c r="I12" i="35"/>
  <c r="I152" i="26"/>
  <c r="I68" i="33"/>
  <c r="I40" i="34"/>
  <c r="I96" i="32"/>
  <c r="I124" i="31"/>
  <c r="I180" i="25"/>
  <c r="I205" i="24"/>
  <c r="J11" i="39"/>
  <c r="J67" i="37"/>
  <c r="J95" i="36"/>
  <c r="J207" i="32"/>
  <c r="J235" i="31"/>
  <c r="J263" i="26"/>
  <c r="J123" i="35"/>
  <c r="J179" i="33"/>
  <c r="J39" i="38"/>
  <c r="J151" i="34"/>
  <c r="J291" i="25"/>
  <c r="J316" i="24"/>
  <c r="J95" i="32"/>
  <c r="J123" i="31"/>
  <c r="J151" i="26"/>
  <c r="J67" i="33"/>
  <c r="J11" i="35"/>
  <c r="J39" i="34"/>
  <c r="J179" i="25"/>
  <c r="J204" i="24"/>
  <c r="H8" i="18"/>
  <c r="J39" i="26"/>
  <c r="J11" i="31"/>
  <c r="J67" i="25"/>
  <c r="J92" i="24"/>
  <c r="H8" i="14"/>
  <c r="H11" i="38"/>
  <c r="H39" i="37"/>
  <c r="H67" i="36"/>
  <c r="H179" i="32"/>
  <c r="H207" i="31"/>
  <c r="H235" i="26"/>
  <c r="H95" i="35"/>
  <c r="H151" i="33"/>
  <c r="H123" i="34"/>
  <c r="H263" i="25"/>
  <c r="H288" i="24"/>
  <c r="J95" i="35"/>
  <c r="J151" i="33"/>
  <c r="J123" i="34"/>
  <c r="J11" i="38"/>
  <c r="J39" i="37"/>
  <c r="J67" i="36"/>
  <c r="J179" i="32"/>
  <c r="J207" i="31"/>
  <c r="J235" i="26"/>
  <c r="J288" i="24"/>
  <c r="J263" i="25"/>
  <c r="J39" i="33"/>
  <c r="J11" i="34"/>
  <c r="J95" i="31"/>
  <c r="J67" i="32"/>
  <c r="J123" i="26"/>
  <c r="J151" i="25"/>
  <c r="J11" i="26"/>
  <c r="J176" i="24"/>
  <c r="J39" i="25"/>
  <c r="J64" i="24"/>
  <c r="H8" i="13"/>
  <c r="H8" i="22"/>
  <c r="J39" i="36"/>
  <c r="J151" i="32"/>
  <c r="J179" i="31"/>
  <c r="J207" i="26"/>
  <c r="J67" i="35"/>
  <c r="J123" i="33"/>
  <c r="J95" i="34"/>
  <c r="J11" i="37"/>
  <c r="J235" i="25"/>
  <c r="J260" i="24"/>
  <c r="H8" i="20"/>
  <c r="J39" i="32"/>
  <c r="J67" i="31"/>
  <c r="J95" i="26"/>
  <c r="J11" i="33"/>
  <c r="J123" i="25"/>
  <c r="J148" i="24"/>
  <c r="H8" i="16"/>
  <c r="J11" i="25"/>
  <c r="J36" i="24"/>
  <c r="H8" i="12"/>
  <c r="J39" i="35"/>
  <c r="J95" i="33"/>
  <c r="J67" i="34"/>
  <c r="J11" i="36"/>
  <c r="J123" i="32"/>
  <c r="J179" i="26"/>
  <c r="J151" i="31"/>
  <c r="J232" i="24"/>
  <c r="J207" i="25"/>
  <c r="H8" i="19"/>
  <c r="J11" i="32"/>
  <c r="J67" i="26"/>
  <c r="J39" i="31"/>
  <c r="J95" i="25"/>
  <c r="J120" i="24"/>
  <c r="H8" i="15"/>
  <c r="H8" i="17"/>
  <c r="F93" i="34"/>
  <c r="F177" i="31"/>
  <c r="F9" i="36"/>
  <c r="F121" i="32"/>
  <c r="F149" i="31"/>
  <c r="F177" i="26"/>
  <c r="F37" i="35"/>
  <c r="F93" i="33"/>
  <c r="F65" i="34"/>
  <c r="F230" i="24"/>
  <c r="F205" i="25"/>
  <c r="F37" i="32"/>
  <c r="F65" i="31"/>
  <c r="F93" i="26"/>
  <c r="F9" i="33"/>
  <c r="F121" i="25"/>
  <c r="F146" i="24"/>
  <c r="F37" i="31"/>
  <c r="F90" i="24"/>
  <c r="F9" i="31"/>
  <c r="F37" i="26"/>
  <c r="F65" i="25"/>
  <c r="F62" i="24"/>
  <c r="F9" i="26"/>
  <c r="F174" i="24"/>
  <c r="F37" i="25"/>
  <c r="F34" i="24"/>
  <c r="F9" i="25"/>
  <c r="E117" i="24"/>
  <c r="E8" i="32"/>
  <c r="E64" i="26"/>
  <c r="E36" i="31"/>
  <c r="E92" i="25"/>
  <c r="E36" i="26"/>
  <c r="E8" i="26"/>
  <c r="E36" i="25"/>
  <c r="E33" i="24"/>
  <c r="E8" i="25"/>
  <c r="D91" i="33"/>
  <c r="D147" i="31"/>
  <c r="D228" i="24"/>
  <c r="D7" i="35"/>
  <c r="D91" i="32"/>
  <c r="D147" i="26"/>
  <c r="D119" i="31"/>
  <c r="D35" i="34"/>
  <c r="D63" i="33"/>
  <c r="D175" i="25"/>
  <c r="D200" i="24"/>
  <c r="D7" i="33"/>
  <c r="D63" i="31"/>
  <c r="D35" i="32"/>
  <c r="D91" i="26"/>
  <c r="D144" i="24"/>
  <c r="D119" i="25"/>
  <c r="D7" i="32"/>
  <c r="D88" i="24"/>
  <c r="D7" i="31"/>
  <c r="D35" i="26"/>
  <c r="D63" i="25"/>
  <c r="D60" i="24"/>
  <c r="D7" i="26"/>
  <c r="D172" i="24"/>
  <c r="D35" i="25"/>
  <c r="D32" i="24"/>
  <c r="D7" i="25"/>
  <c r="G35" i="24"/>
  <c r="G10" i="25"/>
  <c r="G7" i="22"/>
  <c r="I206" i="32"/>
  <c r="I234" i="31"/>
  <c r="I94" i="36"/>
  <c r="I150" i="34"/>
  <c r="I262" i="26"/>
  <c r="I66" i="37"/>
  <c r="I178" i="33"/>
  <c r="I10" i="39"/>
  <c r="I38" i="38"/>
  <c r="I122" i="35"/>
  <c r="I290" i="25"/>
  <c r="I315" i="24"/>
  <c r="I10" i="31"/>
  <c r="I38" i="26"/>
  <c r="I66" i="25"/>
  <c r="I91" i="24"/>
  <c r="I66" i="36"/>
  <c r="I122" i="34"/>
  <c r="I234" i="26"/>
  <c r="I38" i="37"/>
  <c r="I150" i="33"/>
  <c r="I94" i="35"/>
  <c r="I10" i="38"/>
  <c r="I178" i="32"/>
  <c r="I206" i="31"/>
  <c r="I262" i="25"/>
  <c r="I287" i="24"/>
  <c r="G7" i="21"/>
  <c r="I122" i="26"/>
  <c r="I10" i="34"/>
  <c r="I38" i="33"/>
  <c r="I66" i="32"/>
  <c r="I94" i="31"/>
  <c r="I150" i="25"/>
  <c r="G7" i="17"/>
  <c r="I10" i="26"/>
  <c r="I38" i="25"/>
  <c r="I175" i="24"/>
  <c r="I63" i="24"/>
  <c r="G7" i="14"/>
  <c r="I38" i="35"/>
  <c r="I122" i="32"/>
  <c r="I150" i="31"/>
  <c r="I66" i="34"/>
  <c r="I178" i="26"/>
  <c r="I10" i="36"/>
  <c r="I94" i="33"/>
  <c r="I231" i="24"/>
  <c r="I206" i="25"/>
  <c r="G7" i="19"/>
  <c r="I38" i="31"/>
  <c r="I10" i="32"/>
  <c r="I66" i="26"/>
  <c r="I119" i="24"/>
  <c r="I94" i="25"/>
  <c r="G63" i="24"/>
  <c r="G10" i="26"/>
  <c r="G175" i="24"/>
  <c r="G38" i="25"/>
  <c r="I10" i="35"/>
  <c r="I38" i="34"/>
  <c r="I150" i="26"/>
  <c r="I66" i="33"/>
  <c r="I94" i="32"/>
  <c r="I122" i="31"/>
  <c r="I178" i="25"/>
  <c r="I203" i="24"/>
  <c r="G7" i="15"/>
  <c r="I122" i="33"/>
  <c r="I10" i="37"/>
  <c r="I66" i="35"/>
  <c r="I150" i="32"/>
  <c r="I178" i="31"/>
  <c r="I38" i="36"/>
  <c r="I94" i="34"/>
  <c r="I206" i="26"/>
  <c r="I259" i="24"/>
  <c r="I234" i="25"/>
  <c r="G7" i="20"/>
  <c r="I94" i="26"/>
  <c r="I10" i="33"/>
  <c r="I38" i="32"/>
  <c r="I66" i="31"/>
  <c r="I147" i="24"/>
  <c r="I122" i="25"/>
  <c r="G7" i="16"/>
  <c r="I10" i="25"/>
  <c r="I35" i="24"/>
  <c r="G7" i="4"/>
  <c r="G10" i="24" s="1"/>
  <c r="G7" i="18"/>
  <c r="C31" i="24"/>
  <c r="C6" i="25"/>
  <c r="C62" i="34"/>
  <c r="C90" i="33"/>
  <c r="C6" i="36"/>
  <c r="C34" i="35"/>
  <c r="C118" i="32"/>
  <c r="C146" i="31"/>
  <c r="C174" i="26"/>
  <c r="C202" i="25"/>
  <c r="C227" i="24"/>
  <c r="C6" i="38"/>
  <c r="C34" i="37"/>
  <c r="C90" i="35"/>
  <c r="C118" i="34"/>
  <c r="C174" i="32"/>
  <c r="C146" i="33"/>
  <c r="C62" i="36"/>
  <c r="C230" i="26"/>
  <c r="C202" i="31"/>
  <c r="C258" i="25"/>
  <c r="C283" i="24"/>
  <c r="C34" i="36"/>
  <c r="C90" i="34"/>
  <c r="C62" i="35"/>
  <c r="C6" i="37"/>
  <c r="C174" i="31"/>
  <c r="C202" i="26"/>
  <c r="C118" i="33"/>
  <c r="C146" i="32"/>
  <c r="C230" i="25"/>
  <c r="C255" i="24"/>
  <c r="M12" i="2"/>
  <c r="G2" i="38" s="1"/>
  <c r="G17" i="38" s="1"/>
  <c r="K12" i="2"/>
  <c r="F2" i="38" s="1"/>
  <c r="F17" i="38" s="1"/>
  <c r="I12" i="2"/>
  <c r="E2" i="38" s="1"/>
  <c r="E17" i="38" s="1"/>
  <c r="M4" i="2"/>
  <c r="G2" i="26" s="1"/>
  <c r="G17" i="26" s="1"/>
  <c r="K4" i="2"/>
  <c r="F2" i="26" s="1"/>
  <c r="F17" i="26" s="1"/>
  <c r="I4" i="2"/>
  <c r="E2" i="26" s="1"/>
  <c r="E17" i="26" s="1"/>
  <c r="E8" i="2"/>
  <c r="C14" i="2"/>
  <c r="O12" i="2"/>
  <c r="O4" i="2"/>
  <c r="E11" i="2"/>
  <c r="E7" i="2"/>
  <c r="E3" i="2"/>
  <c r="C2" i="7"/>
  <c r="E10" i="2"/>
  <c r="E6" i="2"/>
  <c r="E13" i="2"/>
  <c r="E9" i="2"/>
  <c r="E5" i="2"/>
  <c r="C5" i="7"/>
  <c r="C10" i="7"/>
  <c r="C6" i="7"/>
  <c r="C13" i="7"/>
  <c r="C8" i="7"/>
  <c r="C4" i="7"/>
  <c r="C9" i="7"/>
  <c r="C12" i="7"/>
  <c r="C11" i="7"/>
  <c r="C7" i="7"/>
  <c r="G3" i="2" l="1"/>
  <c r="C34" i="26"/>
  <c r="C6" i="31"/>
  <c r="C62" i="25"/>
  <c r="C87" i="24"/>
  <c r="H2" i="31"/>
  <c r="T5" i="2"/>
  <c r="J2" i="31" s="1"/>
  <c r="J17" i="31" s="1"/>
  <c r="H2" i="32"/>
  <c r="H17" i="32" s="1"/>
  <c r="T6" i="2"/>
  <c r="J2" i="32" s="1"/>
  <c r="J17" i="32" s="1"/>
  <c r="F65" i="35"/>
  <c r="F149" i="26"/>
  <c r="F202" i="24"/>
  <c r="F177" i="25"/>
  <c r="F121" i="31"/>
  <c r="F37" i="34"/>
  <c r="F9" i="35"/>
  <c r="F65" i="33"/>
  <c r="F93" i="32"/>
  <c r="C6" i="26"/>
  <c r="C34" i="25"/>
  <c r="C59" i="24"/>
  <c r="C171" i="24"/>
  <c r="G4" i="2"/>
  <c r="V4" i="2" s="1"/>
  <c r="G12" i="2"/>
  <c r="F121" i="35"/>
  <c r="F177" i="33"/>
  <c r="F289" i="25"/>
  <c r="F9" i="39"/>
  <c r="F205" i="32"/>
  <c r="F314" i="24"/>
  <c r="F233" i="31"/>
  <c r="F93" i="36"/>
  <c r="F37" i="38"/>
  <c r="F261" i="26"/>
  <c r="F65" i="37"/>
  <c r="F149" i="34"/>
  <c r="C62" i="31"/>
  <c r="C118" i="25"/>
  <c r="C90" i="26"/>
  <c r="C6" i="33"/>
  <c r="C143" i="24"/>
  <c r="C34" i="32"/>
  <c r="H2" i="33"/>
  <c r="H17" i="33" s="1"/>
  <c r="T7" i="2"/>
  <c r="J2" i="33" s="1"/>
  <c r="J17" i="33" s="1"/>
  <c r="C34" i="34"/>
  <c r="C174" i="25"/>
  <c r="C90" i="32"/>
  <c r="C62" i="33"/>
  <c r="C199" i="24"/>
  <c r="C146" i="26"/>
  <c r="C6" i="35"/>
  <c r="C118" i="31"/>
  <c r="D91" i="25"/>
  <c r="D203" i="25"/>
  <c r="E8" i="31"/>
  <c r="F9" i="32"/>
  <c r="G5" i="2"/>
  <c r="G10" i="2"/>
  <c r="G11" i="2"/>
  <c r="G8" i="2"/>
  <c r="D35" i="31"/>
  <c r="D175" i="26"/>
  <c r="D63" i="34"/>
  <c r="E61" i="24"/>
  <c r="E89" i="24"/>
  <c r="F93" i="25"/>
  <c r="F118" i="24"/>
  <c r="F258" i="24"/>
  <c r="F9" i="37"/>
  <c r="F205" i="26"/>
  <c r="E36" i="37"/>
  <c r="E204" i="31"/>
  <c r="E285" i="24"/>
  <c r="E8" i="38"/>
  <c r="E148" i="33"/>
  <c r="E64" i="36"/>
  <c r="E260" i="25"/>
  <c r="E232" i="26"/>
  <c r="E176" i="32"/>
  <c r="E92" i="35"/>
  <c r="E120" i="34"/>
  <c r="C34" i="33"/>
  <c r="C146" i="25"/>
  <c r="C118" i="26"/>
  <c r="C90" i="31"/>
  <c r="C62" i="32"/>
  <c r="C6" i="34"/>
  <c r="E260" i="26"/>
  <c r="E36" i="38"/>
  <c r="E232" i="31"/>
  <c r="E148" i="34"/>
  <c r="E8" i="39"/>
  <c r="E64" i="37"/>
  <c r="E313" i="24"/>
  <c r="E176" i="33"/>
  <c r="E120" i="35"/>
  <c r="E92" i="36"/>
  <c r="E288" i="25"/>
  <c r="E204" i="32"/>
  <c r="C146" i="34"/>
  <c r="C62" i="37"/>
  <c r="C286" i="25"/>
  <c r="C258" i="26"/>
  <c r="C174" i="33"/>
  <c r="C118" i="35"/>
  <c r="C311" i="24"/>
  <c r="C34" i="38"/>
  <c r="C6" i="39"/>
  <c r="C202" i="32"/>
  <c r="C230" i="31"/>
  <c r="C90" i="36"/>
  <c r="H2" i="35"/>
  <c r="H17" i="35" s="1"/>
  <c r="T9" i="2"/>
  <c r="J2" i="35" s="1"/>
  <c r="J17" i="35" s="1"/>
  <c r="C115" i="24"/>
  <c r="C90" i="25"/>
  <c r="C6" i="32"/>
  <c r="C62" i="26"/>
  <c r="C34" i="31"/>
  <c r="H2" i="24"/>
  <c r="T2" i="2"/>
  <c r="J2" i="24" s="1"/>
  <c r="G13" i="2"/>
  <c r="H2" i="38"/>
  <c r="H17" i="38" s="1"/>
  <c r="T12" i="2"/>
  <c r="J2" i="38" s="1"/>
  <c r="J17" i="38" s="1"/>
  <c r="U12" i="2"/>
  <c r="E36" i="35"/>
  <c r="E176" i="26"/>
  <c r="E229" i="24"/>
  <c r="E120" i="32"/>
  <c r="E8" i="36"/>
  <c r="E64" i="34"/>
  <c r="E148" i="31"/>
  <c r="E92" i="33"/>
  <c r="E204" i="25"/>
  <c r="H2" i="36"/>
  <c r="H17" i="36" s="1"/>
  <c r="U10" i="2"/>
  <c r="T10" i="2"/>
  <c r="J2" i="36" s="1"/>
  <c r="J17" i="36" s="1"/>
  <c r="H2" i="39"/>
  <c r="H17" i="39" s="1"/>
  <c r="T13" i="2"/>
  <c r="J2" i="39" s="1"/>
  <c r="J17" i="39" s="1"/>
  <c r="G2" i="2"/>
  <c r="V2" i="2" s="1"/>
  <c r="I2" i="2"/>
  <c r="E2" i="24" s="1"/>
  <c r="H2" i="37"/>
  <c r="H17" i="37" s="1"/>
  <c r="T11" i="2"/>
  <c r="J2" i="37" s="1"/>
  <c r="J17" i="37" s="1"/>
  <c r="T3" i="2"/>
  <c r="J2" i="25" s="1"/>
  <c r="J17" i="25" s="1"/>
  <c r="H2" i="25"/>
  <c r="H17" i="25" s="1"/>
  <c r="G6" i="2"/>
  <c r="V6" i="2" s="1"/>
  <c r="G7" i="2"/>
  <c r="D116" i="24"/>
  <c r="D119" i="32"/>
  <c r="F37" i="36"/>
  <c r="G9" i="2"/>
  <c r="V9" i="2" s="1"/>
  <c r="H2" i="26"/>
  <c r="H17" i="26" s="1"/>
  <c r="T4" i="2"/>
  <c r="J2" i="26" s="1"/>
  <c r="J17" i="26" s="1"/>
  <c r="U4" i="2"/>
  <c r="D35" i="35"/>
  <c r="F233" i="25"/>
  <c r="F149" i="32"/>
  <c r="H2" i="34"/>
  <c r="H17" i="34" s="1"/>
  <c r="T8" i="2"/>
  <c r="J2" i="34" s="1"/>
  <c r="J17" i="34" s="1"/>
  <c r="I96" i="26"/>
  <c r="I12" i="33"/>
  <c r="I40" i="32"/>
  <c r="I68" i="31"/>
  <c r="I149" i="24"/>
  <c r="I124" i="25"/>
  <c r="H123" i="32"/>
  <c r="H151" i="31"/>
  <c r="H179" i="26"/>
  <c r="H39" i="35"/>
  <c r="H95" i="33"/>
  <c r="H67" i="34"/>
  <c r="H11" i="36"/>
  <c r="H207" i="25"/>
  <c r="H232" i="24"/>
  <c r="H11" i="34"/>
  <c r="H67" i="32"/>
  <c r="H95" i="31"/>
  <c r="H123" i="26"/>
  <c r="H39" i="33"/>
  <c r="H151" i="25"/>
  <c r="H11" i="33"/>
  <c r="H67" i="31"/>
  <c r="H39" i="32"/>
  <c r="H95" i="26"/>
  <c r="H123" i="25"/>
  <c r="H148" i="24"/>
  <c r="H11" i="31"/>
  <c r="H39" i="26"/>
  <c r="H67" i="25"/>
  <c r="H92" i="24"/>
  <c r="H123" i="35"/>
  <c r="H179" i="33"/>
  <c r="H151" i="34"/>
  <c r="H11" i="39"/>
  <c r="H67" i="37"/>
  <c r="H95" i="36"/>
  <c r="H207" i="32"/>
  <c r="H39" i="38"/>
  <c r="H263" i="26"/>
  <c r="H235" i="31"/>
  <c r="H316" i="24"/>
  <c r="H291" i="25"/>
  <c r="H67" i="35"/>
  <c r="H123" i="33"/>
  <c r="H95" i="34"/>
  <c r="H39" i="36"/>
  <c r="H11" i="37"/>
  <c r="H151" i="32"/>
  <c r="H179" i="31"/>
  <c r="H207" i="26"/>
  <c r="H260" i="24"/>
  <c r="H235" i="25"/>
  <c r="H11" i="26"/>
  <c r="H39" i="25"/>
  <c r="H176" i="24"/>
  <c r="H64" i="24"/>
  <c r="H39" i="31"/>
  <c r="H67" i="26"/>
  <c r="H11" i="32"/>
  <c r="H95" i="25"/>
  <c r="H120" i="24"/>
  <c r="H11" i="25"/>
  <c r="H36" i="24"/>
  <c r="H67" i="33"/>
  <c r="H11" i="35"/>
  <c r="H39" i="34"/>
  <c r="H95" i="32"/>
  <c r="H151" i="26"/>
  <c r="H123" i="31"/>
  <c r="H204" i="24"/>
  <c r="H179" i="25"/>
  <c r="G178" i="31"/>
  <c r="G38" i="36"/>
  <c r="G94" i="34"/>
  <c r="G206" i="26"/>
  <c r="G122" i="33"/>
  <c r="G10" i="37"/>
  <c r="G66" i="35"/>
  <c r="G150" i="32"/>
  <c r="G234" i="25"/>
  <c r="G259" i="24"/>
  <c r="G150" i="26"/>
  <c r="G66" i="33"/>
  <c r="G10" i="35"/>
  <c r="G94" i="32"/>
  <c r="G122" i="31"/>
  <c r="G38" i="34"/>
  <c r="G203" i="24"/>
  <c r="G178" i="25"/>
  <c r="G66" i="34"/>
  <c r="G178" i="26"/>
  <c r="G10" i="36"/>
  <c r="G94" i="33"/>
  <c r="G38" i="35"/>
  <c r="G122" i="32"/>
  <c r="G150" i="31"/>
  <c r="G206" i="25"/>
  <c r="G231" i="24"/>
  <c r="G66" i="32"/>
  <c r="G94" i="31"/>
  <c r="G122" i="26"/>
  <c r="G10" i="34"/>
  <c r="G38" i="33"/>
  <c r="G150" i="25"/>
  <c r="G66" i="31"/>
  <c r="G94" i="26"/>
  <c r="G10" i="33"/>
  <c r="G38" i="32"/>
  <c r="G147" i="24"/>
  <c r="G122" i="25"/>
  <c r="G119" i="24"/>
  <c r="G66" i="26"/>
  <c r="G38" i="31"/>
  <c r="G10" i="32"/>
  <c r="G94" i="25"/>
  <c r="G91" i="24"/>
  <c r="G38" i="26"/>
  <c r="G10" i="31"/>
  <c r="G66" i="25"/>
  <c r="G94" i="35"/>
  <c r="G10" i="38"/>
  <c r="G178" i="32"/>
  <c r="G206" i="31"/>
  <c r="G66" i="36"/>
  <c r="G122" i="34"/>
  <c r="G234" i="26"/>
  <c r="G38" i="37"/>
  <c r="G150" i="33"/>
  <c r="G287" i="24"/>
  <c r="G262" i="25"/>
  <c r="G66" i="37"/>
  <c r="G178" i="33"/>
  <c r="G10" i="39"/>
  <c r="G38" i="38"/>
  <c r="G122" i="35"/>
  <c r="G206" i="32"/>
  <c r="G234" i="31"/>
  <c r="G94" i="36"/>
  <c r="G150" i="34"/>
  <c r="G262" i="26"/>
  <c r="G290" i="25"/>
  <c r="G315" i="24"/>
  <c r="M13" i="2"/>
  <c r="G2" i="39" s="1"/>
  <c r="G17" i="39" s="1"/>
  <c r="K13" i="2"/>
  <c r="F2" i="39" s="1"/>
  <c r="F17" i="39" s="1"/>
  <c r="I13" i="2"/>
  <c r="E2" i="39" s="1"/>
  <c r="E17" i="39" s="1"/>
  <c r="E14" i="2"/>
  <c r="M2" i="2"/>
  <c r="G2" i="24" s="1"/>
  <c r="K2" i="2"/>
  <c r="F2" i="24" s="1"/>
  <c r="M3" i="2"/>
  <c r="G2" i="25" s="1"/>
  <c r="G17" i="25" s="1"/>
  <c r="K3" i="2"/>
  <c r="F2" i="25" s="1"/>
  <c r="F17" i="25" s="1"/>
  <c r="I3" i="2"/>
  <c r="E2" i="25" s="1"/>
  <c r="E17" i="25" s="1"/>
  <c r="M7" i="2"/>
  <c r="G2" i="33" s="1"/>
  <c r="G17" i="33" s="1"/>
  <c r="K7" i="2"/>
  <c r="F2" i="33" s="1"/>
  <c r="F17" i="33" s="1"/>
  <c r="I7" i="2"/>
  <c r="E2" i="33" s="1"/>
  <c r="E17" i="33" s="1"/>
  <c r="M5" i="2"/>
  <c r="G2" i="31" s="1"/>
  <c r="G17" i="31" s="1"/>
  <c r="K5" i="2"/>
  <c r="F2" i="31" s="1"/>
  <c r="F17" i="31" s="1"/>
  <c r="I5" i="2"/>
  <c r="E2" i="31" s="1"/>
  <c r="E17" i="31" s="1"/>
  <c r="M6" i="2"/>
  <c r="G2" i="32" s="1"/>
  <c r="G17" i="32" s="1"/>
  <c r="I6" i="2"/>
  <c r="E2" i="32" s="1"/>
  <c r="E17" i="32" s="1"/>
  <c r="K6" i="2"/>
  <c r="F2" i="32" s="1"/>
  <c r="F17" i="32" s="1"/>
  <c r="M9" i="2"/>
  <c r="G2" i="35" s="1"/>
  <c r="G17" i="35" s="1"/>
  <c r="K9" i="2"/>
  <c r="F2" i="35" s="1"/>
  <c r="F17" i="35" s="1"/>
  <c r="I9" i="2"/>
  <c r="E2" i="35" s="1"/>
  <c r="E17" i="35" s="1"/>
  <c r="I10" i="2"/>
  <c r="E2" i="36" s="1"/>
  <c r="E17" i="36" s="1"/>
  <c r="K10" i="2"/>
  <c r="F2" i="36" s="1"/>
  <c r="F17" i="36" s="1"/>
  <c r="M10" i="2"/>
  <c r="G2" i="36" s="1"/>
  <c r="G17" i="36" s="1"/>
  <c r="M11" i="2"/>
  <c r="G2" i="37" s="1"/>
  <c r="G17" i="37" s="1"/>
  <c r="K11" i="2"/>
  <c r="F2" i="37" s="1"/>
  <c r="F17" i="37" s="1"/>
  <c r="I11" i="2"/>
  <c r="E2" i="37" s="1"/>
  <c r="M8" i="2"/>
  <c r="G2" i="34" s="1"/>
  <c r="G17" i="34" s="1"/>
  <c r="K8" i="2"/>
  <c r="F2" i="34" s="1"/>
  <c r="F17" i="34" s="1"/>
  <c r="I8" i="2"/>
  <c r="E2" i="34" s="1"/>
  <c r="E17" i="34" s="1"/>
  <c r="C2" i="24" l="1"/>
  <c r="W2" i="2"/>
  <c r="B2" i="24" s="1"/>
  <c r="C2" i="26"/>
  <c r="W4" i="2"/>
  <c r="B2" i="26" s="1"/>
  <c r="C2" i="35"/>
  <c r="C17" i="35" s="1"/>
  <c r="W9" i="2"/>
  <c r="B2" i="35" s="1"/>
  <c r="C2" i="32"/>
  <c r="W6" i="2"/>
  <c r="B2" i="32" s="1"/>
  <c r="U8" i="2"/>
  <c r="U13" i="2"/>
  <c r="U2" i="2"/>
  <c r="U9" i="2"/>
  <c r="D2" i="37"/>
  <c r="D17" i="37" s="1"/>
  <c r="P11" i="2"/>
  <c r="D2" i="31"/>
  <c r="P5" i="2"/>
  <c r="U6" i="2"/>
  <c r="H17" i="31"/>
  <c r="E17" i="37"/>
  <c r="D2" i="33"/>
  <c r="P7" i="2"/>
  <c r="V11" i="2"/>
  <c r="D2" i="38"/>
  <c r="P12" i="2"/>
  <c r="R12" i="2" s="1"/>
  <c r="I2" i="38" s="1"/>
  <c r="D2" i="32"/>
  <c r="P6" i="2"/>
  <c r="U11" i="2"/>
  <c r="V13" i="2"/>
  <c r="V8" i="2"/>
  <c r="V10" i="2"/>
  <c r="U7" i="2"/>
  <c r="D2" i="26"/>
  <c r="P4" i="2"/>
  <c r="R4" i="2" s="1"/>
  <c r="I2" i="26" s="1"/>
  <c r="V3" i="2"/>
  <c r="V5" i="2"/>
  <c r="D2" i="35"/>
  <c r="P9" i="2"/>
  <c r="V7" i="2"/>
  <c r="U3" i="2"/>
  <c r="P2" i="2"/>
  <c r="R2" i="2" s="1"/>
  <c r="I2" i="24" s="1"/>
  <c r="D2" i="24"/>
  <c r="M2" i="24" s="1"/>
  <c r="D2" i="39"/>
  <c r="P13" i="2"/>
  <c r="R13" i="2" s="1"/>
  <c r="I2" i="39" s="1"/>
  <c r="D2" i="34"/>
  <c r="P8" i="2"/>
  <c r="D2" i="36"/>
  <c r="P10" i="2"/>
  <c r="R10" i="2" s="1"/>
  <c r="I2" i="36" s="1"/>
  <c r="V12" i="2"/>
  <c r="U5" i="2"/>
  <c r="P3" i="2"/>
  <c r="D2" i="25"/>
  <c r="R5" i="2"/>
  <c r="I2" i="31" s="1"/>
  <c r="R8" i="2"/>
  <c r="I2" i="34" s="1"/>
  <c r="R9" i="2"/>
  <c r="I2" i="35" s="1"/>
  <c r="K14" i="2"/>
  <c r="R11" i="2"/>
  <c r="I2" i="37" s="1"/>
  <c r="M14" i="2"/>
  <c r="R6" i="2"/>
  <c r="I2" i="32" s="1"/>
  <c r="R7" i="2"/>
  <c r="I2" i="33" s="1"/>
  <c r="R3" i="2"/>
  <c r="I2" i="25" s="1"/>
  <c r="I14" i="2"/>
  <c r="G14" i="2"/>
  <c r="P14" i="2" s="1"/>
  <c r="N2" i="36" l="1"/>
  <c r="I17" i="36"/>
  <c r="I17" i="39"/>
  <c r="N2" i="39"/>
  <c r="D17" i="25"/>
  <c r="C2" i="31"/>
  <c r="W5" i="2"/>
  <c r="B2" i="31" s="1"/>
  <c r="N2" i="35"/>
  <c r="I17" i="35"/>
  <c r="D17" i="36"/>
  <c r="D17" i="39"/>
  <c r="C2" i="33"/>
  <c r="W7" i="2"/>
  <c r="B2" i="33" s="1"/>
  <c r="D17" i="26"/>
  <c r="M17" i="26" s="1"/>
  <c r="M2" i="26"/>
  <c r="C2" i="39"/>
  <c r="C17" i="39" s="1"/>
  <c r="W13" i="2"/>
  <c r="B2" i="39" s="1"/>
  <c r="C2" i="37"/>
  <c r="C17" i="37" s="1"/>
  <c r="W11" i="2"/>
  <c r="B2" i="37" s="1"/>
  <c r="M2" i="37"/>
  <c r="C17" i="32"/>
  <c r="C17" i="26"/>
  <c r="N2" i="26"/>
  <c r="I17" i="26"/>
  <c r="N17" i="26" s="1"/>
  <c r="D17" i="32"/>
  <c r="M2" i="32"/>
  <c r="Q2" i="32"/>
  <c r="L2" i="32" s="1"/>
  <c r="B17" i="32"/>
  <c r="N2" i="34"/>
  <c r="I17" i="34"/>
  <c r="N17" i="34" s="1"/>
  <c r="D17" i="31"/>
  <c r="M2" i="31"/>
  <c r="B17" i="35"/>
  <c r="Q2" i="35"/>
  <c r="L2" i="35" s="1"/>
  <c r="O2" i="24"/>
  <c r="B17" i="24" a="1"/>
  <c r="I17" i="32"/>
  <c r="N17" i="32" s="1"/>
  <c r="N2" i="32"/>
  <c r="C2" i="34"/>
  <c r="C17" i="34" s="1"/>
  <c r="W8" i="2"/>
  <c r="B2" i="34" s="1"/>
  <c r="D17" i="38"/>
  <c r="Q2" i="26"/>
  <c r="L2" i="26" s="1"/>
  <c r="B17" i="26"/>
  <c r="I17" i="33"/>
  <c r="N2" i="33"/>
  <c r="I17" i="37"/>
  <c r="N17" i="37" s="1"/>
  <c r="N2" i="37"/>
  <c r="I17" i="31"/>
  <c r="N2" i="31"/>
  <c r="C2" i="38"/>
  <c r="C17" i="38" s="1"/>
  <c r="W12" i="2"/>
  <c r="B2" i="38" s="1"/>
  <c r="D17" i="34"/>
  <c r="N2" i="24"/>
  <c r="M2" i="35"/>
  <c r="D17" i="35"/>
  <c r="M17" i="35" s="1"/>
  <c r="C2" i="25"/>
  <c r="W3" i="2"/>
  <c r="B2" i="25" s="1"/>
  <c r="B17" i="25" s="1"/>
  <c r="C2" i="36"/>
  <c r="C17" i="36" s="1"/>
  <c r="W10" i="2"/>
  <c r="B2" i="36" s="1"/>
  <c r="I17" i="38"/>
  <c r="N17" i="38" s="1"/>
  <c r="N2" i="38"/>
  <c r="D17" i="33"/>
  <c r="L2" i="24"/>
  <c r="N2" i="25"/>
  <c r="I17" i="25"/>
  <c r="R14" i="2"/>
  <c r="B17" i="34" l="1"/>
  <c r="Q2" i="34"/>
  <c r="L2" i="34" s="1"/>
  <c r="M17" i="31"/>
  <c r="L17" i="35"/>
  <c r="C17" i="25"/>
  <c r="L17" i="25" s="1"/>
  <c r="L2" i="25"/>
  <c r="M2" i="34"/>
  <c r="M17" i="38"/>
  <c r="B17" i="38"/>
  <c r="Q2" i="38"/>
  <c r="L2" i="38" s="1"/>
  <c r="O17" i="26"/>
  <c r="B20" i="26" a="1"/>
  <c r="L17" i="39"/>
  <c r="C17" i="33"/>
  <c r="L2" i="33"/>
  <c r="M17" i="36"/>
  <c r="B17" i="31"/>
  <c r="Q2" i="31"/>
  <c r="M2" i="33"/>
  <c r="B17" i="36"/>
  <c r="Q2" i="36"/>
  <c r="L2" i="36" s="1"/>
  <c r="M17" i="34"/>
  <c r="N17" i="31"/>
  <c r="N17" i="33"/>
  <c r="M2" i="38"/>
  <c r="O17" i="35"/>
  <c r="B20" i="35" a="1"/>
  <c r="M17" i="32"/>
  <c r="L17" i="26"/>
  <c r="B17" i="37"/>
  <c r="Q2" i="37"/>
  <c r="L2" i="37" s="1"/>
  <c r="M2" i="39"/>
  <c r="N17" i="35"/>
  <c r="C17" i="31"/>
  <c r="L17" i="31" s="1"/>
  <c r="L2" i="31"/>
  <c r="N17" i="39"/>
  <c r="E17" i="24"/>
  <c r="K17" i="24"/>
  <c r="H17" i="24"/>
  <c r="J17" i="24"/>
  <c r="F17" i="24"/>
  <c r="C17" i="24"/>
  <c r="I17" i="24"/>
  <c r="B17" i="24"/>
  <c r="D17" i="24"/>
  <c r="G17" i="24"/>
  <c r="O17" i="32"/>
  <c r="B20" i="32" a="1"/>
  <c r="L17" i="37"/>
  <c r="M17" i="39"/>
  <c r="M17" i="25"/>
  <c r="N17" i="36"/>
  <c r="L17" i="34"/>
  <c r="L17" i="32"/>
  <c r="B17" i="39"/>
  <c r="Q2" i="39"/>
  <c r="L2" i="39" s="1"/>
  <c r="B17" i="33"/>
  <c r="Q2" i="33"/>
  <c r="M2" i="36"/>
  <c r="M17" i="37"/>
  <c r="M2" i="25"/>
  <c r="N17" i="25"/>
  <c r="O17" i="25"/>
  <c r="B20" i="25" a="1"/>
  <c r="M17" i="24" l="1"/>
  <c r="O17" i="33"/>
  <c r="B20" i="33" a="1"/>
  <c r="O17" i="31"/>
  <c r="B20" i="31" a="1"/>
  <c r="E20" i="32"/>
  <c r="C20" i="32"/>
  <c r="I20" i="32"/>
  <c r="G20" i="32"/>
  <c r="H20" i="32"/>
  <c r="F20" i="32"/>
  <c r="D20" i="32"/>
  <c r="K20" i="32"/>
  <c r="J20" i="32"/>
  <c r="B20" i="32"/>
  <c r="O17" i="24"/>
  <c r="B20" i="24" a="1"/>
  <c r="O17" i="36"/>
  <c r="B20" i="36" a="1"/>
  <c r="L17" i="38"/>
  <c r="O17" i="38"/>
  <c r="B20" i="38" a="1"/>
  <c r="H20" i="35"/>
  <c r="G20" i="35"/>
  <c r="I20" i="35"/>
  <c r="J20" i="35"/>
  <c r="C20" i="35"/>
  <c r="B20" i="35"/>
  <c r="K20" i="35"/>
  <c r="F20" i="35"/>
  <c r="E20" i="35"/>
  <c r="D20" i="35"/>
  <c r="G20" i="26"/>
  <c r="J20" i="26"/>
  <c r="C20" i="26"/>
  <c r="F20" i="26"/>
  <c r="K20" i="26"/>
  <c r="B20" i="26"/>
  <c r="H20" i="26"/>
  <c r="D20" i="26"/>
  <c r="I20" i="26"/>
  <c r="E20" i="26"/>
  <c r="L17" i="36"/>
  <c r="O17" i="34"/>
  <c r="B20" i="34" a="1"/>
  <c r="O17" i="39"/>
  <c r="B20" i="39" a="1"/>
  <c r="N17" i="24"/>
  <c r="L17" i="24"/>
  <c r="O17" i="37"/>
  <c r="B20" i="37" a="1"/>
  <c r="L17" i="33"/>
  <c r="M17" i="33"/>
  <c r="K20" i="25"/>
  <c r="B20" i="25"/>
  <c r="H20" i="25"/>
  <c r="J20" i="25"/>
  <c r="G20" i="25"/>
  <c r="D20" i="25"/>
  <c r="E20" i="25"/>
  <c r="F20" i="25"/>
  <c r="I20" i="25"/>
  <c r="C20" i="25"/>
  <c r="N20" i="26" l="1"/>
  <c r="N20" i="35"/>
  <c r="E20" i="24"/>
  <c r="I20" i="24"/>
  <c r="J20" i="24"/>
  <c r="B20" i="24"/>
  <c r="K20" i="24"/>
  <c r="D20" i="24"/>
  <c r="G20" i="24"/>
  <c r="H20" i="24"/>
  <c r="C20" i="24"/>
  <c r="F20" i="24"/>
  <c r="B20" i="31"/>
  <c r="G20" i="31"/>
  <c r="D20" i="31"/>
  <c r="I20" i="31"/>
  <c r="C20" i="31"/>
  <c r="F20" i="31"/>
  <c r="K20" i="31"/>
  <c r="E20" i="31"/>
  <c r="H20" i="31"/>
  <c r="J20" i="31"/>
  <c r="M20" i="26"/>
  <c r="M20" i="35"/>
  <c r="O20" i="35"/>
  <c r="B23" i="35" a="1"/>
  <c r="M20" i="32"/>
  <c r="N20" i="32"/>
  <c r="H20" i="34"/>
  <c r="G20" i="34"/>
  <c r="C20" i="34"/>
  <c r="B20" i="34"/>
  <c r="K20" i="34"/>
  <c r="D20" i="34"/>
  <c r="J20" i="34"/>
  <c r="E20" i="34"/>
  <c r="I20" i="34"/>
  <c r="F20" i="34"/>
  <c r="J20" i="39"/>
  <c r="D20" i="39"/>
  <c r="C20" i="39"/>
  <c r="F20" i="39"/>
  <c r="H20" i="39"/>
  <c r="G20" i="39"/>
  <c r="K20" i="39"/>
  <c r="E20" i="39"/>
  <c r="B20" i="39"/>
  <c r="I20" i="39"/>
  <c r="L20" i="26"/>
  <c r="L20" i="35"/>
  <c r="G20" i="36"/>
  <c r="E20" i="36"/>
  <c r="H20" i="36"/>
  <c r="I20" i="36"/>
  <c r="N20" i="36" s="1"/>
  <c r="C20" i="36"/>
  <c r="J20" i="36"/>
  <c r="D20" i="36"/>
  <c r="B20" i="36"/>
  <c r="K20" i="36"/>
  <c r="F20" i="36"/>
  <c r="O20" i="32"/>
  <c r="B23" i="32" a="1"/>
  <c r="L20" i="32"/>
  <c r="C20" i="33"/>
  <c r="H20" i="33"/>
  <c r="E20" i="33"/>
  <c r="I20" i="33"/>
  <c r="J20" i="33"/>
  <c r="F20" i="33"/>
  <c r="D20" i="33"/>
  <c r="M20" i="33" s="1"/>
  <c r="G20" i="33"/>
  <c r="K20" i="33"/>
  <c r="B20" i="33"/>
  <c r="C20" i="37"/>
  <c r="J20" i="37"/>
  <c r="K20" i="37"/>
  <c r="I20" i="37"/>
  <c r="B20" i="37"/>
  <c r="H20" i="37"/>
  <c r="F20" i="37"/>
  <c r="E20" i="37"/>
  <c r="D20" i="37"/>
  <c r="M20" i="37" s="1"/>
  <c r="G20" i="37"/>
  <c r="B23" i="26" a="1"/>
  <c r="O20" i="26"/>
  <c r="J20" i="38"/>
  <c r="I20" i="38"/>
  <c r="F20" i="38"/>
  <c r="C20" i="38"/>
  <c r="B20" i="38"/>
  <c r="G20" i="38"/>
  <c r="E20" i="38"/>
  <c r="K20" i="38"/>
  <c r="H20" i="38"/>
  <c r="D20" i="38"/>
  <c r="L20" i="25"/>
  <c r="M20" i="25"/>
  <c r="B23" i="25" a="1"/>
  <c r="O20" i="25"/>
  <c r="N20" i="25"/>
  <c r="B23" i="37" l="1" a="1"/>
  <c r="O20" i="37"/>
  <c r="L20" i="37"/>
  <c r="B23" i="36" a="1"/>
  <c r="O20" i="36"/>
  <c r="B23" i="35"/>
  <c r="K23" i="35"/>
  <c r="F23" i="35"/>
  <c r="C23" i="35"/>
  <c r="G23" i="35"/>
  <c r="H23" i="35"/>
  <c r="D23" i="35"/>
  <c r="M23" i="35" s="1"/>
  <c r="I23" i="35"/>
  <c r="J23" i="35"/>
  <c r="E23" i="35"/>
  <c r="O20" i="24"/>
  <c r="B23" i="24" a="1"/>
  <c r="L20" i="38"/>
  <c r="N20" i="37"/>
  <c r="B23" i="33" a="1"/>
  <c r="O20" i="33"/>
  <c r="M20" i="36"/>
  <c r="L20" i="39"/>
  <c r="L20" i="31"/>
  <c r="B23" i="31" a="1"/>
  <c r="O20" i="31"/>
  <c r="I23" i="32"/>
  <c r="E23" i="32"/>
  <c r="F23" i="32"/>
  <c r="D23" i="32"/>
  <c r="K23" i="32"/>
  <c r="C23" i="32"/>
  <c r="G23" i="32"/>
  <c r="H23" i="32"/>
  <c r="J23" i="32"/>
  <c r="B23" i="32"/>
  <c r="N20" i="34"/>
  <c r="M20" i="34"/>
  <c r="K23" i="26"/>
  <c r="J23" i="26"/>
  <c r="I23" i="26"/>
  <c r="B23" i="26"/>
  <c r="D23" i="26"/>
  <c r="F23" i="26"/>
  <c r="E23" i="26"/>
  <c r="G23" i="26"/>
  <c r="H23" i="26"/>
  <c r="C23" i="26"/>
  <c r="L20" i="33"/>
  <c r="N20" i="39"/>
  <c r="M20" i="39"/>
  <c r="O20" i="34"/>
  <c r="B23" i="34" a="1"/>
  <c r="N20" i="31"/>
  <c r="M20" i="24"/>
  <c r="N20" i="24"/>
  <c r="O20" i="38"/>
  <c r="B23" i="38" a="1"/>
  <c r="M20" i="38"/>
  <c r="N20" i="38"/>
  <c r="N20" i="33"/>
  <c r="L20" i="36"/>
  <c r="O20" i="39"/>
  <c r="B23" i="39" a="1"/>
  <c r="L20" i="34"/>
  <c r="M20" i="31"/>
  <c r="L20" i="24"/>
  <c r="D23" i="25"/>
  <c r="F23" i="25"/>
  <c r="H23" i="25"/>
  <c r="B23" i="25"/>
  <c r="E23" i="25"/>
  <c r="K23" i="25"/>
  <c r="I23" i="25"/>
  <c r="C23" i="25"/>
  <c r="G23" i="25"/>
  <c r="J23" i="25"/>
  <c r="L23" i="32" l="1"/>
  <c r="H23" i="33"/>
  <c r="B23" i="33"/>
  <c r="D23" i="33"/>
  <c r="E23" i="33"/>
  <c r="G23" i="33"/>
  <c r="J23" i="33"/>
  <c r="C23" i="33"/>
  <c r="I23" i="33"/>
  <c r="K23" i="33"/>
  <c r="F23" i="33"/>
  <c r="J23" i="36"/>
  <c r="K23" i="36"/>
  <c r="C23" i="36"/>
  <c r="I23" i="36"/>
  <c r="E23" i="36"/>
  <c r="B23" i="36"/>
  <c r="H23" i="36"/>
  <c r="F23" i="36"/>
  <c r="D23" i="36"/>
  <c r="G23" i="36"/>
  <c r="L23" i="26"/>
  <c r="M23" i="26"/>
  <c r="N23" i="32"/>
  <c r="C23" i="39"/>
  <c r="B23" i="39"/>
  <c r="H23" i="39"/>
  <c r="E23" i="39"/>
  <c r="D23" i="39"/>
  <c r="J23" i="39"/>
  <c r="F23" i="39"/>
  <c r="K23" i="39"/>
  <c r="I23" i="39"/>
  <c r="G23" i="39"/>
  <c r="B26" i="32" a="1"/>
  <c r="O23" i="32"/>
  <c r="C23" i="38"/>
  <c r="J23" i="38"/>
  <c r="I23" i="38"/>
  <c r="F23" i="38"/>
  <c r="D23" i="38"/>
  <c r="G23" i="38"/>
  <c r="K23" i="38"/>
  <c r="H23" i="38"/>
  <c r="B23" i="38"/>
  <c r="E23" i="38"/>
  <c r="O23" i="26"/>
  <c r="B26" i="26" a="1"/>
  <c r="M23" i="32"/>
  <c r="B26" i="35" a="1"/>
  <c r="O23" i="35"/>
  <c r="E23" i="34"/>
  <c r="F23" i="34"/>
  <c r="C23" i="34"/>
  <c r="H23" i="34"/>
  <c r="G23" i="34"/>
  <c r="I23" i="34"/>
  <c r="J23" i="34"/>
  <c r="B23" i="34"/>
  <c r="K23" i="34"/>
  <c r="D23" i="34"/>
  <c r="N23" i="26"/>
  <c r="K23" i="31"/>
  <c r="E23" i="31"/>
  <c r="H23" i="31"/>
  <c r="D23" i="31"/>
  <c r="I23" i="31"/>
  <c r="G23" i="31"/>
  <c r="C23" i="31"/>
  <c r="J23" i="31"/>
  <c r="B23" i="31"/>
  <c r="F23" i="31"/>
  <c r="B23" i="24"/>
  <c r="F23" i="24"/>
  <c r="G23" i="24"/>
  <c r="K23" i="24"/>
  <c r="D23" i="24"/>
  <c r="C23" i="24"/>
  <c r="I23" i="24"/>
  <c r="E23" i="24"/>
  <c r="H23" i="24"/>
  <c r="J23" i="24"/>
  <c r="N23" i="35"/>
  <c r="L23" i="35"/>
  <c r="H23" i="37"/>
  <c r="K23" i="37"/>
  <c r="C23" i="37"/>
  <c r="D23" i="37"/>
  <c r="B23" i="37"/>
  <c r="F23" i="37"/>
  <c r="I23" i="37"/>
  <c r="J23" i="37"/>
  <c r="E23" i="37"/>
  <c r="G23" i="37"/>
  <c r="L23" i="25"/>
  <c r="N23" i="25"/>
  <c r="O23" i="25"/>
  <c r="B26" i="25" a="1"/>
  <c r="M23" i="25"/>
  <c r="M23" i="24" l="1"/>
  <c r="L23" i="31"/>
  <c r="M23" i="38"/>
  <c r="N23" i="39"/>
  <c r="M23" i="39"/>
  <c r="N23" i="33"/>
  <c r="M23" i="37"/>
  <c r="D26" i="26"/>
  <c r="G26" i="26"/>
  <c r="E26" i="26"/>
  <c r="H26" i="26"/>
  <c r="B26" i="26"/>
  <c r="C26" i="26"/>
  <c r="I26" i="26"/>
  <c r="K26" i="26"/>
  <c r="J26" i="26"/>
  <c r="F26" i="26"/>
  <c r="M23" i="36"/>
  <c r="L23" i="33"/>
  <c r="M23" i="33"/>
  <c r="B26" i="24" a="1"/>
  <c r="O23" i="24"/>
  <c r="L23" i="39"/>
  <c r="O23" i="36"/>
  <c r="B26" i="36" a="1"/>
  <c r="N23" i="37"/>
  <c r="L23" i="37"/>
  <c r="N23" i="24"/>
  <c r="O23" i="31"/>
  <c r="B26" i="31" a="1"/>
  <c r="N23" i="31"/>
  <c r="B26" i="34" a="1"/>
  <c r="O23" i="34"/>
  <c r="N23" i="38"/>
  <c r="E26" i="32"/>
  <c r="H26" i="32"/>
  <c r="D26" i="32"/>
  <c r="C26" i="32"/>
  <c r="F26" i="32"/>
  <c r="G26" i="32"/>
  <c r="K26" i="32"/>
  <c r="J26" i="32"/>
  <c r="B26" i="32"/>
  <c r="I26" i="32"/>
  <c r="N23" i="36"/>
  <c r="O23" i="33"/>
  <c r="B26" i="33" a="1"/>
  <c r="B26" i="37" a="1"/>
  <c r="O23" i="37"/>
  <c r="N23" i="34"/>
  <c r="M23" i="34"/>
  <c r="B26" i="38" a="1"/>
  <c r="O23" i="38"/>
  <c r="L23" i="38"/>
  <c r="L23" i="24"/>
  <c r="M23" i="31"/>
  <c r="L23" i="34"/>
  <c r="D26" i="35"/>
  <c r="C26" i="35"/>
  <c r="G26" i="35"/>
  <c r="B26" i="35"/>
  <c r="H26" i="35"/>
  <c r="K26" i="35"/>
  <c r="F26" i="35"/>
  <c r="J26" i="35"/>
  <c r="I26" i="35"/>
  <c r="E26" i="35"/>
  <c r="O23" i="39"/>
  <c r="B26" i="39" a="1"/>
  <c r="L23" i="36"/>
  <c r="G26" i="25"/>
  <c r="B26" i="25"/>
  <c r="E26" i="25"/>
  <c r="F26" i="25"/>
  <c r="H26" i="25"/>
  <c r="D26" i="25"/>
  <c r="I26" i="25"/>
  <c r="J26" i="25"/>
  <c r="C26" i="25"/>
  <c r="K26" i="25"/>
  <c r="B26" i="31" l="1"/>
  <c r="E26" i="31"/>
  <c r="C26" i="31"/>
  <c r="F26" i="31"/>
  <c r="I26" i="31"/>
  <c r="J26" i="31"/>
  <c r="D26" i="31"/>
  <c r="G26" i="31"/>
  <c r="H26" i="31"/>
  <c r="K26" i="31"/>
  <c r="M26" i="35"/>
  <c r="L26" i="35"/>
  <c r="M26" i="32"/>
  <c r="N26" i="26"/>
  <c r="I26" i="38"/>
  <c r="J26" i="38"/>
  <c r="C26" i="38"/>
  <c r="F26" i="38"/>
  <c r="E26" i="38"/>
  <c r="G26" i="38"/>
  <c r="B26" i="38"/>
  <c r="D26" i="38"/>
  <c r="H26" i="38"/>
  <c r="K26" i="38"/>
  <c r="I26" i="37"/>
  <c r="H26" i="37"/>
  <c r="D26" i="37"/>
  <c r="J26" i="37"/>
  <c r="K26" i="37"/>
  <c r="C26" i="37"/>
  <c r="G26" i="37"/>
  <c r="B26" i="37"/>
  <c r="E26" i="37"/>
  <c r="F26" i="37"/>
  <c r="N26" i="32"/>
  <c r="L26" i="32"/>
  <c r="F26" i="34"/>
  <c r="G26" i="34"/>
  <c r="D26" i="34"/>
  <c r="E26" i="34"/>
  <c r="J26" i="34"/>
  <c r="H26" i="34"/>
  <c r="C26" i="34"/>
  <c r="K26" i="34"/>
  <c r="B26" i="34"/>
  <c r="I26" i="34"/>
  <c r="K26" i="36"/>
  <c r="C26" i="36"/>
  <c r="J26" i="36"/>
  <c r="E26" i="36"/>
  <c r="D26" i="36"/>
  <c r="G26" i="36"/>
  <c r="I26" i="36"/>
  <c r="H26" i="36"/>
  <c r="B26" i="36"/>
  <c r="F26" i="36"/>
  <c r="B26" i="24"/>
  <c r="I26" i="24"/>
  <c r="J26" i="24"/>
  <c r="K26" i="24"/>
  <c r="AN26" i="24" s="1"/>
  <c r="AN27" i="24" s="1" a="1"/>
  <c r="AN27" i="24" s="1"/>
  <c r="E26" i="24"/>
  <c r="E27" i="24" s="1"/>
  <c r="D26" i="24"/>
  <c r="C26" i="24"/>
  <c r="G26" i="24"/>
  <c r="G27" i="24" s="1"/>
  <c r="H26" i="24"/>
  <c r="H27" i="24" s="1"/>
  <c r="F26" i="24"/>
  <c r="F27" i="24" s="1"/>
  <c r="L26" i="26"/>
  <c r="N26" i="35"/>
  <c r="K26" i="39"/>
  <c r="D26" i="39"/>
  <c r="C26" i="39"/>
  <c r="H26" i="39"/>
  <c r="J26" i="39"/>
  <c r="F26" i="39"/>
  <c r="G26" i="39"/>
  <c r="E26" i="39"/>
  <c r="B26" i="39"/>
  <c r="I26" i="39"/>
  <c r="B29" i="35" a="1"/>
  <c r="O26" i="35"/>
  <c r="B26" i="33"/>
  <c r="G26" i="33"/>
  <c r="D26" i="33"/>
  <c r="J26" i="33"/>
  <c r="E26" i="33"/>
  <c r="C26" i="33"/>
  <c r="H26" i="33"/>
  <c r="F26" i="33"/>
  <c r="K26" i="33"/>
  <c r="I26" i="33"/>
  <c r="O26" i="32"/>
  <c r="B29" i="32" a="1"/>
  <c r="O26" i="26"/>
  <c r="B29" i="26" a="1"/>
  <c r="M26" i="26"/>
  <c r="M26" i="25"/>
  <c r="O26" i="25"/>
  <c r="B29" i="25" a="1"/>
  <c r="N26" i="25"/>
  <c r="L26" i="25"/>
  <c r="M26" i="31" l="1"/>
  <c r="M26" i="33"/>
  <c r="O26" i="39"/>
  <c r="B29" i="39" a="1"/>
  <c r="N26" i="33"/>
  <c r="L26" i="33"/>
  <c r="E29" i="35"/>
  <c r="E30" i="35" s="1"/>
  <c r="I29" i="35"/>
  <c r="D29" i="35"/>
  <c r="C29" i="35"/>
  <c r="H29" i="35"/>
  <c r="H30" i="35" s="1"/>
  <c r="J29" i="35"/>
  <c r="B29" i="35"/>
  <c r="F29" i="35"/>
  <c r="F30" i="35" s="1"/>
  <c r="G29" i="35"/>
  <c r="G30" i="35" s="1"/>
  <c r="K29" i="35"/>
  <c r="AN29" i="35" s="1"/>
  <c r="AN30" i="35" s="1" a="1"/>
  <c r="AN30" i="35" s="1"/>
  <c r="AL26" i="24"/>
  <c r="AL27" i="24" s="1"/>
  <c r="L26" i="24"/>
  <c r="C27" i="24"/>
  <c r="AM26" i="24"/>
  <c r="AM27" i="24" s="1"/>
  <c r="J27" i="24"/>
  <c r="B29" i="36" a="1"/>
  <c r="O26" i="36"/>
  <c r="M26" i="36"/>
  <c r="L26" i="34"/>
  <c r="M26" i="34"/>
  <c r="O26" i="37"/>
  <c r="B29" i="37" a="1"/>
  <c r="G29" i="26"/>
  <c r="G30" i="26" s="1"/>
  <c r="J29" i="26"/>
  <c r="F29" i="26"/>
  <c r="F30" i="26" s="1"/>
  <c r="I29" i="26"/>
  <c r="B29" i="26"/>
  <c r="D29" i="26"/>
  <c r="H29" i="26"/>
  <c r="H30" i="26" s="1"/>
  <c r="K29" i="26"/>
  <c r="AN29" i="26" s="1"/>
  <c r="AN30" i="26" s="1" a="1"/>
  <c r="AN30" i="26" s="1"/>
  <c r="E29" i="26"/>
  <c r="E30" i="26" s="1"/>
  <c r="C29" i="26"/>
  <c r="L26" i="36"/>
  <c r="B29" i="33" a="1"/>
  <c r="O26" i="33"/>
  <c r="L26" i="39"/>
  <c r="AF27" i="24"/>
  <c r="U27" i="24"/>
  <c r="M26" i="24"/>
  <c r="D27" i="24"/>
  <c r="I27" i="24"/>
  <c r="N26" i="24"/>
  <c r="N26" i="34"/>
  <c r="M26" i="37"/>
  <c r="N26" i="38"/>
  <c r="N26" i="31"/>
  <c r="B29" i="31" a="1"/>
  <c r="O26" i="31"/>
  <c r="AG27" i="24"/>
  <c r="V27" i="24"/>
  <c r="N26" i="37"/>
  <c r="B29" i="38" a="1"/>
  <c r="O26" i="38"/>
  <c r="L26" i="38"/>
  <c r="L26" i="31"/>
  <c r="I29" i="32"/>
  <c r="B29" i="32"/>
  <c r="D29" i="32"/>
  <c r="K29" i="32"/>
  <c r="AN29" i="32" s="1"/>
  <c r="AN30" i="32" s="1" a="1"/>
  <c r="AN30" i="32" s="1"/>
  <c r="J29" i="32"/>
  <c r="F29" i="32"/>
  <c r="F30" i="32" s="1"/>
  <c r="G29" i="32"/>
  <c r="G30" i="32" s="1"/>
  <c r="H29" i="32"/>
  <c r="H30" i="32" s="1"/>
  <c r="E29" i="32"/>
  <c r="E30" i="32" s="1"/>
  <c r="C29" i="32"/>
  <c r="N26" i="39"/>
  <c r="M26" i="39"/>
  <c r="W27" i="24"/>
  <c r="AH27" i="24"/>
  <c r="AE27" i="24"/>
  <c r="T27" i="24"/>
  <c r="B27" i="24"/>
  <c r="O26" i="24"/>
  <c r="B42" i="24" a="1"/>
  <c r="N26" i="36"/>
  <c r="B29" i="34" a="1"/>
  <c r="O26" i="34"/>
  <c r="L26" i="37"/>
  <c r="M26" i="38"/>
  <c r="G29" i="25"/>
  <c r="G30" i="25" s="1"/>
  <c r="H29" i="25"/>
  <c r="H30" i="25" s="1"/>
  <c r="I29" i="25"/>
  <c r="K29" i="25"/>
  <c r="AN29" i="25" s="1"/>
  <c r="AN30" i="25" s="1" a="1"/>
  <c r="AN30" i="25" s="1"/>
  <c r="B29" i="25"/>
  <c r="F29" i="25"/>
  <c r="F30" i="25" s="1"/>
  <c r="J29" i="25"/>
  <c r="C29" i="25"/>
  <c r="AL29" i="25" s="1"/>
  <c r="AL30" i="25" s="1"/>
  <c r="D29" i="25"/>
  <c r="E29" i="25"/>
  <c r="E30" i="25" s="1"/>
  <c r="X27" i="24" l="1"/>
  <c r="AI27" i="24"/>
  <c r="D29" i="39"/>
  <c r="K29" i="39"/>
  <c r="AN29" i="39" s="1"/>
  <c r="AN30" i="39" s="1" a="1"/>
  <c r="AN30" i="39" s="1"/>
  <c r="G29" i="39"/>
  <c r="G30" i="39" s="1"/>
  <c r="F29" i="39"/>
  <c r="F30" i="39" s="1"/>
  <c r="J29" i="39"/>
  <c r="B29" i="39"/>
  <c r="E29" i="39"/>
  <c r="E30" i="39" s="1"/>
  <c r="C29" i="39"/>
  <c r="H29" i="39"/>
  <c r="H30" i="39" s="1"/>
  <c r="I29" i="39"/>
  <c r="AB27" i="24"/>
  <c r="Q27" i="24"/>
  <c r="O27" i="24"/>
  <c r="B6" i="40" s="1"/>
  <c r="AH30" i="32"/>
  <c r="W30" i="32"/>
  <c r="AD27" i="24"/>
  <c r="S27" i="24"/>
  <c r="K29" i="33"/>
  <c r="AN29" i="33" s="1"/>
  <c r="AN30" i="33" s="1" a="1"/>
  <c r="AN30" i="33" s="1"/>
  <c r="F29" i="33"/>
  <c r="F30" i="33" s="1"/>
  <c r="C29" i="33"/>
  <c r="H29" i="33"/>
  <c r="H30" i="33" s="1"/>
  <c r="D29" i="33"/>
  <c r="B29" i="33"/>
  <c r="I29" i="33"/>
  <c r="E29" i="33"/>
  <c r="E30" i="33" s="1"/>
  <c r="J29" i="33"/>
  <c r="G29" i="33"/>
  <c r="G30" i="33" s="1"/>
  <c r="AE30" i="26"/>
  <c r="T30" i="26"/>
  <c r="B45" i="26" a="1"/>
  <c r="O29" i="26"/>
  <c r="B30" i="26"/>
  <c r="V30" i="26"/>
  <c r="AG30" i="26"/>
  <c r="K29" i="37"/>
  <c r="AN29" i="37" s="1"/>
  <c r="AN30" i="37" s="1" a="1"/>
  <c r="AN30" i="37" s="1"/>
  <c r="D29" i="37"/>
  <c r="H29" i="37"/>
  <c r="H30" i="37" s="1"/>
  <c r="E29" i="37"/>
  <c r="E30" i="37" s="1"/>
  <c r="J29" i="37"/>
  <c r="F29" i="37"/>
  <c r="F30" i="37" s="1"/>
  <c r="I29" i="37"/>
  <c r="C29" i="37"/>
  <c r="G29" i="37"/>
  <c r="G30" i="37" s="1"/>
  <c r="B29" i="37"/>
  <c r="AM29" i="35"/>
  <c r="AM30" i="35" s="1"/>
  <c r="J30" i="35"/>
  <c r="N29" i="35"/>
  <c r="I30" i="35"/>
  <c r="AL29" i="26"/>
  <c r="AL30" i="26" s="1"/>
  <c r="L29" i="26"/>
  <c r="C30" i="26"/>
  <c r="M29" i="26"/>
  <c r="D30" i="26"/>
  <c r="AM29" i="26"/>
  <c r="AM30" i="26" s="1"/>
  <c r="J30" i="26"/>
  <c r="Y27" i="24"/>
  <c r="AJ27" i="24"/>
  <c r="B45" i="35" a="1"/>
  <c r="O29" i="35"/>
  <c r="B30" i="35"/>
  <c r="M29" i="35"/>
  <c r="D30" i="35"/>
  <c r="V30" i="32"/>
  <c r="AG30" i="32"/>
  <c r="D30" i="32"/>
  <c r="M29" i="32"/>
  <c r="I29" i="38"/>
  <c r="E29" i="38"/>
  <c r="E30" i="38" s="1"/>
  <c r="H29" i="38"/>
  <c r="H30" i="38" s="1"/>
  <c r="K29" i="38"/>
  <c r="AN29" i="38" s="1"/>
  <c r="AN30" i="38" s="1" a="1"/>
  <c r="AN30" i="38" s="1"/>
  <c r="C29" i="38"/>
  <c r="B29" i="38"/>
  <c r="D29" i="38"/>
  <c r="G29" i="38"/>
  <c r="G30" i="38" s="1"/>
  <c r="J29" i="38"/>
  <c r="F29" i="38"/>
  <c r="F30" i="38" s="1"/>
  <c r="E29" i="31"/>
  <c r="E30" i="31" s="1"/>
  <c r="B29" i="31"/>
  <c r="D29" i="31"/>
  <c r="H29" i="31"/>
  <c r="H30" i="31" s="1"/>
  <c r="I29" i="31"/>
  <c r="K29" i="31"/>
  <c r="AN29" i="31" s="1"/>
  <c r="AN30" i="31" s="1" a="1"/>
  <c r="AN30" i="31" s="1"/>
  <c r="F29" i="31"/>
  <c r="F30" i="31" s="1"/>
  <c r="J29" i="31"/>
  <c r="G29" i="31"/>
  <c r="G30" i="31" s="1"/>
  <c r="C29" i="31"/>
  <c r="N29" i="26"/>
  <c r="I30" i="26"/>
  <c r="AC27" i="24"/>
  <c r="AK27" i="24" s="1"/>
  <c r="B8" i="40" s="1"/>
  <c r="B9" i="40" s="1"/>
  <c r="R27" i="24"/>
  <c r="V30" i="35"/>
  <c r="AG30" i="35"/>
  <c r="AH30" i="35"/>
  <c r="W30" i="35"/>
  <c r="AE30" i="35"/>
  <c r="T30" i="35"/>
  <c r="T30" i="32"/>
  <c r="AE30" i="32"/>
  <c r="AM29" i="32"/>
  <c r="AM30" i="32" s="1"/>
  <c r="J30" i="32"/>
  <c r="N29" i="32"/>
  <c r="I30" i="32"/>
  <c r="G29" i="34"/>
  <c r="G30" i="34" s="1"/>
  <c r="B29" i="34"/>
  <c r="E29" i="34"/>
  <c r="E30" i="34" s="1"/>
  <c r="I29" i="34"/>
  <c r="D29" i="34"/>
  <c r="C29" i="34"/>
  <c r="J29" i="34"/>
  <c r="K29" i="34"/>
  <c r="AN29" i="34" s="1"/>
  <c r="AN30" i="34" s="1" a="1"/>
  <c r="AN30" i="34" s="1"/>
  <c r="H29" i="34"/>
  <c r="H30" i="34" s="1"/>
  <c r="F29" i="34"/>
  <c r="F30" i="34" s="1"/>
  <c r="B42" i="24"/>
  <c r="F42" i="24"/>
  <c r="D42" i="24"/>
  <c r="I42" i="24"/>
  <c r="E42" i="24"/>
  <c r="G42" i="24"/>
  <c r="C42" i="24"/>
  <c r="K42" i="24"/>
  <c r="H42" i="24"/>
  <c r="J42" i="24"/>
  <c r="AL29" i="32"/>
  <c r="AL30" i="32" s="1"/>
  <c r="L29" i="32"/>
  <c r="L30" i="32" s="1"/>
  <c r="C30" i="32"/>
  <c r="U30" i="32"/>
  <c r="AF30" i="32"/>
  <c r="B30" i="32"/>
  <c r="O29" i="32"/>
  <c r="B45" i="32" a="1"/>
  <c r="AH30" i="26"/>
  <c r="W30" i="26"/>
  <c r="AF30" i="26"/>
  <c r="U30" i="26"/>
  <c r="D29" i="36"/>
  <c r="C29" i="36"/>
  <c r="F29" i="36"/>
  <c r="F30" i="36" s="1"/>
  <c r="B29" i="36"/>
  <c r="E29" i="36"/>
  <c r="E30" i="36" s="1"/>
  <c r="G29" i="36"/>
  <c r="G30" i="36" s="1"/>
  <c r="K29" i="36"/>
  <c r="AN29" i="36" s="1"/>
  <c r="AN30" i="36" s="1" a="1"/>
  <c r="AN30" i="36" s="1"/>
  <c r="I29" i="36"/>
  <c r="J29" i="36"/>
  <c r="H29" i="36"/>
  <c r="H30" i="36" s="1"/>
  <c r="AF30" i="35"/>
  <c r="U30" i="35"/>
  <c r="AL29" i="35"/>
  <c r="AL30" i="35" s="1"/>
  <c r="L29" i="35"/>
  <c r="C30" i="35"/>
  <c r="J30" i="25"/>
  <c r="Y30" i="25" s="1"/>
  <c r="AM29" i="25"/>
  <c r="AM30" i="25" s="1"/>
  <c r="AE30" i="25"/>
  <c r="T30" i="25"/>
  <c r="AH30" i="25"/>
  <c r="W30" i="25"/>
  <c r="L29" i="25"/>
  <c r="C30" i="25"/>
  <c r="N29" i="25"/>
  <c r="I30" i="25"/>
  <c r="AF30" i="25"/>
  <c r="U30" i="25"/>
  <c r="M29" i="25"/>
  <c r="D30" i="25"/>
  <c r="B45" i="25" a="1"/>
  <c r="O29" i="25"/>
  <c r="B30" i="25"/>
  <c r="AG30" i="25"/>
  <c r="V30" i="25"/>
  <c r="AC30" i="32" l="1"/>
  <c r="R30" i="32"/>
  <c r="AM29" i="34"/>
  <c r="AM30" i="34" s="1"/>
  <c r="J30" i="34"/>
  <c r="AG30" i="31"/>
  <c r="V30" i="31"/>
  <c r="T30" i="31"/>
  <c r="AE30" i="31"/>
  <c r="M29" i="38"/>
  <c r="D30" i="38"/>
  <c r="AH30" i="38"/>
  <c r="W30" i="38"/>
  <c r="AD30" i="32"/>
  <c r="S30" i="32"/>
  <c r="AJ30" i="35"/>
  <c r="Y30" i="35"/>
  <c r="AL29" i="37"/>
  <c r="AL30" i="37" s="1"/>
  <c r="L29" i="37"/>
  <c r="C30" i="37"/>
  <c r="AE30" i="37"/>
  <c r="T30" i="37"/>
  <c r="N29" i="39"/>
  <c r="I30" i="39"/>
  <c r="O29" i="39"/>
  <c r="B30" i="39"/>
  <c r="N42" i="24"/>
  <c r="AF30" i="34"/>
  <c r="U30" i="34"/>
  <c r="AL29" i="34"/>
  <c r="AL30" i="34" s="1"/>
  <c r="L29" i="34"/>
  <c r="C30" i="34"/>
  <c r="O29" i="34"/>
  <c r="B45" i="34" a="1"/>
  <c r="B30" i="34"/>
  <c r="AJ30" i="32"/>
  <c r="Y30" i="32"/>
  <c r="X30" i="26"/>
  <c r="AI30" i="26"/>
  <c r="J30" i="31"/>
  <c r="AM29" i="31"/>
  <c r="AM30" i="31" s="1"/>
  <c r="W30" i="31"/>
  <c r="AH30" i="31"/>
  <c r="U30" i="38"/>
  <c r="AF30" i="38"/>
  <c r="B30" i="38"/>
  <c r="O29" i="38"/>
  <c r="B45" i="38" a="1"/>
  <c r="T30" i="38"/>
  <c r="AE30" i="38"/>
  <c r="AB30" i="35"/>
  <c r="O30" i="35"/>
  <c r="I6" i="40" s="1"/>
  <c r="Q30" i="35"/>
  <c r="AD30" i="26"/>
  <c r="S30" i="26"/>
  <c r="N29" i="37"/>
  <c r="I30" i="37"/>
  <c r="W30" i="37"/>
  <c r="AH30" i="37"/>
  <c r="AE30" i="33"/>
  <c r="T30" i="33"/>
  <c r="W30" i="33"/>
  <c r="AH30" i="33"/>
  <c r="W30" i="39"/>
  <c r="AH30" i="39"/>
  <c r="AM29" i="39"/>
  <c r="AM30" i="39" s="1"/>
  <c r="J30" i="39"/>
  <c r="M29" i="39"/>
  <c r="D30" i="39"/>
  <c r="AM29" i="36"/>
  <c r="AM30" i="36" s="1"/>
  <c r="J30" i="36"/>
  <c r="AE30" i="36"/>
  <c r="T30" i="36"/>
  <c r="M29" i="36"/>
  <c r="D30" i="36"/>
  <c r="L42" i="24"/>
  <c r="M42" i="24"/>
  <c r="W30" i="34"/>
  <c r="AH30" i="34"/>
  <c r="M29" i="34"/>
  <c r="D30" i="34"/>
  <c r="AG30" i="34"/>
  <c r="V30" i="34"/>
  <c r="AF30" i="31"/>
  <c r="U30" i="31"/>
  <c r="D30" i="31"/>
  <c r="M29" i="31"/>
  <c r="AM29" i="38"/>
  <c r="AM30" i="38" s="1"/>
  <c r="J30" i="38"/>
  <c r="AL29" i="38"/>
  <c r="AL30" i="38" s="1"/>
  <c r="L29" i="38"/>
  <c r="C30" i="38"/>
  <c r="N29" i="38"/>
  <c r="I30" i="38"/>
  <c r="X30" i="35"/>
  <c r="AI30" i="35"/>
  <c r="B45" i="37" a="1"/>
  <c r="O29" i="37"/>
  <c r="B30" i="37"/>
  <c r="AF30" i="37"/>
  <c r="U30" i="37"/>
  <c r="M29" i="37"/>
  <c r="D30" i="37"/>
  <c r="Q30" i="26"/>
  <c r="AB30" i="26"/>
  <c r="O30" i="26"/>
  <c r="D6" i="40" s="1"/>
  <c r="N29" i="33"/>
  <c r="I30" i="33"/>
  <c r="L29" i="33"/>
  <c r="AL29" i="33"/>
  <c r="AL30" i="33" s="1"/>
  <c r="C30" i="33"/>
  <c r="Z27" i="24"/>
  <c r="B7" i="40" s="1"/>
  <c r="AL29" i="39"/>
  <c r="AL30" i="39" s="1"/>
  <c r="L29" i="39"/>
  <c r="C30" i="39"/>
  <c r="AF30" i="39"/>
  <c r="U30" i="39"/>
  <c r="R30" i="35"/>
  <c r="AC30" i="35"/>
  <c r="AF30" i="36"/>
  <c r="U30" i="36"/>
  <c r="B45" i="24" a="1"/>
  <c r="O42" i="24"/>
  <c r="AE30" i="34"/>
  <c r="T30" i="34"/>
  <c r="N29" i="31"/>
  <c r="I30" i="31"/>
  <c r="I45" i="26"/>
  <c r="J45" i="26"/>
  <c r="K45" i="26"/>
  <c r="G45" i="26"/>
  <c r="D45" i="26"/>
  <c r="C45" i="26"/>
  <c r="H45" i="26"/>
  <c r="F45" i="26"/>
  <c r="E45" i="26"/>
  <c r="B45" i="26"/>
  <c r="AM29" i="33"/>
  <c r="AM30" i="33" s="1"/>
  <c r="J30" i="33"/>
  <c r="M29" i="33"/>
  <c r="D30" i="33"/>
  <c r="W30" i="36"/>
  <c r="AH30" i="36"/>
  <c r="AG30" i="36"/>
  <c r="V30" i="36"/>
  <c r="AL29" i="36"/>
  <c r="AL30" i="36" s="1"/>
  <c r="L29" i="36"/>
  <c r="C30" i="36"/>
  <c r="Q30" i="32"/>
  <c r="AB30" i="32"/>
  <c r="O30" i="32"/>
  <c r="F6" i="40" s="1"/>
  <c r="N29" i="36"/>
  <c r="I30" i="36"/>
  <c r="O29" i="36"/>
  <c r="B45" i="36" a="1"/>
  <c r="B30" i="36"/>
  <c r="J45" i="32"/>
  <c r="D45" i="32"/>
  <c r="I45" i="32"/>
  <c r="N45" i="32" s="1"/>
  <c r="F45" i="32"/>
  <c r="H45" i="32"/>
  <c r="C45" i="32"/>
  <c r="B45" i="32"/>
  <c r="K45" i="32"/>
  <c r="E45" i="32"/>
  <c r="G45" i="32"/>
  <c r="N29" i="34"/>
  <c r="I30" i="34"/>
  <c r="X30" i="32"/>
  <c r="AI30" i="32"/>
  <c r="AL29" i="31"/>
  <c r="AL30" i="31" s="1"/>
  <c r="L29" i="31"/>
  <c r="C30" i="31"/>
  <c r="O29" i="31"/>
  <c r="B45" i="31" a="1"/>
  <c r="B30" i="31"/>
  <c r="V30" i="38"/>
  <c r="AG30" i="38"/>
  <c r="S30" i="35"/>
  <c r="AD30" i="35"/>
  <c r="F45" i="35"/>
  <c r="C45" i="35"/>
  <c r="D45" i="35"/>
  <c r="M45" i="35" s="1"/>
  <c r="J45" i="35"/>
  <c r="E45" i="35"/>
  <c r="I45" i="35"/>
  <c r="K45" i="35"/>
  <c r="B45" i="35"/>
  <c r="G45" i="35"/>
  <c r="H45" i="35"/>
  <c r="AJ30" i="26"/>
  <c r="Y30" i="26"/>
  <c r="R30" i="26"/>
  <c r="AC30" i="26"/>
  <c r="V30" i="37"/>
  <c r="AG30" i="37"/>
  <c r="AM29" i="37"/>
  <c r="AM30" i="37" s="1"/>
  <c r="J30" i="37"/>
  <c r="AG30" i="33"/>
  <c r="V30" i="33"/>
  <c r="O29" i="33"/>
  <c r="B45" i="33" a="1"/>
  <c r="B30" i="33"/>
  <c r="U30" i="33"/>
  <c r="AF30" i="33"/>
  <c r="T30" i="39"/>
  <c r="AE30" i="39"/>
  <c r="AG30" i="39"/>
  <c r="V30" i="39"/>
  <c r="AJ30" i="25"/>
  <c r="B45" i="25"/>
  <c r="I45" i="25"/>
  <c r="H45" i="25"/>
  <c r="F45" i="25"/>
  <c r="E45" i="25"/>
  <c r="C45" i="25"/>
  <c r="G45" i="25"/>
  <c r="K45" i="25"/>
  <c r="D45" i="25"/>
  <c r="J45" i="25"/>
  <c r="AC30" i="25"/>
  <c r="R30" i="25"/>
  <c r="AD30" i="25"/>
  <c r="S30" i="25"/>
  <c r="AI30" i="25"/>
  <c r="X30" i="25"/>
  <c r="O30" i="25"/>
  <c r="C6" i="40" s="1"/>
  <c r="AB30" i="25"/>
  <c r="Q30" i="25"/>
  <c r="AK30" i="35" l="1"/>
  <c r="I8" i="40" s="1"/>
  <c r="I9" i="40" s="1"/>
  <c r="AK30" i="26"/>
  <c r="D8" i="40" s="1"/>
  <c r="D9" i="40" s="1"/>
  <c r="R30" i="39"/>
  <c r="AC30" i="39"/>
  <c r="Q30" i="37"/>
  <c r="AB30" i="37"/>
  <c r="O30" i="37"/>
  <c r="K6" i="40" s="1"/>
  <c r="AD30" i="36"/>
  <c r="S30" i="36"/>
  <c r="AJ30" i="36"/>
  <c r="Y30" i="36"/>
  <c r="Z30" i="35"/>
  <c r="I7" i="40" s="1"/>
  <c r="D45" i="33"/>
  <c r="C45" i="33"/>
  <c r="B45" i="33"/>
  <c r="J45" i="33"/>
  <c r="G45" i="33"/>
  <c r="I45" i="33"/>
  <c r="H45" i="33"/>
  <c r="K45" i="33"/>
  <c r="F45" i="33"/>
  <c r="E45" i="33"/>
  <c r="N45" i="35"/>
  <c r="L45" i="35"/>
  <c r="L45" i="32"/>
  <c r="M45" i="32"/>
  <c r="AI30" i="38"/>
  <c r="X30" i="38"/>
  <c r="S30" i="31"/>
  <c r="AD30" i="31"/>
  <c r="Y30" i="39"/>
  <c r="AJ30" i="39"/>
  <c r="AC30" i="34"/>
  <c r="R30" i="34"/>
  <c r="AI30" i="39"/>
  <c r="X30" i="39"/>
  <c r="AC30" i="31"/>
  <c r="R30" i="31"/>
  <c r="AI30" i="36"/>
  <c r="X30" i="36"/>
  <c r="AD30" i="33"/>
  <c r="S30" i="33"/>
  <c r="B48" i="26" a="1"/>
  <c r="O45" i="26"/>
  <c r="L45" i="26"/>
  <c r="I45" i="37"/>
  <c r="B45" i="37"/>
  <c r="K45" i="37"/>
  <c r="H45" i="37"/>
  <c r="D45" i="37"/>
  <c r="G45" i="37"/>
  <c r="F45" i="37"/>
  <c r="J45" i="37"/>
  <c r="C45" i="37"/>
  <c r="E45" i="37"/>
  <c r="AJ30" i="38"/>
  <c r="Y30" i="38"/>
  <c r="S30" i="34"/>
  <c r="AD30" i="34"/>
  <c r="O30" i="34"/>
  <c r="H6" i="40" s="1"/>
  <c r="AB30" i="34"/>
  <c r="Q30" i="34"/>
  <c r="S30" i="38"/>
  <c r="AD30" i="38"/>
  <c r="Z30" i="32"/>
  <c r="F7" i="40" s="1"/>
  <c r="AB30" i="33"/>
  <c r="O30" i="33"/>
  <c r="G6" i="40" s="1"/>
  <c r="Q30" i="33"/>
  <c r="F45" i="31"/>
  <c r="J45" i="31"/>
  <c r="G45" i="31"/>
  <c r="K45" i="31"/>
  <c r="I45" i="31"/>
  <c r="H45" i="31"/>
  <c r="D45" i="31"/>
  <c r="B45" i="31"/>
  <c r="E45" i="31"/>
  <c r="C45" i="31"/>
  <c r="O45" i="32"/>
  <c r="B48" i="32" a="1"/>
  <c r="J45" i="36"/>
  <c r="D45" i="36"/>
  <c r="H45" i="36"/>
  <c r="F45" i="36"/>
  <c r="E45" i="36"/>
  <c r="I45" i="36"/>
  <c r="K45" i="36"/>
  <c r="G45" i="36"/>
  <c r="B45" i="36"/>
  <c r="C45" i="36"/>
  <c r="AJ30" i="33"/>
  <c r="Y30" i="33"/>
  <c r="X30" i="31"/>
  <c r="AI30" i="31"/>
  <c r="R30" i="33"/>
  <c r="AC30" i="33"/>
  <c r="AK30" i="33" s="1"/>
  <c r="G8" i="40" s="1"/>
  <c r="G9" i="40" s="1"/>
  <c r="S30" i="37"/>
  <c r="AD30" i="37"/>
  <c r="Y30" i="34"/>
  <c r="AJ30" i="34"/>
  <c r="AJ30" i="37"/>
  <c r="Y30" i="37"/>
  <c r="F45" i="24"/>
  <c r="K45" i="24"/>
  <c r="B45" i="24"/>
  <c r="H45" i="24"/>
  <c r="G45" i="24"/>
  <c r="C45" i="24"/>
  <c r="L45" i="24" s="1"/>
  <c r="D45" i="24"/>
  <c r="J45" i="24"/>
  <c r="E45" i="24"/>
  <c r="I45" i="24"/>
  <c r="N45" i="24" s="1"/>
  <c r="J45" i="38"/>
  <c r="D45" i="38"/>
  <c r="C45" i="38"/>
  <c r="B45" i="38"/>
  <c r="I45" i="38"/>
  <c r="E45" i="38"/>
  <c r="F45" i="38"/>
  <c r="G45" i="38"/>
  <c r="H45" i="38"/>
  <c r="K45" i="38"/>
  <c r="Y30" i="31"/>
  <c r="AJ30" i="31"/>
  <c r="AC30" i="37"/>
  <c r="R30" i="37"/>
  <c r="B48" i="35" a="1"/>
  <c r="O45" i="35"/>
  <c r="Q30" i="31"/>
  <c r="AB30" i="31"/>
  <c r="O30" i="31"/>
  <c r="E6" i="40" s="1"/>
  <c r="AI30" i="34"/>
  <c r="X30" i="34"/>
  <c r="AB30" i="36"/>
  <c r="AK30" i="36" s="1"/>
  <c r="J8" i="40" s="1"/>
  <c r="Q30" i="36"/>
  <c r="O30" i="36"/>
  <c r="J6" i="40" s="1"/>
  <c r="AC30" i="36"/>
  <c r="R30" i="36"/>
  <c r="M45" i="26"/>
  <c r="N45" i="26"/>
  <c r="AI30" i="33"/>
  <c r="X30" i="33"/>
  <c r="Z30" i="26"/>
  <c r="D7" i="40" s="1"/>
  <c r="R30" i="38"/>
  <c r="AC30" i="38"/>
  <c r="AD30" i="39"/>
  <c r="S30" i="39"/>
  <c r="X30" i="37"/>
  <c r="AI30" i="37"/>
  <c r="Q30" i="38"/>
  <c r="AB30" i="38"/>
  <c r="AK30" i="38" s="1"/>
  <c r="L8" i="40" s="1"/>
  <c r="O30" i="38"/>
  <c r="L6" i="40" s="1"/>
  <c r="I45" i="34"/>
  <c r="D45" i="34"/>
  <c r="F45" i="34"/>
  <c r="G45" i="34"/>
  <c r="E45" i="34"/>
  <c r="H45" i="34"/>
  <c r="B45" i="34"/>
  <c r="J45" i="34"/>
  <c r="K45" i="34"/>
  <c r="C45" i="34"/>
  <c r="O30" i="39"/>
  <c r="AB30" i="39"/>
  <c r="Q30" i="39"/>
  <c r="AK30" i="37"/>
  <c r="K8" i="40" s="1"/>
  <c r="K9" i="40" s="1"/>
  <c r="AK30" i="32"/>
  <c r="F8" i="40" s="1"/>
  <c r="F9" i="40" s="1"/>
  <c r="AK30" i="25"/>
  <c r="Z30" i="25"/>
  <c r="C7" i="40" s="1"/>
  <c r="L45" i="25"/>
  <c r="N45" i="25"/>
  <c r="M45" i="25"/>
  <c r="B48" i="25" a="1"/>
  <c r="O45" i="25"/>
  <c r="M45" i="34" l="1"/>
  <c r="AK30" i="39"/>
  <c r="M8" i="40" s="1"/>
  <c r="J9" i="40"/>
  <c r="AK30" i="31"/>
  <c r="E8" i="40" s="1"/>
  <c r="E9" i="40" s="1"/>
  <c r="Z30" i="37"/>
  <c r="K7" i="40" s="1"/>
  <c r="L9" i="40"/>
  <c r="L45" i="34"/>
  <c r="Z30" i="38"/>
  <c r="L7" i="40" s="1"/>
  <c r="Z30" i="39"/>
  <c r="AK30" i="34"/>
  <c r="H8" i="40" s="1"/>
  <c r="H9" i="40" s="1"/>
  <c r="M7" i="40"/>
  <c r="M11" i="40" s="1"/>
  <c r="M15" i="40" s="1"/>
  <c r="M19" i="40" s="1"/>
  <c r="M23" i="40" s="1"/>
  <c r="M27" i="40" s="1"/>
  <c r="M31" i="40" s="1"/>
  <c r="D33" i="39"/>
  <c r="M3" i="40" s="1"/>
  <c r="M45" i="38"/>
  <c r="N45" i="34"/>
  <c r="Z30" i="31"/>
  <c r="E7" i="40" s="1"/>
  <c r="O45" i="31"/>
  <c r="B48" i="31" a="1"/>
  <c r="Z30" i="33"/>
  <c r="G7" i="40" s="1"/>
  <c r="N45" i="33"/>
  <c r="L45" i="33"/>
  <c r="F48" i="32"/>
  <c r="G48" i="32"/>
  <c r="I48" i="32"/>
  <c r="H48" i="32"/>
  <c r="B48" i="32"/>
  <c r="K48" i="32"/>
  <c r="C48" i="32"/>
  <c r="J48" i="32"/>
  <c r="D48" i="32"/>
  <c r="E48" i="32"/>
  <c r="N45" i="31"/>
  <c r="O45" i="33"/>
  <c r="B48" i="33" a="1"/>
  <c r="M6" i="40"/>
  <c r="M10" i="40" s="1"/>
  <c r="M14" i="40" s="1"/>
  <c r="M18" i="40" s="1"/>
  <c r="M22" i="40" s="1"/>
  <c r="M26" i="40" s="1"/>
  <c r="M30" i="40" s="1"/>
  <c r="D32" i="39"/>
  <c r="M2" i="40" s="1"/>
  <c r="N45" i="38"/>
  <c r="O45" i="38"/>
  <c r="B48" i="38" a="1"/>
  <c r="L45" i="36"/>
  <c r="N45" i="36"/>
  <c r="M45" i="36"/>
  <c r="O45" i="37"/>
  <c r="B48" i="37" a="1"/>
  <c r="M45" i="33"/>
  <c r="O45" i="34"/>
  <c r="B48" i="34" a="1"/>
  <c r="Z30" i="36"/>
  <c r="J7" i="40" s="1"/>
  <c r="K48" i="35"/>
  <c r="J48" i="35"/>
  <c r="F48" i="35"/>
  <c r="E48" i="35"/>
  <c r="B48" i="35"/>
  <c r="C48" i="35"/>
  <c r="D48" i="35"/>
  <c r="H48" i="35"/>
  <c r="G48" i="35"/>
  <c r="I48" i="35"/>
  <c r="L45" i="38"/>
  <c r="M45" i="24"/>
  <c r="B48" i="24" a="1"/>
  <c r="O45" i="24"/>
  <c r="O45" i="36"/>
  <c r="B48" i="36" a="1"/>
  <c r="M45" i="31"/>
  <c r="L45" i="31"/>
  <c r="Z30" i="34"/>
  <c r="H7" i="40" s="1"/>
  <c r="N7" i="40" s="1"/>
  <c r="L45" i="37"/>
  <c r="M45" i="37"/>
  <c r="N45" i="37"/>
  <c r="B48" i="26"/>
  <c r="G48" i="26"/>
  <c r="H48" i="26"/>
  <c r="F48" i="26"/>
  <c r="J48" i="26"/>
  <c r="I48" i="26"/>
  <c r="N48" i="26" s="1"/>
  <c r="C48" i="26"/>
  <c r="D48" i="26"/>
  <c r="E48" i="26"/>
  <c r="K48" i="26"/>
  <c r="C8" i="40"/>
  <c r="C9" i="40" s="1"/>
  <c r="E48" i="25"/>
  <c r="J48" i="25"/>
  <c r="K48" i="25"/>
  <c r="I48" i="25"/>
  <c r="D48" i="25"/>
  <c r="B48" i="25"/>
  <c r="C48" i="25"/>
  <c r="F48" i="25"/>
  <c r="H48" i="25"/>
  <c r="G48" i="25"/>
  <c r="D34" i="39" l="1"/>
  <c r="M4" i="40" s="1"/>
  <c r="L48" i="32"/>
  <c r="N48" i="32"/>
  <c r="C48" i="37"/>
  <c r="K48" i="37"/>
  <c r="G48" i="37"/>
  <c r="I48" i="37"/>
  <c r="H48" i="37"/>
  <c r="J48" i="37"/>
  <c r="F48" i="37"/>
  <c r="B48" i="37"/>
  <c r="E48" i="37"/>
  <c r="D48" i="37"/>
  <c r="B51" i="26" a="1"/>
  <c r="O48" i="26"/>
  <c r="G48" i="34"/>
  <c r="K48" i="34"/>
  <c r="D48" i="34"/>
  <c r="C48" i="34"/>
  <c r="I48" i="34"/>
  <c r="B48" i="34"/>
  <c r="H48" i="34"/>
  <c r="E48" i="34"/>
  <c r="F48" i="34"/>
  <c r="J48" i="34"/>
  <c r="I48" i="38"/>
  <c r="J48" i="38"/>
  <c r="B48" i="38"/>
  <c r="E48" i="38"/>
  <c r="C48" i="38"/>
  <c r="D48" i="38"/>
  <c r="G48" i="38"/>
  <c r="F48" i="38"/>
  <c r="H48" i="38"/>
  <c r="K48" i="38"/>
  <c r="N6" i="40"/>
  <c r="B48" i="36"/>
  <c r="H48" i="36"/>
  <c r="I48" i="36"/>
  <c r="G48" i="36"/>
  <c r="F48" i="36"/>
  <c r="K48" i="36"/>
  <c r="D48" i="36"/>
  <c r="C48" i="36"/>
  <c r="J48" i="36"/>
  <c r="E48" i="36"/>
  <c r="M48" i="26"/>
  <c r="N48" i="35"/>
  <c r="L48" i="35"/>
  <c r="J48" i="33"/>
  <c r="C48" i="33"/>
  <c r="G48" i="33"/>
  <c r="I48" i="33"/>
  <c r="F48" i="33"/>
  <c r="E48" i="33"/>
  <c r="H48" i="33"/>
  <c r="K48" i="33"/>
  <c r="B48" i="33"/>
  <c r="D48" i="33"/>
  <c r="M48" i="32"/>
  <c r="B51" i="32" a="1"/>
  <c r="O48" i="32"/>
  <c r="E48" i="31"/>
  <c r="H48" i="31"/>
  <c r="K48" i="31"/>
  <c r="I48" i="31"/>
  <c r="G48" i="31"/>
  <c r="B48" i="31"/>
  <c r="J48" i="31"/>
  <c r="D48" i="31"/>
  <c r="C48" i="31"/>
  <c r="F48" i="31"/>
  <c r="M5" i="40"/>
  <c r="M48" i="35"/>
  <c r="L48" i="26"/>
  <c r="D48" i="24"/>
  <c r="J48" i="24"/>
  <c r="H48" i="24"/>
  <c r="I48" i="24"/>
  <c r="C48" i="24"/>
  <c r="B48" i="24"/>
  <c r="E48" i="24"/>
  <c r="K48" i="24"/>
  <c r="F48" i="24"/>
  <c r="G48" i="24"/>
  <c r="B51" i="35" a="1"/>
  <c r="O48" i="35"/>
  <c r="M9" i="40"/>
  <c r="M12" i="40"/>
  <c r="N8" i="40"/>
  <c r="N9" i="40" s="1"/>
  <c r="L48" i="25"/>
  <c r="O48" i="25"/>
  <c r="B51" i="25" a="1"/>
  <c r="N48" i="25"/>
  <c r="M48" i="25"/>
  <c r="N48" i="24" l="1"/>
  <c r="L48" i="31"/>
  <c r="M48" i="33"/>
  <c r="M48" i="36"/>
  <c r="M48" i="38"/>
  <c r="N48" i="37"/>
  <c r="M48" i="37"/>
  <c r="I51" i="35"/>
  <c r="C51" i="35"/>
  <c r="F51" i="35"/>
  <c r="B51" i="35"/>
  <c r="E51" i="35"/>
  <c r="H51" i="35"/>
  <c r="D51" i="35"/>
  <c r="K51" i="35"/>
  <c r="G51" i="35"/>
  <c r="J51" i="35"/>
  <c r="N48" i="31"/>
  <c r="M48" i="31"/>
  <c r="O48" i="33"/>
  <c r="B51" i="33" a="1"/>
  <c r="L48" i="38"/>
  <c r="N48" i="38"/>
  <c r="M48" i="34"/>
  <c r="F51" i="26"/>
  <c r="K51" i="26"/>
  <c r="I51" i="26"/>
  <c r="H51" i="26"/>
  <c r="B51" i="26"/>
  <c r="G51" i="26"/>
  <c r="J51" i="26"/>
  <c r="D51" i="26"/>
  <c r="C51" i="26"/>
  <c r="E51" i="26"/>
  <c r="N48" i="36"/>
  <c r="M16" i="40"/>
  <c r="M13" i="40"/>
  <c r="B51" i="24" a="1"/>
  <c r="O48" i="24"/>
  <c r="J51" i="32"/>
  <c r="I51" i="32"/>
  <c r="B51" i="32"/>
  <c r="H51" i="32"/>
  <c r="K51" i="32"/>
  <c r="D51" i="32"/>
  <c r="C51" i="32"/>
  <c r="G51" i="32"/>
  <c r="E51" i="32"/>
  <c r="F51" i="32"/>
  <c r="N48" i="33"/>
  <c r="B51" i="36" a="1"/>
  <c r="O48" i="36"/>
  <c r="B51" i="34" a="1"/>
  <c r="O48" i="34"/>
  <c r="L48" i="33"/>
  <c r="L48" i="34"/>
  <c r="B51" i="37" a="1"/>
  <c r="O48" i="37"/>
  <c r="L48" i="24"/>
  <c r="M48" i="24"/>
  <c r="B51" i="31" a="1"/>
  <c r="O48" i="31"/>
  <c r="L48" i="36"/>
  <c r="O48" i="38"/>
  <c r="B51" i="38" a="1"/>
  <c r="N48" i="34"/>
  <c r="L48" i="37"/>
  <c r="D51" i="25"/>
  <c r="I51" i="25"/>
  <c r="J51" i="25"/>
  <c r="H51" i="25"/>
  <c r="C51" i="25"/>
  <c r="G51" i="25"/>
  <c r="B51" i="25"/>
  <c r="F51" i="25"/>
  <c r="K51" i="25"/>
  <c r="E51" i="25"/>
  <c r="N51" i="26" l="1"/>
  <c r="L51" i="26"/>
  <c r="J51" i="36"/>
  <c r="B51" i="36"/>
  <c r="H51" i="36"/>
  <c r="C51" i="36"/>
  <c r="L51" i="36" s="1"/>
  <c r="D51" i="36"/>
  <c r="G51" i="36"/>
  <c r="F51" i="36"/>
  <c r="I51" i="36"/>
  <c r="N51" i="36" s="1"/>
  <c r="E51" i="36"/>
  <c r="K51" i="36"/>
  <c r="O51" i="35"/>
  <c r="B54" i="35" a="1"/>
  <c r="L51" i="32"/>
  <c r="B54" i="32" a="1"/>
  <c r="O51" i="32"/>
  <c r="I51" i="24"/>
  <c r="N51" i="24" s="1"/>
  <c r="D51" i="24"/>
  <c r="J51" i="24"/>
  <c r="F51" i="24"/>
  <c r="K51" i="24"/>
  <c r="B51" i="24"/>
  <c r="H51" i="24"/>
  <c r="E51" i="24"/>
  <c r="C51" i="24"/>
  <c r="L51" i="24" s="1"/>
  <c r="G51" i="24"/>
  <c r="M51" i="35"/>
  <c r="H51" i="31"/>
  <c r="D51" i="31"/>
  <c r="F51" i="31"/>
  <c r="K51" i="31"/>
  <c r="E51" i="31"/>
  <c r="G51" i="31"/>
  <c r="I51" i="31"/>
  <c r="C51" i="31"/>
  <c r="B51" i="31"/>
  <c r="J51" i="31"/>
  <c r="I51" i="34"/>
  <c r="F51" i="34"/>
  <c r="B51" i="34"/>
  <c r="C51" i="34"/>
  <c r="H51" i="34"/>
  <c r="J51" i="34"/>
  <c r="D51" i="34"/>
  <c r="E51" i="34"/>
  <c r="G51" i="34"/>
  <c r="K51" i="34"/>
  <c r="M51" i="32"/>
  <c r="N51" i="32"/>
  <c r="O51" i="26"/>
  <c r="B54" i="26" a="1"/>
  <c r="K51" i="33"/>
  <c r="D51" i="33"/>
  <c r="G51" i="33"/>
  <c r="E51" i="33"/>
  <c r="C51" i="33"/>
  <c r="H51" i="33"/>
  <c r="F51" i="33"/>
  <c r="I51" i="33"/>
  <c r="J51" i="33"/>
  <c r="B51" i="33"/>
  <c r="L51" i="35"/>
  <c r="D51" i="38"/>
  <c r="G51" i="38"/>
  <c r="H51" i="38"/>
  <c r="F51" i="38"/>
  <c r="E51" i="38"/>
  <c r="J51" i="38"/>
  <c r="I51" i="38"/>
  <c r="N51" i="38" s="1"/>
  <c r="C51" i="38"/>
  <c r="K51" i="38"/>
  <c r="B51" i="38"/>
  <c r="I51" i="37"/>
  <c r="N51" i="37" s="1"/>
  <c r="B51" i="37"/>
  <c r="H51" i="37"/>
  <c r="E51" i="37"/>
  <c r="K51" i="37"/>
  <c r="C51" i="37"/>
  <c r="G51" i="37"/>
  <c r="F51" i="37"/>
  <c r="J51" i="37"/>
  <c r="D51" i="37"/>
  <c r="M17" i="40"/>
  <c r="M20" i="40"/>
  <c r="M51" i="26"/>
  <c r="N51" i="35"/>
  <c r="N51" i="25"/>
  <c r="B54" i="25" a="1"/>
  <c r="O51" i="25"/>
  <c r="L51" i="25"/>
  <c r="M51" i="25"/>
  <c r="M51" i="33" l="1"/>
  <c r="L51" i="34"/>
  <c r="O51" i="33"/>
  <c r="B54" i="33" a="1"/>
  <c r="M51" i="31"/>
  <c r="M21" i="40"/>
  <c r="M24" i="40"/>
  <c r="B54" i="38" a="1"/>
  <c r="O51" i="38"/>
  <c r="L51" i="33"/>
  <c r="M51" i="34"/>
  <c r="B54" i="34" a="1"/>
  <c r="O51" i="34"/>
  <c r="B54" i="31" a="1"/>
  <c r="O51" i="31"/>
  <c r="J54" i="35"/>
  <c r="D54" i="35"/>
  <c r="E54" i="35"/>
  <c r="H54" i="35"/>
  <c r="B54" i="35"/>
  <c r="G54" i="35"/>
  <c r="F54" i="35"/>
  <c r="K54" i="35"/>
  <c r="I54" i="35"/>
  <c r="C54" i="35"/>
  <c r="M51" i="38"/>
  <c r="N51" i="33"/>
  <c r="F54" i="26"/>
  <c r="J54" i="26"/>
  <c r="B54" i="26"/>
  <c r="K54" i="26"/>
  <c r="C54" i="26"/>
  <c r="H54" i="26"/>
  <c r="I54" i="26"/>
  <c r="D54" i="26"/>
  <c r="G54" i="26"/>
  <c r="E54" i="26"/>
  <c r="L51" i="31"/>
  <c r="G54" i="32"/>
  <c r="K54" i="32"/>
  <c r="D54" i="32"/>
  <c r="F54" i="32"/>
  <c r="J54" i="32"/>
  <c r="H54" i="32"/>
  <c r="E54" i="32"/>
  <c r="B54" i="32"/>
  <c r="C54" i="32"/>
  <c r="I54" i="32"/>
  <c r="B54" i="36" a="1"/>
  <c r="O51" i="36"/>
  <c r="M51" i="37"/>
  <c r="L51" i="37"/>
  <c r="O51" i="37"/>
  <c r="B54" i="37" a="1"/>
  <c r="L51" i="38"/>
  <c r="N51" i="34"/>
  <c r="N51" i="31"/>
  <c r="B54" i="24" a="1"/>
  <c r="O51" i="24"/>
  <c r="M51" i="24"/>
  <c r="M51" i="36"/>
  <c r="K54" i="25"/>
  <c r="B54" i="25"/>
  <c r="E54" i="25"/>
  <c r="I54" i="25"/>
  <c r="H54" i="25"/>
  <c r="F54" i="25"/>
  <c r="C54" i="25"/>
  <c r="D54" i="25"/>
  <c r="G54" i="25"/>
  <c r="J54" i="25"/>
  <c r="B54" i="37" l="1"/>
  <c r="C54" i="37"/>
  <c r="D54" i="37"/>
  <c r="F54" i="37"/>
  <c r="J54" i="37"/>
  <c r="H54" i="37"/>
  <c r="K54" i="37"/>
  <c r="I54" i="37"/>
  <c r="E54" i="37"/>
  <c r="G54" i="37"/>
  <c r="L54" i="32"/>
  <c r="M54" i="26"/>
  <c r="N54" i="35"/>
  <c r="O54" i="35"/>
  <c r="B57" i="35" a="1"/>
  <c r="C54" i="34"/>
  <c r="F54" i="34"/>
  <c r="B54" i="34"/>
  <c r="J54" i="34"/>
  <c r="H54" i="34"/>
  <c r="I54" i="34"/>
  <c r="K54" i="34"/>
  <c r="E54" i="34"/>
  <c r="G54" i="34"/>
  <c r="D54" i="34"/>
  <c r="E54" i="38"/>
  <c r="G54" i="38"/>
  <c r="F54" i="38"/>
  <c r="J54" i="38"/>
  <c r="H54" i="38"/>
  <c r="B54" i="38"/>
  <c r="D54" i="38"/>
  <c r="I54" i="38"/>
  <c r="K54" i="38"/>
  <c r="C54" i="38"/>
  <c r="E54" i="33"/>
  <c r="I54" i="33"/>
  <c r="C54" i="33"/>
  <c r="F54" i="33"/>
  <c r="J54" i="33"/>
  <c r="D54" i="33"/>
  <c r="K54" i="33"/>
  <c r="G54" i="33"/>
  <c r="B54" i="33"/>
  <c r="H54" i="33"/>
  <c r="N54" i="32"/>
  <c r="L54" i="26"/>
  <c r="L54" i="35"/>
  <c r="M54" i="35"/>
  <c r="D54" i="24"/>
  <c r="K54" i="24"/>
  <c r="AN54" i="24" s="1"/>
  <c r="AN55" i="24" s="1" a="1"/>
  <c r="AN55" i="24" s="1"/>
  <c r="C54" i="24"/>
  <c r="F54" i="24"/>
  <c r="F55" i="24" s="1"/>
  <c r="E54" i="24"/>
  <c r="E55" i="24" s="1"/>
  <c r="I54" i="24"/>
  <c r="B54" i="24"/>
  <c r="H54" i="24"/>
  <c r="H55" i="24" s="1"/>
  <c r="J54" i="24"/>
  <c r="G54" i="24"/>
  <c r="G55" i="24" s="1"/>
  <c r="O54" i="32"/>
  <c r="B57" i="32" a="1"/>
  <c r="N54" i="26"/>
  <c r="O54" i="26"/>
  <c r="B57" i="26" a="1"/>
  <c r="M25" i="40"/>
  <c r="M28" i="40"/>
  <c r="C54" i="36"/>
  <c r="I54" i="36"/>
  <c r="G54" i="36"/>
  <c r="B54" i="36"/>
  <c r="J54" i="36"/>
  <c r="H54" i="36"/>
  <c r="E54" i="36"/>
  <c r="F54" i="36"/>
  <c r="K54" i="36"/>
  <c r="D54" i="36"/>
  <c r="M54" i="32"/>
  <c r="E54" i="31"/>
  <c r="J54" i="31"/>
  <c r="D54" i="31"/>
  <c r="H54" i="31"/>
  <c r="F54" i="31"/>
  <c r="K54" i="31"/>
  <c r="I54" i="31"/>
  <c r="C54" i="31"/>
  <c r="G54" i="31"/>
  <c r="B54" i="31"/>
  <c r="N54" i="25"/>
  <c r="O54" i="25"/>
  <c r="B57" i="25" a="1"/>
  <c r="M54" i="25"/>
  <c r="L54" i="25"/>
  <c r="J57" i="26" l="1"/>
  <c r="I57" i="26"/>
  <c r="H57" i="26"/>
  <c r="H58" i="26" s="1"/>
  <c r="B57" i="26"/>
  <c r="K57" i="26"/>
  <c r="AN57" i="26" s="1"/>
  <c r="AN58" i="26" s="1" a="1"/>
  <c r="AN58" i="26" s="1"/>
  <c r="F57" i="26"/>
  <c r="F58" i="26" s="1"/>
  <c r="C57" i="26"/>
  <c r="G57" i="26"/>
  <c r="G58" i="26" s="1"/>
  <c r="D57" i="26"/>
  <c r="E57" i="26"/>
  <c r="E58" i="26" s="1"/>
  <c r="N54" i="37"/>
  <c r="N54" i="31"/>
  <c r="M54" i="31"/>
  <c r="M32" i="40"/>
  <c r="M33" i="40" s="1"/>
  <c r="M29" i="40"/>
  <c r="B57" i="32"/>
  <c r="D57" i="32"/>
  <c r="K57" i="32"/>
  <c r="AN57" i="32" s="1"/>
  <c r="AN58" i="32" s="1" a="1"/>
  <c r="AN58" i="32" s="1"/>
  <c r="C57" i="32"/>
  <c r="J57" i="32"/>
  <c r="F57" i="32"/>
  <c r="F58" i="32" s="1"/>
  <c r="G57" i="32"/>
  <c r="G58" i="32" s="1"/>
  <c r="I57" i="32"/>
  <c r="E57" i="32"/>
  <c r="E58" i="32" s="1"/>
  <c r="H57" i="32"/>
  <c r="H58" i="32" s="1"/>
  <c r="AH55" i="24"/>
  <c r="W55" i="24"/>
  <c r="U55" i="24"/>
  <c r="AF55" i="24"/>
  <c r="M54" i="33"/>
  <c r="N54" i="33"/>
  <c r="N54" i="38"/>
  <c r="M54" i="34"/>
  <c r="N54" i="34"/>
  <c r="D57" i="35"/>
  <c r="K57" i="35"/>
  <c r="AN57" i="35" s="1"/>
  <c r="AN58" i="35" s="1" a="1"/>
  <c r="AN58" i="35" s="1"/>
  <c r="G57" i="35"/>
  <c r="G58" i="35" s="1"/>
  <c r="J57" i="35"/>
  <c r="F57" i="35"/>
  <c r="F58" i="35" s="1"/>
  <c r="B57" i="35"/>
  <c r="I57" i="35"/>
  <c r="C57" i="35"/>
  <c r="H57" i="35"/>
  <c r="H58" i="35" s="1"/>
  <c r="E57" i="35"/>
  <c r="E58" i="35" s="1"/>
  <c r="M54" i="37"/>
  <c r="AE55" i="24"/>
  <c r="T55" i="24"/>
  <c r="B57" i="36" a="1"/>
  <c r="O54" i="36"/>
  <c r="B57" i="31" a="1"/>
  <c r="O54" i="31"/>
  <c r="O54" i="24"/>
  <c r="B70" i="24" a="1"/>
  <c r="B55" i="24"/>
  <c r="AL54" i="24"/>
  <c r="AL55" i="24" s="1"/>
  <c r="L54" i="24"/>
  <c r="C55" i="24"/>
  <c r="B57" i="33" a="1"/>
  <c r="O54" i="33"/>
  <c r="M54" i="38"/>
  <c r="L54" i="34"/>
  <c r="L54" i="37"/>
  <c r="L54" i="31"/>
  <c r="L54" i="36"/>
  <c r="J55" i="24"/>
  <c r="AM54" i="24"/>
  <c r="AM55" i="24" s="1"/>
  <c r="D55" i="24"/>
  <c r="M54" i="24"/>
  <c r="L54" i="33"/>
  <c r="O54" i="34"/>
  <c r="B57" i="34" a="1"/>
  <c r="M54" i="36"/>
  <c r="N54" i="36"/>
  <c r="AG55" i="24"/>
  <c r="V55" i="24"/>
  <c r="I55" i="24"/>
  <c r="N54" i="24"/>
  <c r="L54" i="38"/>
  <c r="B57" i="38" a="1"/>
  <c r="O54" i="38"/>
  <c r="O54" i="37"/>
  <c r="B57" i="37" a="1"/>
  <c r="B57" i="25"/>
  <c r="E57" i="25"/>
  <c r="E58" i="25" s="1"/>
  <c r="F57" i="25"/>
  <c r="F58" i="25" s="1"/>
  <c r="I57" i="25"/>
  <c r="D57" i="25"/>
  <c r="K57" i="25"/>
  <c r="AN57" i="25" s="1"/>
  <c r="AN58" i="25" s="1" a="1"/>
  <c r="AN58" i="25" s="1"/>
  <c r="J57" i="25"/>
  <c r="G57" i="25"/>
  <c r="G58" i="25" s="1"/>
  <c r="H57" i="25"/>
  <c r="H58" i="25" s="1"/>
  <c r="C57" i="25"/>
  <c r="AL57" i="25" s="1"/>
  <c r="AL58" i="25" s="1"/>
  <c r="AH58" i="35" l="1"/>
  <c r="W58" i="35"/>
  <c r="AF58" i="35"/>
  <c r="U58" i="35"/>
  <c r="M57" i="35"/>
  <c r="D58" i="35"/>
  <c r="V58" i="26"/>
  <c r="AG58" i="26"/>
  <c r="I57" i="37"/>
  <c r="E57" i="37"/>
  <c r="E58" i="37" s="1"/>
  <c r="J57" i="37"/>
  <c r="H57" i="37"/>
  <c r="H58" i="37" s="1"/>
  <c r="C57" i="37"/>
  <c r="K57" i="37"/>
  <c r="AN57" i="37" s="1"/>
  <c r="AN58" i="37" s="1" a="1"/>
  <c r="AN58" i="37" s="1"/>
  <c r="G57" i="37"/>
  <c r="G58" i="37" s="1"/>
  <c r="D57" i="37"/>
  <c r="F57" i="37"/>
  <c r="F58" i="37" s="1"/>
  <c r="B57" i="37"/>
  <c r="J57" i="33"/>
  <c r="E57" i="33"/>
  <c r="E58" i="33" s="1"/>
  <c r="B57" i="33"/>
  <c r="D57" i="33"/>
  <c r="F57" i="33"/>
  <c r="F58" i="33" s="1"/>
  <c r="I57" i="33"/>
  <c r="C57" i="33"/>
  <c r="K57" i="33"/>
  <c r="AN57" i="33" s="1"/>
  <c r="AN58" i="33" s="1" a="1"/>
  <c r="AN58" i="33" s="1"/>
  <c r="H57" i="33"/>
  <c r="H58" i="33" s="1"/>
  <c r="G57" i="33"/>
  <c r="G58" i="33" s="1"/>
  <c r="AB55" i="24"/>
  <c r="Q55" i="24"/>
  <c r="O55" i="24"/>
  <c r="B10" i="40" s="1"/>
  <c r="AL57" i="35"/>
  <c r="AL58" i="35" s="1"/>
  <c r="L57" i="35"/>
  <c r="C58" i="35"/>
  <c r="AM57" i="35"/>
  <c r="AM58" i="35" s="1"/>
  <c r="J58" i="35"/>
  <c r="T58" i="32"/>
  <c r="AE58" i="32"/>
  <c r="AM57" i="32"/>
  <c r="AM58" i="32" s="1"/>
  <c r="J58" i="32"/>
  <c r="O57" i="32"/>
  <c r="B73" i="32" a="1"/>
  <c r="B58" i="32"/>
  <c r="AL57" i="26"/>
  <c r="AL58" i="26" s="1"/>
  <c r="L57" i="26"/>
  <c r="C58" i="26"/>
  <c r="AH58" i="26"/>
  <c r="W58" i="26"/>
  <c r="AH58" i="32"/>
  <c r="W58" i="32"/>
  <c r="U58" i="32"/>
  <c r="AF58" i="32"/>
  <c r="M57" i="32"/>
  <c r="D58" i="32"/>
  <c r="B73" i="26" a="1"/>
  <c r="O57" i="26"/>
  <c r="B58" i="26"/>
  <c r="AJ55" i="24"/>
  <c r="Y55" i="24"/>
  <c r="AC55" i="24"/>
  <c r="R55" i="24"/>
  <c r="I70" i="24"/>
  <c r="K70" i="24"/>
  <c r="J70" i="24"/>
  <c r="H70" i="24"/>
  <c r="D70" i="24"/>
  <c r="E70" i="24"/>
  <c r="C70" i="24"/>
  <c r="F70" i="24"/>
  <c r="G70" i="24"/>
  <c r="B70" i="24"/>
  <c r="G57" i="36"/>
  <c r="G58" i="36" s="1"/>
  <c r="F57" i="36"/>
  <c r="F58" i="36" s="1"/>
  <c r="H57" i="36"/>
  <c r="H58" i="36" s="1"/>
  <c r="B57" i="36"/>
  <c r="E57" i="36"/>
  <c r="E58" i="36" s="1"/>
  <c r="K57" i="36"/>
  <c r="AN57" i="36" s="1"/>
  <c r="AN58" i="36" s="1" a="1"/>
  <c r="AN58" i="36" s="1"/>
  <c r="C57" i="36"/>
  <c r="I57" i="36"/>
  <c r="D57" i="36"/>
  <c r="J57" i="36"/>
  <c r="N57" i="35"/>
  <c r="I58" i="35"/>
  <c r="AG58" i="35"/>
  <c r="V58" i="35"/>
  <c r="N57" i="32"/>
  <c r="I58" i="32"/>
  <c r="AL57" i="32"/>
  <c r="AL58" i="32" s="1"/>
  <c r="L57" i="32"/>
  <c r="C58" i="32"/>
  <c r="AE58" i="26"/>
  <c r="T58" i="26"/>
  <c r="AF58" i="26"/>
  <c r="U58" i="26"/>
  <c r="N57" i="26"/>
  <c r="I58" i="26"/>
  <c r="AD55" i="24"/>
  <c r="S55" i="24"/>
  <c r="H57" i="38"/>
  <c r="H58" i="38" s="1"/>
  <c r="K57" i="38"/>
  <c r="AN57" i="38" s="1"/>
  <c r="AN58" i="38" s="1" a="1"/>
  <c r="AN58" i="38" s="1"/>
  <c r="G57" i="38"/>
  <c r="G58" i="38" s="1"/>
  <c r="B57" i="38"/>
  <c r="E57" i="38"/>
  <c r="E58" i="38" s="1"/>
  <c r="F57" i="38"/>
  <c r="F58" i="38" s="1"/>
  <c r="J57" i="38"/>
  <c r="C57" i="38"/>
  <c r="I57" i="38"/>
  <c r="D57" i="38"/>
  <c r="X55" i="24"/>
  <c r="AI55" i="24"/>
  <c r="I57" i="34"/>
  <c r="H57" i="34"/>
  <c r="H58" i="34" s="1"/>
  <c r="J57" i="34"/>
  <c r="K57" i="34"/>
  <c r="AN57" i="34" s="1"/>
  <c r="AN58" i="34" s="1" a="1"/>
  <c r="AN58" i="34" s="1"/>
  <c r="C57" i="34"/>
  <c r="G57" i="34"/>
  <c r="G58" i="34" s="1"/>
  <c r="F57" i="34"/>
  <c r="F58" i="34" s="1"/>
  <c r="E57" i="34"/>
  <c r="E58" i="34" s="1"/>
  <c r="B57" i="34"/>
  <c r="D57" i="34"/>
  <c r="E57" i="31"/>
  <c r="E58" i="31" s="1"/>
  <c r="B57" i="31"/>
  <c r="K57" i="31"/>
  <c r="AN57" i="31" s="1"/>
  <c r="AN58" i="31" s="1" a="1"/>
  <c r="AN58" i="31" s="1"/>
  <c r="F57" i="31"/>
  <c r="F58" i="31" s="1"/>
  <c r="D57" i="31"/>
  <c r="H57" i="31"/>
  <c r="H58" i="31" s="1"/>
  <c r="G57" i="31"/>
  <c r="G58" i="31" s="1"/>
  <c r="I57" i="31"/>
  <c r="C57" i="31"/>
  <c r="J57" i="31"/>
  <c r="AE58" i="35"/>
  <c r="T58" i="35"/>
  <c r="O57" i="35"/>
  <c r="B73" i="35" a="1"/>
  <c r="B58" i="35"/>
  <c r="V58" i="32"/>
  <c r="AG58" i="32"/>
  <c r="M57" i="26"/>
  <c r="D58" i="26"/>
  <c r="AM57" i="26"/>
  <c r="AM58" i="26" s="1"/>
  <c r="J58" i="26"/>
  <c r="J58" i="25"/>
  <c r="Y58" i="25" s="1"/>
  <c r="AM57" i="25"/>
  <c r="AM58" i="25" s="1"/>
  <c r="N57" i="25"/>
  <c r="I58" i="25"/>
  <c r="AJ58" i="25"/>
  <c r="L57" i="25"/>
  <c r="C58" i="25"/>
  <c r="T58" i="25"/>
  <c r="AE58" i="25"/>
  <c r="V58" i="25"/>
  <c r="AG58" i="25"/>
  <c r="AF58" i="25"/>
  <c r="U58" i="25"/>
  <c r="AH58" i="25"/>
  <c r="W58" i="25"/>
  <c r="M57" i="25"/>
  <c r="D58" i="25"/>
  <c r="B73" i="25" a="1"/>
  <c r="O57" i="25"/>
  <c r="B58" i="25"/>
  <c r="L70" i="24" l="1"/>
  <c r="AK55" i="24"/>
  <c r="B12" i="40" s="1"/>
  <c r="B13" i="40" s="1"/>
  <c r="N70" i="24"/>
  <c r="AG58" i="34"/>
  <c r="V58" i="34"/>
  <c r="M57" i="38"/>
  <c r="D58" i="38"/>
  <c r="T58" i="36"/>
  <c r="AE58" i="36"/>
  <c r="V58" i="36"/>
  <c r="AG58" i="36"/>
  <c r="Y58" i="32"/>
  <c r="AJ58" i="32"/>
  <c r="AJ58" i="35"/>
  <c r="Y58" i="35"/>
  <c r="AG58" i="33"/>
  <c r="V58" i="33"/>
  <c r="N57" i="33"/>
  <c r="I58" i="33"/>
  <c r="AE58" i="33"/>
  <c r="T58" i="33"/>
  <c r="M57" i="37"/>
  <c r="D58" i="37"/>
  <c r="W58" i="37"/>
  <c r="AH58" i="37"/>
  <c r="AD58" i="26"/>
  <c r="S58" i="26"/>
  <c r="Q58" i="35"/>
  <c r="O58" i="35"/>
  <c r="I10" i="40" s="1"/>
  <c r="AB58" i="35"/>
  <c r="V58" i="31"/>
  <c r="AG58" i="31"/>
  <c r="B73" i="34" a="1"/>
  <c r="O57" i="34"/>
  <c r="B58" i="34"/>
  <c r="L57" i="34"/>
  <c r="AL57" i="34"/>
  <c r="AL58" i="34" s="1"/>
  <c r="C58" i="34"/>
  <c r="N57" i="34"/>
  <c r="I58" i="34"/>
  <c r="N57" i="38"/>
  <c r="I58" i="38"/>
  <c r="AE58" i="38"/>
  <c r="T58" i="38"/>
  <c r="W58" i="38"/>
  <c r="AH58" i="38"/>
  <c r="AI58" i="32"/>
  <c r="X58" i="32"/>
  <c r="AI58" i="35"/>
  <c r="X58" i="35"/>
  <c r="N57" i="36"/>
  <c r="I58" i="36"/>
  <c r="O57" i="36"/>
  <c r="B73" i="36" a="1"/>
  <c r="B58" i="36"/>
  <c r="B73" i="24" a="1"/>
  <c r="O70" i="24"/>
  <c r="H73" i="26"/>
  <c r="G73" i="26"/>
  <c r="C73" i="26"/>
  <c r="D73" i="26"/>
  <c r="J73" i="26"/>
  <c r="I73" i="26"/>
  <c r="E73" i="26"/>
  <c r="K73" i="26"/>
  <c r="B73" i="26"/>
  <c r="F73" i="26"/>
  <c r="O58" i="32"/>
  <c r="F10" i="40" s="1"/>
  <c r="Q58" i="32"/>
  <c r="AB58" i="32"/>
  <c r="W58" i="33"/>
  <c r="AH58" i="33"/>
  <c r="AF58" i="33"/>
  <c r="U58" i="33"/>
  <c r="AM57" i="33"/>
  <c r="AM58" i="33" s="1"/>
  <c r="J58" i="33"/>
  <c r="AG58" i="37"/>
  <c r="V58" i="37"/>
  <c r="AM57" i="37"/>
  <c r="AM58" i="37" s="1"/>
  <c r="J58" i="37"/>
  <c r="AC58" i="32"/>
  <c r="R58" i="32"/>
  <c r="AL57" i="36"/>
  <c r="AL58" i="36" s="1"/>
  <c r="L57" i="36"/>
  <c r="C58" i="36"/>
  <c r="AH58" i="36"/>
  <c r="W58" i="36"/>
  <c r="M70" i="24"/>
  <c r="S58" i="32"/>
  <c r="AD58" i="32"/>
  <c r="AC58" i="26"/>
  <c r="R58" i="26"/>
  <c r="F73" i="32"/>
  <c r="C73" i="32"/>
  <c r="I73" i="32"/>
  <c r="D73" i="32"/>
  <c r="H73" i="32"/>
  <c r="J73" i="32"/>
  <c r="B73" i="32"/>
  <c r="K73" i="32"/>
  <c r="E73" i="32"/>
  <c r="G73" i="32"/>
  <c r="AC58" i="35"/>
  <c r="R58" i="35"/>
  <c r="M57" i="33"/>
  <c r="D58" i="33"/>
  <c r="B73" i="37" a="1"/>
  <c r="O57" i="37"/>
  <c r="B58" i="37"/>
  <c r="AE58" i="37"/>
  <c r="T58" i="37"/>
  <c r="S58" i="35"/>
  <c r="AD58" i="35"/>
  <c r="N57" i="31"/>
  <c r="I58" i="31"/>
  <c r="AF58" i="31"/>
  <c r="U58" i="31"/>
  <c r="M57" i="34"/>
  <c r="D58" i="34"/>
  <c r="W58" i="34"/>
  <c r="AH58" i="34"/>
  <c r="AF58" i="38"/>
  <c r="U58" i="38"/>
  <c r="AI58" i="26"/>
  <c r="X58" i="26"/>
  <c r="M57" i="36"/>
  <c r="D58" i="36"/>
  <c r="J73" i="35"/>
  <c r="H73" i="35"/>
  <c r="D73" i="35"/>
  <c r="G73" i="35"/>
  <c r="I73" i="35"/>
  <c r="B73" i="35"/>
  <c r="K73" i="35"/>
  <c r="F73" i="35"/>
  <c r="E73" i="35"/>
  <c r="C73" i="35"/>
  <c r="AM57" i="31"/>
  <c r="AM58" i="31" s="1"/>
  <c r="J58" i="31"/>
  <c r="AH58" i="31"/>
  <c r="W58" i="31"/>
  <c r="B73" i="31" a="1"/>
  <c r="O57" i="31"/>
  <c r="B58" i="31"/>
  <c r="T58" i="34"/>
  <c r="AE58" i="34"/>
  <c r="AL57" i="38"/>
  <c r="AL58" i="38" s="1"/>
  <c r="L57" i="38"/>
  <c r="C58" i="38"/>
  <c r="O57" i="38"/>
  <c r="B58" i="38"/>
  <c r="AJ58" i="26"/>
  <c r="Y58" i="26"/>
  <c r="AL57" i="31"/>
  <c r="AL58" i="31" s="1"/>
  <c r="L57" i="31"/>
  <c r="L58" i="31" s="1"/>
  <c r="C58" i="31"/>
  <c r="M57" i="31"/>
  <c r="D58" i="31"/>
  <c r="AE58" i="31"/>
  <c r="T58" i="31"/>
  <c r="U58" i="34"/>
  <c r="AF58" i="34"/>
  <c r="AM57" i="34"/>
  <c r="AM58" i="34" s="1"/>
  <c r="J58" i="34"/>
  <c r="AM57" i="38"/>
  <c r="AM58" i="38" s="1"/>
  <c r="J58" i="38"/>
  <c r="V58" i="38"/>
  <c r="AG58" i="38"/>
  <c r="AM57" i="36"/>
  <c r="AM58" i="36" s="1"/>
  <c r="J58" i="36"/>
  <c r="AF58" i="36"/>
  <c r="U58" i="36"/>
  <c r="Z55" i="24"/>
  <c r="B11" i="40" s="1"/>
  <c r="AB58" i="26"/>
  <c r="AK58" i="26" s="1"/>
  <c r="D12" i="40" s="1"/>
  <c r="D13" i="40" s="1"/>
  <c r="O58" i="26"/>
  <c r="D10" i="40" s="1"/>
  <c r="Q58" i="26"/>
  <c r="Z58" i="26" s="1"/>
  <c r="D11" i="40" s="1"/>
  <c r="L57" i="33"/>
  <c r="AL57" i="33"/>
  <c r="AL58" i="33" s="1"/>
  <c r="C58" i="33"/>
  <c r="O57" i="33"/>
  <c r="B73" i="33" a="1"/>
  <c r="B58" i="33"/>
  <c r="U58" i="37"/>
  <c r="AF58" i="37"/>
  <c r="AL57" i="37"/>
  <c r="AL58" i="37" s="1"/>
  <c r="L57" i="37"/>
  <c r="C58" i="37"/>
  <c r="N57" i="37"/>
  <c r="I58" i="37"/>
  <c r="S58" i="25"/>
  <c r="AD58" i="25"/>
  <c r="AB58" i="25"/>
  <c r="Q58" i="25"/>
  <c r="O58" i="25"/>
  <c r="C10" i="40" s="1"/>
  <c r="AC58" i="25"/>
  <c r="R58" i="25"/>
  <c r="X58" i="25"/>
  <c r="AI58" i="25"/>
  <c r="F73" i="25"/>
  <c r="G73" i="25"/>
  <c r="E73" i="25"/>
  <c r="J73" i="25"/>
  <c r="K73" i="25"/>
  <c r="I73" i="25"/>
  <c r="H73" i="25"/>
  <c r="C73" i="25"/>
  <c r="D73" i="25"/>
  <c r="B73" i="25"/>
  <c r="N73" i="35" l="1"/>
  <c r="M73" i="32"/>
  <c r="L73" i="26"/>
  <c r="AK58" i="32"/>
  <c r="F12" i="40" s="1"/>
  <c r="F13" i="40" s="1"/>
  <c r="AK58" i="35"/>
  <c r="I12" i="40" s="1"/>
  <c r="I13" i="40" s="1"/>
  <c r="Y58" i="34"/>
  <c r="AJ58" i="34"/>
  <c r="H73" i="24"/>
  <c r="K73" i="24"/>
  <c r="J73" i="24"/>
  <c r="F73" i="24"/>
  <c r="D73" i="24"/>
  <c r="B73" i="24"/>
  <c r="I73" i="24"/>
  <c r="C73" i="24"/>
  <c r="E73" i="24"/>
  <c r="G73" i="24"/>
  <c r="X58" i="36"/>
  <c r="AI58" i="36"/>
  <c r="X58" i="34"/>
  <c r="AI58" i="34"/>
  <c r="Z58" i="35"/>
  <c r="I11" i="40" s="1"/>
  <c r="AD58" i="38"/>
  <c r="S58" i="38"/>
  <c r="AC58" i="37"/>
  <c r="R58" i="37"/>
  <c r="R58" i="33"/>
  <c r="AC58" i="33"/>
  <c r="O58" i="38"/>
  <c r="AB58" i="38"/>
  <c r="Q58" i="38"/>
  <c r="Y58" i="31"/>
  <c r="AJ58" i="31"/>
  <c r="S58" i="36"/>
  <c r="AD58" i="36"/>
  <c r="S58" i="34"/>
  <c r="AD58" i="34"/>
  <c r="X58" i="31"/>
  <c r="AI58" i="31"/>
  <c r="K73" i="37"/>
  <c r="D73" i="37"/>
  <c r="I73" i="37"/>
  <c r="H73" i="37"/>
  <c r="E73" i="37"/>
  <c r="J73" i="37"/>
  <c r="C73" i="37"/>
  <c r="B73" i="37"/>
  <c r="G73" i="37"/>
  <c r="F73" i="37"/>
  <c r="O73" i="32"/>
  <c r="B76" i="32" a="1"/>
  <c r="N73" i="32"/>
  <c r="N73" i="26"/>
  <c r="AB58" i="36"/>
  <c r="O58" i="36"/>
  <c r="J10" i="40" s="1"/>
  <c r="Q58" i="36"/>
  <c r="Q58" i="34"/>
  <c r="O58" i="34"/>
  <c r="H10" i="40" s="1"/>
  <c r="AB58" i="34"/>
  <c r="AD58" i="37"/>
  <c r="S58" i="37"/>
  <c r="AI58" i="33"/>
  <c r="X58" i="33"/>
  <c r="AJ58" i="37"/>
  <c r="Y58" i="37"/>
  <c r="Q58" i="33"/>
  <c r="AB58" i="33"/>
  <c r="O58" i="33"/>
  <c r="G10" i="40" s="1"/>
  <c r="Y58" i="36"/>
  <c r="AJ58" i="36"/>
  <c r="AJ58" i="38"/>
  <c r="Y58" i="38"/>
  <c r="S58" i="31"/>
  <c r="AD58" i="31"/>
  <c r="J73" i="31"/>
  <c r="D73" i="31"/>
  <c r="H73" i="31"/>
  <c r="K73" i="31"/>
  <c r="C73" i="31"/>
  <c r="B73" i="31"/>
  <c r="I73" i="31"/>
  <c r="F73" i="31"/>
  <c r="E73" i="31"/>
  <c r="G73" i="31"/>
  <c r="M73" i="35"/>
  <c r="S58" i="33"/>
  <c r="AD58" i="33"/>
  <c r="L73" i="32"/>
  <c r="B76" i="26" a="1"/>
  <c r="O73" i="26"/>
  <c r="J73" i="36"/>
  <c r="H73" i="36"/>
  <c r="B73" i="36"/>
  <c r="D73" i="36"/>
  <c r="G73" i="36"/>
  <c r="I73" i="36"/>
  <c r="E73" i="36"/>
  <c r="C73" i="36"/>
  <c r="K73" i="36"/>
  <c r="F73" i="36"/>
  <c r="X58" i="38"/>
  <c r="AI58" i="38"/>
  <c r="R58" i="34"/>
  <c r="AC58" i="34"/>
  <c r="R58" i="31"/>
  <c r="AC58" i="31"/>
  <c r="Q58" i="31"/>
  <c r="O58" i="31"/>
  <c r="E10" i="40" s="1"/>
  <c r="AB58" i="31"/>
  <c r="AJ58" i="33"/>
  <c r="Y58" i="33"/>
  <c r="AI58" i="37"/>
  <c r="X58" i="37"/>
  <c r="K73" i="33"/>
  <c r="D73" i="33"/>
  <c r="H73" i="33"/>
  <c r="B73" i="33"/>
  <c r="I73" i="33"/>
  <c r="F73" i="33"/>
  <c r="G73" i="33"/>
  <c r="J73" i="33"/>
  <c r="C73" i="33"/>
  <c r="E73" i="33"/>
  <c r="AC58" i="38"/>
  <c r="R58" i="38"/>
  <c r="L73" i="35"/>
  <c r="O73" i="35"/>
  <c r="B76" i="35" a="1"/>
  <c r="Q58" i="37"/>
  <c r="O58" i="37"/>
  <c r="K10" i="40" s="1"/>
  <c r="AB58" i="37"/>
  <c r="AK58" i="37" s="1"/>
  <c r="K12" i="40" s="1"/>
  <c r="R58" i="36"/>
  <c r="AC58" i="36"/>
  <c r="Z58" i="32"/>
  <c r="F11" i="40" s="1"/>
  <c r="M73" i="26"/>
  <c r="AK58" i="34"/>
  <c r="H12" i="40" s="1"/>
  <c r="H13" i="40" s="1"/>
  <c r="H73" i="34"/>
  <c r="C73" i="34"/>
  <c r="G73" i="34"/>
  <c r="E73" i="34"/>
  <c r="K73" i="34"/>
  <c r="D73" i="34"/>
  <c r="F73" i="34"/>
  <c r="J73" i="34"/>
  <c r="B73" i="34"/>
  <c r="I73" i="34"/>
  <c r="AK58" i="25"/>
  <c r="C12" i="40" s="1"/>
  <c r="C13" i="40" s="1"/>
  <c r="Z58" i="25"/>
  <c r="C11" i="40" s="1"/>
  <c r="O73" i="25"/>
  <c r="B76" i="25" a="1"/>
  <c r="N73" i="25"/>
  <c r="M73" i="25"/>
  <c r="L73" i="25"/>
  <c r="K13" i="40" l="1"/>
  <c r="AK58" i="33"/>
  <c r="G12" i="40" s="1"/>
  <c r="G13" i="40" s="1"/>
  <c r="AK58" i="36"/>
  <c r="J12" i="40" s="1"/>
  <c r="J13" i="40" s="1"/>
  <c r="AK58" i="38"/>
  <c r="D62" i="38" s="1"/>
  <c r="L4" i="40" s="1"/>
  <c r="AK58" i="31"/>
  <c r="E12" i="40" s="1"/>
  <c r="E13" i="40" s="1"/>
  <c r="N73" i="31"/>
  <c r="L12" i="40"/>
  <c r="O73" i="36"/>
  <c r="B76" i="36" a="1"/>
  <c r="M73" i="33"/>
  <c r="N73" i="36"/>
  <c r="B76" i="31" a="1"/>
  <c r="O73" i="31"/>
  <c r="M73" i="31"/>
  <c r="Z58" i="33"/>
  <c r="G11" i="40" s="1"/>
  <c r="D76" i="32"/>
  <c r="E76" i="32"/>
  <c r="C76" i="32"/>
  <c r="B76" i="32"/>
  <c r="J76" i="32"/>
  <c r="H76" i="32"/>
  <c r="I76" i="32"/>
  <c r="G76" i="32"/>
  <c r="F76" i="32"/>
  <c r="K76" i="32"/>
  <c r="O73" i="37"/>
  <c r="B76" i="37" a="1"/>
  <c r="M73" i="24"/>
  <c r="I76" i="35"/>
  <c r="G76" i="35"/>
  <c r="C76" i="35"/>
  <c r="J76" i="35"/>
  <c r="K76" i="35"/>
  <c r="B76" i="35"/>
  <c r="D76" i="35"/>
  <c r="E76" i="35"/>
  <c r="F76" i="35"/>
  <c r="H76" i="35"/>
  <c r="D60" i="38"/>
  <c r="L2" i="40" s="1"/>
  <c r="L10" i="40"/>
  <c r="O73" i="24"/>
  <c r="B76" i="24" a="1"/>
  <c r="N73" i="34"/>
  <c r="M73" i="34"/>
  <c r="L73" i="34"/>
  <c r="L73" i="33"/>
  <c r="N73" i="33"/>
  <c r="Z58" i="31"/>
  <c r="E11" i="40" s="1"/>
  <c r="L73" i="31"/>
  <c r="Z58" i="34"/>
  <c r="H11" i="40" s="1"/>
  <c r="L73" i="37"/>
  <c r="N73" i="37"/>
  <c r="Z58" i="38"/>
  <c r="L73" i="24"/>
  <c r="E76" i="26"/>
  <c r="G76" i="26"/>
  <c r="J76" i="26"/>
  <c r="F76" i="26"/>
  <c r="I76" i="26"/>
  <c r="C76" i="26"/>
  <c r="D76" i="26"/>
  <c r="M76" i="26" s="1"/>
  <c r="B76" i="26"/>
  <c r="H76" i="26"/>
  <c r="K76" i="26"/>
  <c r="O73" i="34"/>
  <c r="B76" i="34" a="1"/>
  <c r="Z58" i="37"/>
  <c r="K11" i="40" s="1"/>
  <c r="B76" i="33" a="1"/>
  <c r="O73" i="33"/>
  <c r="L73" i="36"/>
  <c r="M73" i="36"/>
  <c r="Z58" i="36"/>
  <c r="J11" i="40" s="1"/>
  <c r="M73" i="37"/>
  <c r="N73" i="24"/>
  <c r="N12" i="40"/>
  <c r="B76" i="25"/>
  <c r="E76" i="25"/>
  <c r="F76" i="25"/>
  <c r="I76" i="25"/>
  <c r="K76" i="25"/>
  <c r="G76" i="25"/>
  <c r="D76" i="25"/>
  <c r="J76" i="25"/>
  <c r="C76" i="25"/>
  <c r="H76" i="25"/>
  <c r="N76" i="35" l="1"/>
  <c r="D61" i="38"/>
  <c r="L3" i="40" s="1"/>
  <c r="L11" i="40"/>
  <c r="C76" i="33"/>
  <c r="D76" i="33"/>
  <c r="F76" i="33"/>
  <c r="J76" i="33"/>
  <c r="G76" i="33"/>
  <c r="I76" i="33"/>
  <c r="E76" i="33"/>
  <c r="K76" i="33"/>
  <c r="H76" i="33"/>
  <c r="B76" i="33"/>
  <c r="L76" i="26"/>
  <c r="L14" i="40"/>
  <c r="L18" i="40" s="1"/>
  <c r="L22" i="40" s="1"/>
  <c r="L26" i="40" s="1"/>
  <c r="L30" i="40" s="1"/>
  <c r="N10" i="40"/>
  <c r="M76" i="32"/>
  <c r="E76" i="31"/>
  <c r="G76" i="31"/>
  <c r="H76" i="31"/>
  <c r="C76" i="31"/>
  <c r="K76" i="31"/>
  <c r="B76" i="31"/>
  <c r="I76" i="31"/>
  <c r="F76" i="31"/>
  <c r="D76" i="31"/>
  <c r="J76" i="31"/>
  <c r="N13" i="40"/>
  <c r="N76" i="26"/>
  <c r="M76" i="35"/>
  <c r="L76" i="35"/>
  <c r="I76" i="37"/>
  <c r="B76" i="37"/>
  <c r="H76" i="37"/>
  <c r="F76" i="37"/>
  <c r="J76" i="37"/>
  <c r="D76" i="37"/>
  <c r="K76" i="37"/>
  <c r="C76" i="37"/>
  <c r="E76" i="37"/>
  <c r="G76" i="37"/>
  <c r="B79" i="32" a="1"/>
  <c r="O76" i="32"/>
  <c r="L13" i="40"/>
  <c r="L16" i="40"/>
  <c r="D76" i="36"/>
  <c r="G76" i="36"/>
  <c r="F76" i="36"/>
  <c r="I76" i="36"/>
  <c r="K76" i="36"/>
  <c r="H76" i="36"/>
  <c r="E76" i="36"/>
  <c r="C76" i="36"/>
  <c r="J76" i="36"/>
  <c r="B76" i="36"/>
  <c r="C76" i="34"/>
  <c r="J76" i="34"/>
  <c r="D76" i="34"/>
  <c r="I76" i="34"/>
  <c r="B76" i="34"/>
  <c r="G76" i="34"/>
  <c r="K76" i="34"/>
  <c r="F76" i="34"/>
  <c r="E76" i="34"/>
  <c r="H76" i="34"/>
  <c r="B79" i="26" a="1"/>
  <c r="O76" i="26"/>
  <c r="D76" i="24"/>
  <c r="H76" i="24"/>
  <c r="K76" i="24"/>
  <c r="B76" i="24"/>
  <c r="I76" i="24"/>
  <c r="E76" i="24"/>
  <c r="C76" i="24"/>
  <c r="J76" i="24"/>
  <c r="G76" i="24"/>
  <c r="F76" i="24"/>
  <c r="O76" i="35"/>
  <c r="B79" i="35" a="1"/>
  <c r="N76" i="32"/>
  <c r="L76" i="32"/>
  <c r="L5" i="40"/>
  <c r="N76" i="25"/>
  <c r="M76" i="25"/>
  <c r="L76" i="25"/>
  <c r="B79" i="25" a="1"/>
  <c r="O76" i="25"/>
  <c r="L76" i="36" l="1"/>
  <c r="N76" i="36"/>
  <c r="N76" i="33"/>
  <c r="M76" i="33"/>
  <c r="L17" i="40"/>
  <c r="L20" i="40"/>
  <c r="M76" i="37"/>
  <c r="B79" i="37" a="1"/>
  <c r="O76" i="37"/>
  <c r="L76" i="31"/>
  <c r="O76" i="33"/>
  <c r="B79" i="33" a="1"/>
  <c r="N76" i="24"/>
  <c r="M76" i="24"/>
  <c r="B79" i="34" a="1"/>
  <c r="O76" i="34"/>
  <c r="L76" i="34"/>
  <c r="N76" i="37"/>
  <c r="N76" i="31"/>
  <c r="L76" i="33"/>
  <c r="B79" i="35"/>
  <c r="K79" i="35"/>
  <c r="E79" i="35"/>
  <c r="H79" i="35"/>
  <c r="J79" i="35"/>
  <c r="F79" i="35"/>
  <c r="I79" i="35"/>
  <c r="C79" i="35"/>
  <c r="L79" i="35" s="1"/>
  <c r="D79" i="35"/>
  <c r="G79" i="35"/>
  <c r="B79" i="24" a="1"/>
  <c r="O76" i="24"/>
  <c r="N76" i="34"/>
  <c r="O76" i="36"/>
  <c r="B79" i="36" a="1"/>
  <c r="L76" i="37"/>
  <c r="O76" i="31"/>
  <c r="B79" i="31" a="1"/>
  <c r="L15" i="40"/>
  <c r="L19" i="40" s="1"/>
  <c r="L23" i="40" s="1"/>
  <c r="L27" i="40" s="1"/>
  <c r="L31" i="40" s="1"/>
  <c r="N11" i="40"/>
  <c r="L76" i="24"/>
  <c r="H79" i="26"/>
  <c r="I79" i="26"/>
  <c r="K79" i="26"/>
  <c r="F79" i="26"/>
  <c r="G79" i="26"/>
  <c r="J79" i="26"/>
  <c r="C79" i="26"/>
  <c r="L79" i="26" s="1"/>
  <c r="B79" i="26"/>
  <c r="D79" i="26"/>
  <c r="E79" i="26"/>
  <c r="M76" i="34"/>
  <c r="M76" i="36"/>
  <c r="J79" i="32"/>
  <c r="F79" i="32"/>
  <c r="G79" i="32"/>
  <c r="H79" i="32"/>
  <c r="E79" i="32"/>
  <c r="I79" i="32"/>
  <c r="B79" i="32"/>
  <c r="C79" i="32"/>
  <c r="K79" i="32"/>
  <c r="D79" i="32"/>
  <c r="M76" i="31"/>
  <c r="B79" i="25"/>
  <c r="I79" i="25"/>
  <c r="C79" i="25"/>
  <c r="K79" i="25"/>
  <c r="J79" i="25"/>
  <c r="F79" i="25"/>
  <c r="H79" i="25"/>
  <c r="D79" i="25"/>
  <c r="E79" i="25"/>
  <c r="G79" i="25"/>
  <c r="O79" i="32" l="1"/>
  <c r="B82" i="32" a="1"/>
  <c r="J79" i="36"/>
  <c r="G79" i="36"/>
  <c r="D79" i="36"/>
  <c r="F79" i="36"/>
  <c r="C79" i="36"/>
  <c r="E79" i="36"/>
  <c r="I79" i="36"/>
  <c r="H79" i="36"/>
  <c r="K79" i="36"/>
  <c r="B79" i="36"/>
  <c r="C79" i="24"/>
  <c r="D79" i="24"/>
  <c r="F79" i="24"/>
  <c r="J79" i="24"/>
  <c r="I79" i="24"/>
  <c r="K79" i="24"/>
  <c r="H79" i="24"/>
  <c r="G79" i="24"/>
  <c r="E79" i="24"/>
  <c r="B79" i="24"/>
  <c r="N79" i="35"/>
  <c r="I79" i="34"/>
  <c r="H79" i="34"/>
  <c r="E79" i="34"/>
  <c r="C79" i="34"/>
  <c r="D79" i="34"/>
  <c r="J79" i="34"/>
  <c r="F79" i="34"/>
  <c r="B79" i="34"/>
  <c r="G79" i="34"/>
  <c r="K79" i="34"/>
  <c r="D79" i="33"/>
  <c r="K79" i="33"/>
  <c r="E79" i="33"/>
  <c r="C79" i="33"/>
  <c r="J79" i="33"/>
  <c r="H79" i="33"/>
  <c r="F79" i="33"/>
  <c r="I79" i="33"/>
  <c r="G79" i="33"/>
  <c r="B79" i="33"/>
  <c r="M79" i="26"/>
  <c r="L24" i="40"/>
  <c r="L21" i="40"/>
  <c r="C79" i="37"/>
  <c r="J79" i="37"/>
  <c r="F79" i="37"/>
  <c r="E79" i="37"/>
  <c r="H79" i="37"/>
  <c r="I79" i="37"/>
  <c r="K79" i="37"/>
  <c r="B79" i="37"/>
  <c r="G79" i="37"/>
  <c r="D79" i="37"/>
  <c r="M79" i="32"/>
  <c r="N79" i="32"/>
  <c r="N79" i="26"/>
  <c r="B79" i="31"/>
  <c r="H79" i="31"/>
  <c r="E79" i="31"/>
  <c r="C79" i="31"/>
  <c r="F79" i="31"/>
  <c r="D79" i="31"/>
  <c r="G79" i="31"/>
  <c r="J79" i="31"/>
  <c r="I79" i="31"/>
  <c r="N79" i="31" s="1"/>
  <c r="K79" i="31"/>
  <c r="L79" i="32"/>
  <c r="O79" i="26"/>
  <c r="B82" i="26" a="1"/>
  <c r="M79" i="35"/>
  <c r="B82" i="35" a="1"/>
  <c r="O79" i="35"/>
  <c r="M79" i="25"/>
  <c r="L79" i="25"/>
  <c r="N79" i="25"/>
  <c r="O79" i="25"/>
  <c r="B82" i="25" a="1"/>
  <c r="M79" i="37" l="1"/>
  <c r="H82" i="26"/>
  <c r="E82" i="26"/>
  <c r="C82" i="26"/>
  <c r="I82" i="26"/>
  <c r="D82" i="26"/>
  <c r="J82" i="26"/>
  <c r="B82" i="26"/>
  <c r="F82" i="26"/>
  <c r="K82" i="26"/>
  <c r="G82" i="26"/>
  <c r="O79" i="31"/>
  <c r="B82" i="31" a="1"/>
  <c r="N79" i="37"/>
  <c r="M79" i="34"/>
  <c r="N79" i="34"/>
  <c r="B82" i="36" a="1"/>
  <c r="O79" i="36"/>
  <c r="L79" i="31"/>
  <c r="L79" i="37"/>
  <c r="O79" i="33"/>
  <c r="B82" i="33" a="1"/>
  <c r="O79" i="34"/>
  <c r="B82" i="34" a="1"/>
  <c r="L79" i="34"/>
  <c r="L79" i="36"/>
  <c r="J82" i="35"/>
  <c r="F82" i="35"/>
  <c r="B82" i="35"/>
  <c r="I82" i="35"/>
  <c r="H82" i="35"/>
  <c r="C82" i="35"/>
  <c r="E82" i="35"/>
  <c r="D82" i="35"/>
  <c r="G82" i="35"/>
  <c r="K82" i="35"/>
  <c r="B82" i="37" a="1"/>
  <c r="O79" i="37"/>
  <c r="M79" i="33"/>
  <c r="O79" i="24"/>
  <c r="B82" i="24" a="1"/>
  <c r="M79" i="24"/>
  <c r="C82" i="32"/>
  <c r="E82" i="32"/>
  <c r="B82" i="32"/>
  <c r="K82" i="32"/>
  <c r="I82" i="32"/>
  <c r="G82" i="32"/>
  <c r="D82" i="32"/>
  <c r="H82" i="32"/>
  <c r="F82" i="32"/>
  <c r="J82" i="32"/>
  <c r="M79" i="31"/>
  <c r="L25" i="40"/>
  <c r="L28" i="40"/>
  <c r="N79" i="33"/>
  <c r="L79" i="33"/>
  <c r="N79" i="24"/>
  <c r="L79" i="24"/>
  <c r="N79" i="36"/>
  <c r="M79" i="36"/>
  <c r="B82" i="25"/>
  <c r="C82" i="25"/>
  <c r="F82" i="25"/>
  <c r="G82" i="25"/>
  <c r="E82" i="25"/>
  <c r="J82" i="25"/>
  <c r="K82" i="25"/>
  <c r="I82" i="25"/>
  <c r="H82" i="25"/>
  <c r="D82" i="25"/>
  <c r="I82" i="34" l="1"/>
  <c r="G82" i="34"/>
  <c r="J82" i="34"/>
  <c r="H82" i="34"/>
  <c r="D82" i="34"/>
  <c r="F82" i="34"/>
  <c r="E82" i="34"/>
  <c r="C82" i="34"/>
  <c r="B82" i="34"/>
  <c r="K82" i="34"/>
  <c r="B82" i="31"/>
  <c r="H82" i="31"/>
  <c r="C82" i="31"/>
  <c r="F82" i="31"/>
  <c r="D82" i="31"/>
  <c r="I82" i="31"/>
  <c r="G82" i="31"/>
  <c r="J82" i="31"/>
  <c r="K82" i="31"/>
  <c r="E82" i="31"/>
  <c r="N82" i="26"/>
  <c r="L32" i="40"/>
  <c r="L33" i="40" s="1"/>
  <c r="L29" i="40"/>
  <c r="N82" i="32"/>
  <c r="L82" i="32"/>
  <c r="B85" i="26" a="1"/>
  <c r="O82" i="26"/>
  <c r="L82" i="26"/>
  <c r="K82" i="36"/>
  <c r="B82" i="36"/>
  <c r="C82" i="36"/>
  <c r="E82" i="36"/>
  <c r="F82" i="36"/>
  <c r="I82" i="36"/>
  <c r="J82" i="36"/>
  <c r="H82" i="36"/>
  <c r="G82" i="36"/>
  <c r="D82" i="36"/>
  <c r="M82" i="35"/>
  <c r="N82" i="35"/>
  <c r="K82" i="33"/>
  <c r="D82" i="33"/>
  <c r="J82" i="33"/>
  <c r="H82" i="33"/>
  <c r="F82" i="33"/>
  <c r="I82" i="33"/>
  <c r="B82" i="33"/>
  <c r="G82" i="33"/>
  <c r="E82" i="33"/>
  <c r="C82" i="33"/>
  <c r="L82" i="35"/>
  <c r="M82" i="32"/>
  <c r="O82" i="32"/>
  <c r="B85" i="32" a="1"/>
  <c r="B82" i="24"/>
  <c r="K82" i="24"/>
  <c r="AN82" i="24" s="1"/>
  <c r="AN83" i="24" s="1" a="1"/>
  <c r="AN83" i="24" s="1"/>
  <c r="F82" i="24"/>
  <c r="F83" i="24" s="1"/>
  <c r="J82" i="24"/>
  <c r="C82" i="24"/>
  <c r="I82" i="24"/>
  <c r="H82" i="24"/>
  <c r="H83" i="24" s="1"/>
  <c r="E82" i="24"/>
  <c r="E83" i="24" s="1"/>
  <c r="G82" i="24"/>
  <c r="G83" i="24" s="1"/>
  <c r="D82" i="24"/>
  <c r="E82" i="37"/>
  <c r="H82" i="37"/>
  <c r="B82" i="37"/>
  <c r="I82" i="37"/>
  <c r="G82" i="37"/>
  <c r="C82" i="37"/>
  <c r="K82" i="37"/>
  <c r="J82" i="37"/>
  <c r="D82" i="37"/>
  <c r="F82" i="37"/>
  <c r="O82" i="35"/>
  <c r="B85" i="35" a="1"/>
  <c r="M82" i="26"/>
  <c r="N82" i="25"/>
  <c r="M82" i="25"/>
  <c r="L82" i="25"/>
  <c r="O82" i="25"/>
  <c r="B85" i="25" a="1"/>
  <c r="L82" i="37" l="1"/>
  <c r="T83" i="24"/>
  <c r="AE83" i="24"/>
  <c r="J83" i="24"/>
  <c r="AM82" i="24"/>
  <c r="AM83" i="24" s="1"/>
  <c r="O82" i="33"/>
  <c r="B85" i="33" a="1"/>
  <c r="M82" i="31"/>
  <c r="O82" i="31"/>
  <c r="B85" i="31" a="1"/>
  <c r="V83" i="24"/>
  <c r="AG83" i="24"/>
  <c r="B83" i="24"/>
  <c r="B98" i="24" a="1"/>
  <c r="O82" i="24"/>
  <c r="M82" i="36"/>
  <c r="N82" i="36"/>
  <c r="O82" i="36"/>
  <c r="B85" i="36" a="1"/>
  <c r="L82" i="34"/>
  <c r="M82" i="37"/>
  <c r="AH83" i="24"/>
  <c r="W83" i="24"/>
  <c r="AF83" i="24"/>
  <c r="U83" i="24"/>
  <c r="K85" i="32"/>
  <c r="AN85" i="32" s="1"/>
  <c r="AN86" i="32" s="1" a="1"/>
  <c r="AN86" i="32" s="1"/>
  <c r="G85" i="32"/>
  <c r="G86" i="32" s="1"/>
  <c r="C85" i="32"/>
  <c r="J85" i="32"/>
  <c r="I85" i="32"/>
  <c r="F85" i="32"/>
  <c r="F86" i="32" s="1"/>
  <c r="B85" i="32"/>
  <c r="D85" i="32"/>
  <c r="E85" i="32"/>
  <c r="E86" i="32" s="1"/>
  <c r="H85" i="32"/>
  <c r="H86" i="32" s="1"/>
  <c r="L82" i="33"/>
  <c r="N82" i="33"/>
  <c r="M82" i="33"/>
  <c r="I85" i="26"/>
  <c r="B85" i="26"/>
  <c r="F85" i="26"/>
  <c r="F86" i="26" s="1"/>
  <c r="G85" i="26"/>
  <c r="G86" i="26" s="1"/>
  <c r="H85" i="26"/>
  <c r="H86" i="26" s="1"/>
  <c r="C85" i="26"/>
  <c r="J85" i="26"/>
  <c r="E85" i="26"/>
  <c r="E86" i="26" s="1"/>
  <c r="K85" i="26"/>
  <c r="AN85" i="26" s="1"/>
  <c r="AN86" i="26" s="1" a="1"/>
  <c r="AN86" i="26" s="1"/>
  <c r="D85" i="26"/>
  <c r="B85" i="37" a="1"/>
  <c r="O82" i="37"/>
  <c r="AL82" i="24"/>
  <c r="AL83" i="24" s="1"/>
  <c r="C83" i="24"/>
  <c r="L82" i="24"/>
  <c r="N82" i="31"/>
  <c r="K85" i="35"/>
  <c r="AN85" i="35" s="1"/>
  <c r="AN86" i="35" s="1" a="1"/>
  <c r="AN86" i="35" s="1"/>
  <c r="F85" i="35"/>
  <c r="F86" i="35" s="1"/>
  <c r="D85" i="35"/>
  <c r="E85" i="35"/>
  <c r="E86" i="35" s="1"/>
  <c r="I85" i="35"/>
  <c r="J85" i="35"/>
  <c r="H85" i="35"/>
  <c r="H86" i="35" s="1"/>
  <c r="C85" i="35"/>
  <c r="B85" i="35"/>
  <c r="G85" i="35"/>
  <c r="G86" i="35" s="1"/>
  <c r="N82" i="37"/>
  <c r="D83" i="24"/>
  <c r="M82" i="24"/>
  <c r="I83" i="24"/>
  <c r="N82" i="24"/>
  <c r="L82" i="36"/>
  <c r="L82" i="31"/>
  <c r="O82" i="34"/>
  <c r="B85" i="34" a="1"/>
  <c r="M82" i="34"/>
  <c r="N82" i="34"/>
  <c r="G85" i="25"/>
  <c r="G86" i="25" s="1"/>
  <c r="K85" i="25"/>
  <c r="AN85" i="25" s="1"/>
  <c r="AN86" i="25" s="1" a="1"/>
  <c r="AN86" i="25" s="1"/>
  <c r="E85" i="25"/>
  <c r="E86" i="25" s="1"/>
  <c r="B85" i="25"/>
  <c r="H85" i="25"/>
  <c r="H86" i="25" s="1"/>
  <c r="C85" i="25"/>
  <c r="AL85" i="25" s="1"/>
  <c r="AL86" i="25" s="1"/>
  <c r="D85" i="25"/>
  <c r="I85" i="25"/>
  <c r="F85" i="25"/>
  <c r="F86" i="25" s="1"/>
  <c r="J85" i="25"/>
  <c r="R83" i="24" l="1"/>
  <c r="AC83" i="24"/>
  <c r="T86" i="26"/>
  <c r="AE86" i="26"/>
  <c r="AG86" i="26"/>
  <c r="V86" i="26"/>
  <c r="M85" i="32"/>
  <c r="D86" i="32"/>
  <c r="AM85" i="32"/>
  <c r="AM86" i="32" s="1"/>
  <c r="J86" i="32"/>
  <c r="C85" i="34"/>
  <c r="G85" i="34"/>
  <c r="G86" i="34" s="1"/>
  <c r="K85" i="34"/>
  <c r="AN85" i="34" s="1"/>
  <c r="AN86" i="34" s="1" a="1"/>
  <c r="AN86" i="34" s="1"/>
  <c r="J85" i="34"/>
  <c r="H85" i="34"/>
  <c r="H86" i="34" s="1"/>
  <c r="F85" i="34"/>
  <c r="F86" i="34" s="1"/>
  <c r="D85" i="34"/>
  <c r="E85" i="34"/>
  <c r="E86" i="34" s="1"/>
  <c r="I85" i="34"/>
  <c r="B85" i="34"/>
  <c r="AI83" i="24"/>
  <c r="X83" i="24"/>
  <c r="AL85" i="35"/>
  <c r="AL86" i="35" s="1"/>
  <c r="L85" i="35"/>
  <c r="L86" i="35" s="1"/>
  <c r="C86" i="35"/>
  <c r="AE86" i="35"/>
  <c r="T86" i="35"/>
  <c r="AM85" i="26"/>
  <c r="AM86" i="26" s="1"/>
  <c r="J86" i="26"/>
  <c r="AF86" i="26"/>
  <c r="U86" i="26"/>
  <c r="B101" i="32" a="1"/>
  <c r="O85" i="32"/>
  <c r="B86" i="32"/>
  <c r="AL85" i="32"/>
  <c r="AL86" i="32" s="1"/>
  <c r="L85" i="32"/>
  <c r="C86" i="32"/>
  <c r="B85" i="36"/>
  <c r="C85" i="36"/>
  <c r="J85" i="36"/>
  <c r="E85" i="36"/>
  <c r="E86" i="36" s="1"/>
  <c r="F85" i="36"/>
  <c r="F86" i="36" s="1"/>
  <c r="G85" i="36"/>
  <c r="G86" i="36" s="1"/>
  <c r="D85" i="36"/>
  <c r="K85" i="36"/>
  <c r="AN85" i="36" s="1"/>
  <c r="AN86" i="36" s="1" a="1"/>
  <c r="AN86" i="36" s="1"/>
  <c r="H85" i="36"/>
  <c r="H86" i="36" s="1"/>
  <c r="I85" i="36"/>
  <c r="Q83" i="24"/>
  <c r="AB83" i="24"/>
  <c r="O83" i="24"/>
  <c r="B85" i="37"/>
  <c r="G85" i="37"/>
  <c r="G86" i="37" s="1"/>
  <c r="H85" i="37"/>
  <c r="H86" i="37" s="1"/>
  <c r="K85" i="37"/>
  <c r="AN85" i="37" s="1"/>
  <c r="AN86" i="37" s="1" a="1"/>
  <c r="AN86" i="37" s="1"/>
  <c r="F85" i="37"/>
  <c r="F86" i="37" s="1"/>
  <c r="D85" i="37"/>
  <c r="I85" i="37"/>
  <c r="J85" i="37"/>
  <c r="C85" i="37"/>
  <c r="E85" i="37"/>
  <c r="E86" i="37" s="1"/>
  <c r="C85" i="33"/>
  <c r="F85" i="33"/>
  <c r="F86" i="33" s="1"/>
  <c r="K85" i="33"/>
  <c r="AN85" i="33" s="1"/>
  <c r="AN86" i="33" s="1" a="1"/>
  <c r="AN86" i="33" s="1"/>
  <c r="E85" i="33"/>
  <c r="E86" i="33" s="1"/>
  <c r="I85" i="33"/>
  <c r="J85" i="33"/>
  <c r="B85" i="33"/>
  <c r="H85" i="33"/>
  <c r="H86" i="33" s="1"/>
  <c r="D85" i="33"/>
  <c r="G85" i="33"/>
  <c r="G86" i="33" s="1"/>
  <c r="W86" i="35"/>
  <c r="AH86" i="35"/>
  <c r="M85" i="35"/>
  <c r="D86" i="35"/>
  <c r="M85" i="26"/>
  <c r="D86" i="26"/>
  <c r="AL85" i="26"/>
  <c r="AL86" i="26" s="1"/>
  <c r="L85" i="26"/>
  <c r="L86" i="26" s="1"/>
  <c r="C86" i="26"/>
  <c r="B101" i="26" a="1"/>
  <c r="O85" i="26"/>
  <c r="B86" i="26"/>
  <c r="W86" i="32"/>
  <c r="AH86" i="32"/>
  <c r="AF86" i="32"/>
  <c r="U86" i="32"/>
  <c r="AG86" i="32"/>
  <c r="V86" i="32"/>
  <c r="E85" i="31"/>
  <c r="E86" i="31" s="1"/>
  <c r="C85" i="31"/>
  <c r="F85" i="31"/>
  <c r="F86" i="31" s="1"/>
  <c r="J85" i="31"/>
  <c r="I85" i="31"/>
  <c r="G85" i="31"/>
  <c r="G86" i="31" s="1"/>
  <c r="B85" i="31"/>
  <c r="D85" i="31"/>
  <c r="K85" i="31"/>
  <c r="AN85" i="31" s="1"/>
  <c r="AN86" i="31" s="1" a="1"/>
  <c r="AN86" i="31" s="1"/>
  <c r="H85" i="31"/>
  <c r="H86" i="31" s="1"/>
  <c r="O85" i="35"/>
  <c r="B101" i="35" a="1"/>
  <c r="B86" i="35"/>
  <c r="N85" i="35"/>
  <c r="I86" i="35"/>
  <c r="I98" i="24"/>
  <c r="C98" i="24"/>
  <c r="E98" i="24"/>
  <c r="J98" i="24"/>
  <c r="B98" i="24"/>
  <c r="H98" i="24"/>
  <c r="G98" i="24"/>
  <c r="K98" i="24"/>
  <c r="F98" i="24"/>
  <c r="D98" i="24"/>
  <c r="S83" i="24"/>
  <c r="AD83" i="24"/>
  <c r="V86" i="35"/>
  <c r="AG86" i="35"/>
  <c r="AM85" i="35"/>
  <c r="AM86" i="35" s="1"/>
  <c r="J86" i="35"/>
  <c r="AF86" i="35"/>
  <c r="U86" i="35"/>
  <c r="AH86" i="26"/>
  <c r="W86" i="26"/>
  <c r="N85" i="26"/>
  <c r="I86" i="26"/>
  <c r="T86" i="32"/>
  <c r="AE86" i="32"/>
  <c r="N85" i="32"/>
  <c r="I86" i="32"/>
  <c r="AJ83" i="24"/>
  <c r="Y83" i="24"/>
  <c r="J86" i="25"/>
  <c r="AJ86" i="25" s="1"/>
  <c r="AM85" i="25"/>
  <c r="AM86" i="25" s="1"/>
  <c r="N85" i="25"/>
  <c r="I86" i="25"/>
  <c r="M85" i="25"/>
  <c r="D86" i="25"/>
  <c r="T86" i="25"/>
  <c r="AE86" i="25"/>
  <c r="Y86" i="25"/>
  <c r="L85" i="25"/>
  <c r="C86" i="25"/>
  <c r="B101" i="25" a="1"/>
  <c r="O85" i="25"/>
  <c r="B86" i="25"/>
  <c r="U86" i="25"/>
  <c r="AF86" i="25"/>
  <c r="W86" i="25"/>
  <c r="AH86" i="25"/>
  <c r="V86" i="25"/>
  <c r="AG86" i="25"/>
  <c r="AK83" i="24" l="1"/>
  <c r="O85" i="31"/>
  <c r="B101" i="31" a="1"/>
  <c r="B86" i="31"/>
  <c r="R86" i="26"/>
  <c r="AC86" i="26"/>
  <c r="AL85" i="37"/>
  <c r="AL86" i="37" s="1"/>
  <c r="L85" i="37"/>
  <c r="L86" i="37" s="1"/>
  <c r="C86" i="37"/>
  <c r="AG86" i="36"/>
  <c r="V86" i="36"/>
  <c r="AH86" i="31"/>
  <c r="W86" i="31"/>
  <c r="AG86" i="31"/>
  <c r="V86" i="31"/>
  <c r="AL85" i="31"/>
  <c r="AL86" i="31" s="1"/>
  <c r="L85" i="31"/>
  <c r="C86" i="31"/>
  <c r="O86" i="26"/>
  <c r="AB86" i="26"/>
  <c r="Q86" i="26"/>
  <c r="AD86" i="35"/>
  <c r="S86" i="35"/>
  <c r="AG86" i="33"/>
  <c r="V86" i="33"/>
  <c r="AM85" i="33"/>
  <c r="AM86" i="33" s="1"/>
  <c r="J86" i="33"/>
  <c r="AF86" i="33"/>
  <c r="U86" i="33"/>
  <c r="AM85" i="37"/>
  <c r="AM86" i="37" s="1"/>
  <c r="J86" i="37"/>
  <c r="AH86" i="36"/>
  <c r="W86" i="36"/>
  <c r="AF86" i="36"/>
  <c r="U86" i="36"/>
  <c r="B101" i="36" a="1"/>
  <c r="O85" i="36"/>
  <c r="B86" i="36"/>
  <c r="O86" i="32"/>
  <c r="Q86" i="32"/>
  <c r="AB86" i="32"/>
  <c r="N85" i="34"/>
  <c r="I86" i="34"/>
  <c r="W86" i="34"/>
  <c r="AH86" i="34"/>
  <c r="L85" i="34"/>
  <c r="L86" i="34" s="1"/>
  <c r="AL85" i="34"/>
  <c r="AL86" i="34" s="1"/>
  <c r="C86" i="34"/>
  <c r="Y86" i="35"/>
  <c r="AJ86" i="35"/>
  <c r="X86" i="35"/>
  <c r="AI86" i="35"/>
  <c r="AF86" i="31"/>
  <c r="U86" i="31"/>
  <c r="B101" i="33" a="1"/>
  <c r="O85" i="33"/>
  <c r="B86" i="33"/>
  <c r="U86" i="37"/>
  <c r="AF86" i="37"/>
  <c r="O85" i="37"/>
  <c r="B86" i="37"/>
  <c r="N85" i="36"/>
  <c r="I86" i="36"/>
  <c r="AL85" i="36"/>
  <c r="AL86" i="36" s="1"/>
  <c r="L85" i="36"/>
  <c r="L86" i="36" s="1"/>
  <c r="C86" i="36"/>
  <c r="B101" i="34" a="1"/>
  <c r="O85" i="34"/>
  <c r="B86" i="34"/>
  <c r="U86" i="34"/>
  <c r="AF86" i="34"/>
  <c r="V86" i="34"/>
  <c r="AG86" i="34"/>
  <c r="AD86" i="32"/>
  <c r="S86" i="32"/>
  <c r="X86" i="32"/>
  <c r="AI86" i="32"/>
  <c r="X86" i="26"/>
  <c r="AI86" i="26"/>
  <c r="M98" i="24"/>
  <c r="L98" i="24"/>
  <c r="AB86" i="35"/>
  <c r="O86" i="35"/>
  <c r="Q86" i="35"/>
  <c r="N85" i="31"/>
  <c r="I86" i="31"/>
  <c r="AE86" i="31"/>
  <c r="T86" i="31"/>
  <c r="M85" i="33"/>
  <c r="D86" i="33"/>
  <c r="N85" i="33"/>
  <c r="I86" i="33"/>
  <c r="AL85" i="33"/>
  <c r="AL86" i="33" s="1"/>
  <c r="L85" i="33"/>
  <c r="C86" i="33"/>
  <c r="N85" i="37"/>
  <c r="N86" i="37" s="1"/>
  <c r="I86" i="37"/>
  <c r="AH86" i="37"/>
  <c r="W86" i="37"/>
  <c r="T86" i="36"/>
  <c r="AE86" i="36"/>
  <c r="AC86" i="32"/>
  <c r="R86" i="32"/>
  <c r="AJ86" i="26"/>
  <c r="Y86" i="26"/>
  <c r="AE86" i="34"/>
  <c r="T86" i="34"/>
  <c r="AM85" i="34"/>
  <c r="AM86" i="34" s="1"/>
  <c r="J86" i="34"/>
  <c r="AJ86" i="32"/>
  <c r="Y86" i="32"/>
  <c r="O98" i="24"/>
  <c r="B101" i="24" a="1"/>
  <c r="N98" i="24"/>
  <c r="B101" i="35"/>
  <c r="E101" i="35"/>
  <c r="F101" i="35"/>
  <c r="I101" i="35"/>
  <c r="C101" i="35"/>
  <c r="D101" i="35"/>
  <c r="K101" i="35"/>
  <c r="J101" i="35"/>
  <c r="H101" i="35"/>
  <c r="G101" i="35"/>
  <c r="M85" i="31"/>
  <c r="D86" i="31"/>
  <c r="AM85" i="31"/>
  <c r="AM86" i="31" s="1"/>
  <c r="J86" i="31"/>
  <c r="B101" i="26"/>
  <c r="G101" i="26"/>
  <c r="C101" i="26"/>
  <c r="K101" i="26"/>
  <c r="E101" i="26"/>
  <c r="J101" i="26"/>
  <c r="I101" i="26"/>
  <c r="H101" i="26"/>
  <c r="F101" i="26"/>
  <c r="D101" i="26"/>
  <c r="S86" i="26"/>
  <c r="AD86" i="26"/>
  <c r="AH86" i="33"/>
  <c r="W86" i="33"/>
  <c r="T86" i="33"/>
  <c r="AE86" i="33"/>
  <c r="T86" i="37"/>
  <c r="AE86" i="37"/>
  <c r="M85" i="37"/>
  <c r="M86" i="37" s="1"/>
  <c r="D86" i="37"/>
  <c r="AG86" i="37"/>
  <c r="V86" i="37"/>
  <c r="Z83" i="24"/>
  <c r="M85" i="36"/>
  <c r="D86" i="36"/>
  <c r="AM85" i="36"/>
  <c r="AM86" i="36" s="1"/>
  <c r="J86" i="36"/>
  <c r="J101" i="32"/>
  <c r="E101" i="32"/>
  <c r="D101" i="32"/>
  <c r="I101" i="32"/>
  <c r="G101" i="32"/>
  <c r="F101" i="32"/>
  <c r="C101" i="32"/>
  <c r="K101" i="32"/>
  <c r="B101" i="32"/>
  <c r="H101" i="32"/>
  <c r="R86" i="35"/>
  <c r="AC86" i="35"/>
  <c r="AK86" i="35" s="1"/>
  <c r="M85" i="34"/>
  <c r="D86" i="34"/>
  <c r="C101" i="25"/>
  <c r="J101" i="25"/>
  <c r="I101" i="25"/>
  <c r="G101" i="25"/>
  <c r="D101" i="25"/>
  <c r="F101" i="25"/>
  <c r="K101" i="25"/>
  <c r="H101" i="25"/>
  <c r="B101" i="25"/>
  <c r="E101" i="25"/>
  <c r="AC86" i="25"/>
  <c r="R86" i="25"/>
  <c r="AI86" i="25"/>
  <c r="X86" i="25"/>
  <c r="AD86" i="25"/>
  <c r="S86" i="25"/>
  <c r="AB86" i="25"/>
  <c r="Q86" i="25"/>
  <c r="O86" i="25"/>
  <c r="AK86" i="26" l="1"/>
  <c r="L101" i="32"/>
  <c r="M101" i="32"/>
  <c r="M101" i="26"/>
  <c r="N101" i="35"/>
  <c r="AK86" i="32"/>
  <c r="F101" i="34"/>
  <c r="I101" i="34"/>
  <c r="E101" i="34"/>
  <c r="K101" i="34"/>
  <c r="J101" i="34"/>
  <c r="D101" i="34"/>
  <c r="G101" i="34"/>
  <c r="B101" i="34"/>
  <c r="C101" i="34"/>
  <c r="H101" i="34"/>
  <c r="X86" i="36"/>
  <c r="AI86" i="36"/>
  <c r="Z86" i="32"/>
  <c r="AD86" i="34"/>
  <c r="S86" i="34"/>
  <c r="AD86" i="36"/>
  <c r="S86" i="36"/>
  <c r="B104" i="26" a="1"/>
  <c r="O101" i="26"/>
  <c r="C101" i="24"/>
  <c r="H101" i="24"/>
  <c r="G101" i="24"/>
  <c r="B101" i="24"/>
  <c r="I101" i="24"/>
  <c r="J101" i="24"/>
  <c r="F101" i="24"/>
  <c r="E101" i="24"/>
  <c r="K101" i="24"/>
  <c r="D101" i="24"/>
  <c r="AJ86" i="34"/>
  <c r="Y86" i="34"/>
  <c r="AI86" i="37"/>
  <c r="X86" i="37"/>
  <c r="X86" i="31"/>
  <c r="AI86" i="31"/>
  <c r="R86" i="36"/>
  <c r="AC86" i="36"/>
  <c r="Y86" i="37"/>
  <c r="AJ86" i="37"/>
  <c r="Y86" i="33"/>
  <c r="AJ86" i="33"/>
  <c r="AB86" i="31"/>
  <c r="Q86" i="31"/>
  <c r="O86" i="31"/>
  <c r="I101" i="36"/>
  <c r="G101" i="36"/>
  <c r="E101" i="36"/>
  <c r="D101" i="36"/>
  <c r="J101" i="36"/>
  <c r="C101" i="36"/>
  <c r="H101" i="36"/>
  <c r="F101" i="36"/>
  <c r="B101" i="36"/>
  <c r="K101" i="36"/>
  <c r="O101" i="32"/>
  <c r="B104" i="32" a="1"/>
  <c r="S86" i="37"/>
  <c r="AD86" i="37"/>
  <c r="Q86" i="34"/>
  <c r="AB86" i="34"/>
  <c r="AK86" i="34" s="1"/>
  <c r="O86" i="34"/>
  <c r="O86" i="37"/>
  <c r="Q86" i="37"/>
  <c r="AB86" i="37"/>
  <c r="Q86" i="33"/>
  <c r="AB86" i="33"/>
  <c r="O86" i="33"/>
  <c r="O86" i="36"/>
  <c r="AB86" i="36"/>
  <c r="Q86" i="36"/>
  <c r="R86" i="31"/>
  <c r="AC86" i="31"/>
  <c r="B101" i="31"/>
  <c r="E101" i="31"/>
  <c r="H101" i="31"/>
  <c r="I101" i="31"/>
  <c r="D101" i="31"/>
  <c r="C101" i="31"/>
  <c r="F101" i="31"/>
  <c r="J101" i="31"/>
  <c r="G101" i="31"/>
  <c r="K101" i="31"/>
  <c r="AD86" i="31"/>
  <c r="S86" i="31"/>
  <c r="S86" i="33"/>
  <c r="AD86" i="33"/>
  <c r="K101" i="33"/>
  <c r="F101" i="33"/>
  <c r="I101" i="33"/>
  <c r="H101" i="33"/>
  <c r="C101" i="33"/>
  <c r="G101" i="33"/>
  <c r="D101" i="33"/>
  <c r="E101" i="33"/>
  <c r="B101" i="33"/>
  <c r="J101" i="33"/>
  <c r="AI86" i="34"/>
  <c r="X86" i="34"/>
  <c r="R86" i="37"/>
  <c r="AC86" i="37"/>
  <c r="AJ86" i="31"/>
  <c r="Y86" i="31"/>
  <c r="M101" i="35"/>
  <c r="AI86" i="33"/>
  <c r="X86" i="33"/>
  <c r="N101" i="32"/>
  <c r="AJ86" i="36"/>
  <c r="Y86" i="36"/>
  <c r="N101" i="26"/>
  <c r="L101" i="26"/>
  <c r="L101" i="35"/>
  <c r="O101" i="35"/>
  <c r="B104" i="35" a="1"/>
  <c r="AC86" i="33"/>
  <c r="R86" i="33"/>
  <c r="Z86" i="35"/>
  <c r="AC86" i="34"/>
  <c r="R86" i="34"/>
  <c r="Z86" i="26"/>
  <c r="Z86" i="25"/>
  <c r="AK86" i="25"/>
  <c r="N101" i="25"/>
  <c r="B104" i="25" a="1"/>
  <c r="O101" i="25"/>
  <c r="M101" i="25"/>
  <c r="L101" i="25"/>
  <c r="AK86" i="33" l="1"/>
  <c r="M101" i="33"/>
  <c r="N101" i="24"/>
  <c r="L101" i="24"/>
  <c r="AK86" i="36"/>
  <c r="AK86" i="31"/>
  <c r="AK86" i="37"/>
  <c r="K16" i="40" s="1"/>
  <c r="D90" i="37"/>
  <c r="K4" i="40" s="1"/>
  <c r="N101" i="33"/>
  <c r="M101" i="31"/>
  <c r="O101" i="31"/>
  <c r="B104" i="31" a="1"/>
  <c r="Z86" i="36"/>
  <c r="D88" i="37"/>
  <c r="K2" i="40" s="1"/>
  <c r="K14" i="40"/>
  <c r="K18" i="40" s="1"/>
  <c r="K22" i="40" s="1"/>
  <c r="K26" i="40" s="1"/>
  <c r="K30" i="40" s="1"/>
  <c r="Z86" i="31"/>
  <c r="O101" i="34"/>
  <c r="B104" i="34" a="1"/>
  <c r="N101" i="31"/>
  <c r="Z86" i="33"/>
  <c r="L101" i="36"/>
  <c r="O101" i="24"/>
  <c r="B104" i="24" a="1"/>
  <c r="L101" i="33"/>
  <c r="H104" i="32"/>
  <c r="B104" i="32"/>
  <c r="F104" i="32"/>
  <c r="J104" i="32"/>
  <c r="K104" i="32"/>
  <c r="D104" i="32"/>
  <c r="I104" i="32"/>
  <c r="C104" i="32"/>
  <c r="G104" i="32"/>
  <c r="E104" i="32"/>
  <c r="O101" i="36"/>
  <c r="B104" i="36" a="1"/>
  <c r="N101" i="36"/>
  <c r="K104" i="26"/>
  <c r="J104" i="26"/>
  <c r="I104" i="26"/>
  <c r="D104" i="26"/>
  <c r="F104" i="26"/>
  <c r="H104" i="26"/>
  <c r="E104" i="26"/>
  <c r="B104" i="26"/>
  <c r="G104" i="26"/>
  <c r="C104" i="26"/>
  <c r="M101" i="34"/>
  <c r="N101" i="34"/>
  <c r="O101" i="33"/>
  <c r="B104" i="33" a="1"/>
  <c r="K104" i="35"/>
  <c r="D104" i="35"/>
  <c r="E104" i="35"/>
  <c r="B104" i="35"/>
  <c r="G104" i="35"/>
  <c r="I104" i="35"/>
  <c r="H104" i="35"/>
  <c r="J104" i="35"/>
  <c r="F104" i="35"/>
  <c r="C104" i="35"/>
  <c r="L101" i="31"/>
  <c r="Z86" i="37"/>
  <c r="Z86" i="34"/>
  <c r="M101" i="36"/>
  <c r="M101" i="24"/>
  <c r="L101" i="34"/>
  <c r="I104" i="25"/>
  <c r="G104" i="25"/>
  <c r="C104" i="25"/>
  <c r="H104" i="25"/>
  <c r="J104" i="25"/>
  <c r="K104" i="25"/>
  <c r="B104" i="25"/>
  <c r="E104" i="25"/>
  <c r="D104" i="25"/>
  <c r="F104" i="25"/>
  <c r="M104" i="32" l="1"/>
  <c r="O104" i="32"/>
  <c r="B107" i="32" a="1"/>
  <c r="I104" i="34"/>
  <c r="J104" i="34"/>
  <c r="H104" i="34"/>
  <c r="K104" i="34"/>
  <c r="F104" i="34"/>
  <c r="D104" i="34"/>
  <c r="B104" i="34"/>
  <c r="E104" i="34"/>
  <c r="C104" i="34"/>
  <c r="G104" i="34"/>
  <c r="L104" i="35"/>
  <c r="N104" i="35"/>
  <c r="M104" i="35"/>
  <c r="B107" i="26" a="1"/>
  <c r="O104" i="26"/>
  <c r="M104" i="26"/>
  <c r="N104" i="26"/>
  <c r="G104" i="36"/>
  <c r="H104" i="36"/>
  <c r="J104" i="36"/>
  <c r="F104" i="36"/>
  <c r="D104" i="36"/>
  <c r="E104" i="36"/>
  <c r="B104" i="36"/>
  <c r="C104" i="36"/>
  <c r="I104" i="36"/>
  <c r="K104" i="36"/>
  <c r="L104" i="32"/>
  <c r="B104" i="31"/>
  <c r="J104" i="31"/>
  <c r="K104" i="31"/>
  <c r="E104" i="31"/>
  <c r="I104" i="31"/>
  <c r="C104" i="31"/>
  <c r="G104" i="31"/>
  <c r="D104" i="31"/>
  <c r="H104" i="31"/>
  <c r="F104" i="31"/>
  <c r="K17" i="40"/>
  <c r="K20" i="40"/>
  <c r="K15" i="40"/>
  <c r="K19" i="40" s="1"/>
  <c r="K23" i="40" s="1"/>
  <c r="K27" i="40" s="1"/>
  <c r="K31" i="40" s="1"/>
  <c r="D89" i="37"/>
  <c r="K3" i="40" s="1"/>
  <c r="O104" i="35"/>
  <c r="B107" i="35" a="1"/>
  <c r="B104" i="33"/>
  <c r="G104" i="33"/>
  <c r="H104" i="33"/>
  <c r="J104" i="33"/>
  <c r="C104" i="33"/>
  <c r="F104" i="33"/>
  <c r="D104" i="33"/>
  <c r="K104" i="33"/>
  <c r="E104" i="33"/>
  <c r="I104" i="33"/>
  <c r="L104" i="26"/>
  <c r="N104" i="32"/>
  <c r="C104" i="24"/>
  <c r="J104" i="24"/>
  <c r="F104" i="24"/>
  <c r="H104" i="24"/>
  <c r="B104" i="24"/>
  <c r="G104" i="24"/>
  <c r="E104" i="24"/>
  <c r="I104" i="24"/>
  <c r="D104" i="24"/>
  <c r="M104" i="24" s="1"/>
  <c r="K104" i="24"/>
  <c r="K5" i="40"/>
  <c r="O104" i="25"/>
  <c r="B107" i="25" a="1"/>
  <c r="L104" i="25"/>
  <c r="M104" i="25"/>
  <c r="N104" i="25"/>
  <c r="L104" i="33" l="1"/>
  <c r="N104" i="31"/>
  <c r="L104" i="36"/>
  <c r="L104" i="34"/>
  <c r="N104" i="34"/>
  <c r="O104" i="24"/>
  <c r="B107" i="24" a="1"/>
  <c r="L104" i="24"/>
  <c r="O104" i="33"/>
  <c r="B107" i="33" a="1"/>
  <c r="B107" i="35"/>
  <c r="I107" i="35"/>
  <c r="F107" i="35"/>
  <c r="J107" i="35"/>
  <c r="C107" i="35"/>
  <c r="G107" i="35"/>
  <c r="H107" i="35"/>
  <c r="K107" i="35"/>
  <c r="E107" i="35"/>
  <c r="D107" i="35"/>
  <c r="K21" i="40"/>
  <c r="K24" i="40"/>
  <c r="M104" i="31"/>
  <c r="B107" i="36" a="1"/>
  <c r="O104" i="36"/>
  <c r="B107" i="32"/>
  <c r="K107" i="32"/>
  <c r="E107" i="32"/>
  <c r="D107" i="32"/>
  <c r="F107" i="32"/>
  <c r="G107" i="32"/>
  <c r="C107" i="32"/>
  <c r="J107" i="32"/>
  <c r="I107" i="32"/>
  <c r="H107" i="32"/>
  <c r="N104" i="24"/>
  <c r="M104" i="33"/>
  <c r="O104" i="34"/>
  <c r="B107" i="34" a="1"/>
  <c r="B107" i="31" a="1"/>
  <c r="O104" i="31"/>
  <c r="N104" i="33"/>
  <c r="L104" i="31"/>
  <c r="N104" i="36"/>
  <c r="M104" i="36"/>
  <c r="F107" i="26"/>
  <c r="G107" i="26"/>
  <c r="K107" i="26"/>
  <c r="I107" i="26"/>
  <c r="D107" i="26"/>
  <c r="J107" i="26"/>
  <c r="E107" i="26"/>
  <c r="H107" i="26"/>
  <c r="C107" i="26"/>
  <c r="B107" i="26"/>
  <c r="M104" i="34"/>
  <c r="C107" i="25"/>
  <c r="H107" i="25"/>
  <c r="B107" i="25"/>
  <c r="E107" i="25"/>
  <c r="J107" i="25"/>
  <c r="K107" i="25"/>
  <c r="G107" i="25"/>
  <c r="D107" i="25"/>
  <c r="F107" i="25"/>
  <c r="I107" i="25"/>
  <c r="M107" i="32" l="1"/>
  <c r="K107" i="31"/>
  <c r="J107" i="31"/>
  <c r="G107" i="31"/>
  <c r="D107" i="31"/>
  <c r="H107" i="31"/>
  <c r="I107" i="31"/>
  <c r="E107" i="31"/>
  <c r="B107" i="31"/>
  <c r="C107" i="31"/>
  <c r="F107" i="31"/>
  <c r="L107" i="32"/>
  <c r="E107" i="36"/>
  <c r="G107" i="36"/>
  <c r="I107" i="36"/>
  <c r="B107" i="36"/>
  <c r="K107" i="36"/>
  <c r="H107" i="36"/>
  <c r="J107" i="36"/>
  <c r="F107" i="36"/>
  <c r="C107" i="36"/>
  <c r="D107" i="36"/>
  <c r="M107" i="35"/>
  <c r="N107" i="35"/>
  <c r="O107" i="26"/>
  <c r="B110" i="26" a="1"/>
  <c r="G107" i="34"/>
  <c r="H107" i="34"/>
  <c r="C107" i="34"/>
  <c r="F107" i="34"/>
  <c r="I107" i="34"/>
  <c r="E107" i="34"/>
  <c r="D107" i="34"/>
  <c r="J107" i="34"/>
  <c r="K107" i="34"/>
  <c r="B107" i="34"/>
  <c r="L107" i="35"/>
  <c r="O107" i="35"/>
  <c r="B110" i="35" a="1"/>
  <c r="B107" i="24"/>
  <c r="E107" i="24"/>
  <c r="F107" i="24"/>
  <c r="H107" i="24"/>
  <c r="G107" i="24"/>
  <c r="C107" i="24"/>
  <c r="D107" i="24"/>
  <c r="I107" i="24"/>
  <c r="K107" i="24"/>
  <c r="J107" i="24"/>
  <c r="N107" i="26"/>
  <c r="L107" i="26"/>
  <c r="M107" i="26"/>
  <c r="N107" i="32"/>
  <c r="O107" i="32"/>
  <c r="B110" i="32" a="1"/>
  <c r="K25" i="40"/>
  <c r="K28" i="40"/>
  <c r="F107" i="33"/>
  <c r="D107" i="33"/>
  <c r="H107" i="33"/>
  <c r="B107" i="33"/>
  <c r="J107" i="33"/>
  <c r="K107" i="33"/>
  <c r="G107" i="33"/>
  <c r="E107" i="33"/>
  <c r="C107" i="33"/>
  <c r="I107" i="33"/>
  <c r="M107" i="25"/>
  <c r="O107" i="25"/>
  <c r="B110" i="25" a="1"/>
  <c r="N107" i="25"/>
  <c r="L107" i="25"/>
  <c r="M107" i="34" l="1"/>
  <c r="L107" i="36"/>
  <c r="M107" i="31"/>
  <c r="O107" i="33"/>
  <c r="B110" i="33" a="1"/>
  <c r="B110" i="24" a="1"/>
  <c r="O107" i="24"/>
  <c r="O107" i="34"/>
  <c r="B110" i="34" a="1"/>
  <c r="B110" i="36" a="1"/>
  <c r="O107" i="36"/>
  <c r="K32" i="40"/>
  <c r="K33" i="40" s="1"/>
  <c r="K29" i="40"/>
  <c r="L107" i="24"/>
  <c r="L107" i="34"/>
  <c r="N107" i="33"/>
  <c r="M107" i="33"/>
  <c r="I110" i="32"/>
  <c r="B110" i="32"/>
  <c r="D110" i="32"/>
  <c r="G110" i="32"/>
  <c r="H110" i="32"/>
  <c r="E110" i="32"/>
  <c r="K110" i="32"/>
  <c r="J110" i="32"/>
  <c r="C110" i="32"/>
  <c r="F110" i="32"/>
  <c r="N107" i="24"/>
  <c r="K110" i="35"/>
  <c r="B110" i="35"/>
  <c r="D110" i="35"/>
  <c r="G110" i="35"/>
  <c r="F110" i="35"/>
  <c r="H110" i="35"/>
  <c r="E110" i="35"/>
  <c r="I110" i="35"/>
  <c r="J110" i="35"/>
  <c r="C110" i="35"/>
  <c r="N107" i="34"/>
  <c r="N107" i="36"/>
  <c r="N107" i="31"/>
  <c r="O107" i="31"/>
  <c r="B110" i="31" a="1"/>
  <c r="L107" i="33"/>
  <c r="M107" i="24"/>
  <c r="J110" i="26"/>
  <c r="E110" i="26"/>
  <c r="D110" i="26"/>
  <c r="F110" i="26"/>
  <c r="G110" i="26"/>
  <c r="C110" i="26"/>
  <c r="K110" i="26"/>
  <c r="B110" i="26"/>
  <c r="H110" i="26"/>
  <c r="I110" i="26"/>
  <c r="M107" i="36"/>
  <c r="L107" i="31"/>
  <c r="D110" i="25"/>
  <c r="K110" i="25"/>
  <c r="F110" i="25"/>
  <c r="I110" i="25"/>
  <c r="G110" i="25"/>
  <c r="C110" i="25"/>
  <c r="B110" i="25"/>
  <c r="J110" i="25"/>
  <c r="H110" i="25"/>
  <c r="E110" i="25"/>
  <c r="N110" i="26" l="1"/>
  <c r="L110" i="26"/>
  <c r="N110" i="35"/>
  <c r="M110" i="32"/>
  <c r="G110" i="34"/>
  <c r="E110" i="34"/>
  <c r="H110" i="34"/>
  <c r="J110" i="34"/>
  <c r="K110" i="34"/>
  <c r="F110" i="34"/>
  <c r="C110" i="34"/>
  <c r="D110" i="34"/>
  <c r="I110" i="34"/>
  <c r="B110" i="34"/>
  <c r="G110" i="33"/>
  <c r="D110" i="33"/>
  <c r="E110" i="33"/>
  <c r="J110" i="33"/>
  <c r="K110" i="33"/>
  <c r="I110" i="33"/>
  <c r="F110" i="33"/>
  <c r="B110" i="33"/>
  <c r="C110" i="33"/>
  <c r="H110" i="33"/>
  <c r="F110" i="36"/>
  <c r="E110" i="36"/>
  <c r="J110" i="36"/>
  <c r="B110" i="36"/>
  <c r="I110" i="36"/>
  <c r="D110" i="36"/>
  <c r="C110" i="36"/>
  <c r="K110" i="36"/>
  <c r="H110" i="36"/>
  <c r="G110" i="36"/>
  <c r="F110" i="31"/>
  <c r="E110" i="31"/>
  <c r="K110" i="31"/>
  <c r="G110" i="31"/>
  <c r="J110" i="31"/>
  <c r="D110" i="31"/>
  <c r="I110" i="31"/>
  <c r="H110" i="31"/>
  <c r="B110" i="31"/>
  <c r="C110" i="31"/>
  <c r="M110" i="35"/>
  <c r="O110" i="32"/>
  <c r="B113" i="32" a="1"/>
  <c r="C110" i="24"/>
  <c r="J110" i="24"/>
  <c r="I110" i="24"/>
  <c r="F110" i="24"/>
  <c r="F111" i="24" s="1"/>
  <c r="E110" i="24"/>
  <c r="E111" i="24" s="1"/>
  <c r="G110" i="24"/>
  <c r="G111" i="24" s="1"/>
  <c r="K110" i="24"/>
  <c r="AN110" i="24" s="1"/>
  <c r="AN111" i="24" s="1" a="1"/>
  <c r="AN111" i="24" s="1"/>
  <c r="H110" i="24"/>
  <c r="H111" i="24" s="1"/>
  <c r="B110" i="24"/>
  <c r="D110" i="24"/>
  <c r="O110" i="26"/>
  <c r="B113" i="26" a="1"/>
  <c r="M110" i="26"/>
  <c r="L110" i="35"/>
  <c r="B113" i="35" a="1"/>
  <c r="O110" i="35"/>
  <c r="L110" i="32"/>
  <c r="N110" i="32"/>
  <c r="O110" i="25"/>
  <c r="B113" i="25" a="1"/>
  <c r="N110" i="25"/>
  <c r="L110" i="25"/>
  <c r="M110" i="25"/>
  <c r="G113" i="26" l="1"/>
  <c r="G114" i="26" s="1"/>
  <c r="D113" i="26"/>
  <c r="H113" i="26"/>
  <c r="H114" i="26" s="1"/>
  <c r="B113" i="26"/>
  <c r="I113" i="26"/>
  <c r="E113" i="26"/>
  <c r="E114" i="26" s="1"/>
  <c r="C113" i="26"/>
  <c r="K113" i="26"/>
  <c r="AN113" i="26" s="1"/>
  <c r="AN114" i="26" s="1" a="1"/>
  <c r="AN114" i="26" s="1"/>
  <c r="J113" i="26"/>
  <c r="F113" i="26"/>
  <c r="F114" i="26" s="1"/>
  <c r="AF111" i="24"/>
  <c r="U111" i="24"/>
  <c r="N110" i="31"/>
  <c r="I111" i="24"/>
  <c r="N110" i="24"/>
  <c r="H113" i="32"/>
  <c r="H114" i="32" s="1"/>
  <c r="B113" i="32"/>
  <c r="F113" i="32"/>
  <c r="F114" i="32" s="1"/>
  <c r="C113" i="32"/>
  <c r="E113" i="32"/>
  <c r="E114" i="32" s="1"/>
  <c r="J113" i="32"/>
  <c r="G113" i="32"/>
  <c r="G114" i="32" s="1"/>
  <c r="K113" i="32"/>
  <c r="AN113" i="32" s="1"/>
  <c r="AN114" i="32" s="1" a="1"/>
  <c r="AN114" i="32" s="1"/>
  <c r="D113" i="32"/>
  <c r="I113" i="32"/>
  <c r="L110" i="31"/>
  <c r="M110" i="31"/>
  <c r="O110" i="36"/>
  <c r="B113" i="36" a="1"/>
  <c r="N110" i="33"/>
  <c r="M110" i="33"/>
  <c r="M110" i="34"/>
  <c r="N110" i="36"/>
  <c r="N110" i="34"/>
  <c r="C113" i="35"/>
  <c r="J113" i="35"/>
  <c r="F113" i="35"/>
  <c r="F114" i="35" s="1"/>
  <c r="E113" i="35"/>
  <c r="E114" i="35" s="1"/>
  <c r="B113" i="35"/>
  <c r="I113" i="35"/>
  <c r="H113" i="35"/>
  <c r="H114" i="35" s="1"/>
  <c r="K113" i="35"/>
  <c r="AN113" i="35" s="1"/>
  <c r="AN114" i="35" s="1" a="1"/>
  <c r="AN114" i="35" s="1"/>
  <c r="G113" i="35"/>
  <c r="G114" i="35" s="1"/>
  <c r="D113" i="35"/>
  <c r="D111" i="24"/>
  <c r="M110" i="24"/>
  <c r="V111" i="24"/>
  <c r="AG111" i="24"/>
  <c r="J111" i="24"/>
  <c r="AM110" i="24"/>
  <c r="AM111" i="24" s="1"/>
  <c r="O110" i="31"/>
  <c r="B113" i="31" a="1"/>
  <c r="L110" i="36"/>
  <c r="L110" i="33"/>
  <c r="L110" i="34"/>
  <c r="AH111" i="24"/>
  <c r="W111" i="24"/>
  <c r="B111" i="24"/>
  <c r="B126" i="24" a="1"/>
  <c r="O110" i="24"/>
  <c r="T111" i="24"/>
  <c r="AE111" i="24"/>
  <c r="AL110" i="24"/>
  <c r="AL111" i="24" s="1"/>
  <c r="L110" i="24"/>
  <c r="C111" i="24"/>
  <c r="M110" i="36"/>
  <c r="O110" i="33"/>
  <c r="B113" i="33" a="1"/>
  <c r="B113" i="34" a="1"/>
  <c r="O110" i="34"/>
  <c r="F113" i="25"/>
  <c r="F114" i="25" s="1"/>
  <c r="I113" i="25"/>
  <c r="H113" i="25"/>
  <c r="H114" i="25" s="1"/>
  <c r="J113" i="25"/>
  <c r="E113" i="25"/>
  <c r="E114" i="25" s="1"/>
  <c r="B113" i="25"/>
  <c r="D113" i="25"/>
  <c r="C113" i="25"/>
  <c r="AL113" i="25" s="1"/>
  <c r="AL114" i="25" s="1"/>
  <c r="K113" i="25"/>
  <c r="AN113" i="25" s="1"/>
  <c r="AN114" i="25" s="1" a="1"/>
  <c r="AN114" i="25" s="1"/>
  <c r="G113" i="25"/>
  <c r="G114" i="25" s="1"/>
  <c r="T114" i="35" l="1"/>
  <c r="AE114" i="35"/>
  <c r="AL113" i="32"/>
  <c r="AL114" i="32" s="1"/>
  <c r="L113" i="32"/>
  <c r="C114" i="32"/>
  <c r="O113" i="26"/>
  <c r="B129" i="26" a="1"/>
  <c r="B114" i="26"/>
  <c r="F126" i="24"/>
  <c r="G126" i="24"/>
  <c r="D126" i="24"/>
  <c r="M126" i="24" s="1"/>
  <c r="E126" i="24"/>
  <c r="C126" i="24"/>
  <c r="H126" i="24"/>
  <c r="B126" i="24"/>
  <c r="J126" i="24"/>
  <c r="I126" i="24"/>
  <c r="K126" i="24"/>
  <c r="AJ111" i="24"/>
  <c r="Y111" i="24"/>
  <c r="AD111" i="24"/>
  <c r="S111" i="24"/>
  <c r="W114" i="35"/>
  <c r="AH114" i="35"/>
  <c r="U114" i="35"/>
  <c r="AF114" i="35"/>
  <c r="V114" i="32"/>
  <c r="AG114" i="32"/>
  <c r="AF114" i="32"/>
  <c r="U114" i="32"/>
  <c r="X111" i="24"/>
  <c r="AI111" i="24"/>
  <c r="AL113" i="26"/>
  <c r="AL114" i="26" s="1"/>
  <c r="L113" i="26"/>
  <c r="C114" i="26"/>
  <c r="W114" i="26"/>
  <c r="AH114" i="26"/>
  <c r="G113" i="36"/>
  <c r="G114" i="36" s="1"/>
  <c r="F113" i="36"/>
  <c r="F114" i="36" s="1"/>
  <c r="K113" i="36"/>
  <c r="AN113" i="36" s="1"/>
  <c r="AN114" i="36" s="1" a="1"/>
  <c r="AN114" i="36" s="1"/>
  <c r="B113" i="36"/>
  <c r="D113" i="36"/>
  <c r="E113" i="36"/>
  <c r="E114" i="36" s="1"/>
  <c r="C113" i="36"/>
  <c r="J113" i="36"/>
  <c r="H113" i="36"/>
  <c r="H114" i="36" s="1"/>
  <c r="I113" i="36"/>
  <c r="AB111" i="24"/>
  <c r="O111" i="24"/>
  <c r="B14" i="40" s="1"/>
  <c r="Q111" i="24"/>
  <c r="H113" i="31"/>
  <c r="H114" i="31" s="1"/>
  <c r="C113" i="31"/>
  <c r="I113" i="31"/>
  <c r="B113" i="31"/>
  <c r="J113" i="31"/>
  <c r="D113" i="31"/>
  <c r="F113" i="31"/>
  <c r="F114" i="31" s="1"/>
  <c r="K113" i="31"/>
  <c r="AN113" i="31" s="1"/>
  <c r="AN114" i="31" s="1" a="1"/>
  <c r="AN114" i="31" s="1"/>
  <c r="E113" i="31"/>
  <c r="E114" i="31" s="1"/>
  <c r="G113" i="31"/>
  <c r="G114" i="31" s="1"/>
  <c r="M113" i="35"/>
  <c r="D114" i="35"/>
  <c r="N113" i="35"/>
  <c r="I114" i="35"/>
  <c r="AM113" i="35"/>
  <c r="AM114" i="35" s="1"/>
  <c r="J114" i="35"/>
  <c r="N113" i="32"/>
  <c r="I114" i="32"/>
  <c r="AM113" i="32"/>
  <c r="AM114" i="32" s="1"/>
  <c r="J114" i="32"/>
  <c r="B129" i="32" a="1"/>
  <c r="O113" i="32"/>
  <c r="B114" i="32"/>
  <c r="AF114" i="26"/>
  <c r="U114" i="26"/>
  <c r="T114" i="26"/>
  <c r="AE114" i="26"/>
  <c r="M113" i="26"/>
  <c r="D114" i="26"/>
  <c r="H113" i="34"/>
  <c r="H114" i="34" s="1"/>
  <c r="K113" i="34"/>
  <c r="AN113" i="34" s="1"/>
  <c r="AN114" i="34" s="1" a="1"/>
  <c r="AN114" i="34" s="1"/>
  <c r="E113" i="34"/>
  <c r="E114" i="34" s="1"/>
  <c r="F113" i="34"/>
  <c r="F114" i="34" s="1"/>
  <c r="J113" i="34"/>
  <c r="C113" i="34"/>
  <c r="D113" i="34"/>
  <c r="G113" i="34"/>
  <c r="G114" i="34" s="1"/>
  <c r="I113" i="34"/>
  <c r="B113" i="34"/>
  <c r="G113" i="33"/>
  <c r="G114" i="33" s="1"/>
  <c r="J113" i="33"/>
  <c r="E113" i="33"/>
  <c r="E114" i="33" s="1"/>
  <c r="D113" i="33"/>
  <c r="F113" i="33"/>
  <c r="F114" i="33" s="1"/>
  <c r="I113" i="33"/>
  <c r="H113" i="33"/>
  <c r="H114" i="33" s="1"/>
  <c r="K113" i="33"/>
  <c r="AN113" i="33" s="1"/>
  <c r="AN114" i="33" s="1" a="1"/>
  <c r="AN114" i="33" s="1"/>
  <c r="C113" i="33"/>
  <c r="B113" i="33"/>
  <c r="AC111" i="24"/>
  <c r="R111" i="24"/>
  <c r="V114" i="35"/>
  <c r="AG114" i="35"/>
  <c r="O113" i="35"/>
  <c r="B129" i="35" a="1"/>
  <c r="B114" i="35"/>
  <c r="AL113" i="35"/>
  <c r="AL114" i="35" s="1"/>
  <c r="L113" i="35"/>
  <c r="C114" i="35"/>
  <c r="M113" i="32"/>
  <c r="D114" i="32"/>
  <c r="T114" i="32"/>
  <c r="AE114" i="32"/>
  <c r="AH114" i="32"/>
  <c r="W114" i="32"/>
  <c r="AM113" i="26"/>
  <c r="AM114" i="26" s="1"/>
  <c r="J114" i="26"/>
  <c r="N113" i="26"/>
  <c r="I114" i="26"/>
  <c r="AG114" i="26"/>
  <c r="V114" i="26"/>
  <c r="J114" i="25"/>
  <c r="Y114" i="25" s="1"/>
  <c r="AM113" i="25"/>
  <c r="AM114" i="25" s="1"/>
  <c r="L113" i="25"/>
  <c r="L114" i="25" s="1"/>
  <c r="C114" i="25"/>
  <c r="AJ114" i="25"/>
  <c r="M113" i="25"/>
  <c r="D114" i="25"/>
  <c r="AH114" i="25"/>
  <c r="W114" i="25"/>
  <c r="V114" i="25"/>
  <c r="AG114" i="25"/>
  <c r="B129" i="25" a="1"/>
  <c r="O113" i="25"/>
  <c r="B114" i="25"/>
  <c r="N113" i="25"/>
  <c r="I114" i="25"/>
  <c r="AE114" i="25"/>
  <c r="T114" i="25"/>
  <c r="U114" i="25"/>
  <c r="AF114" i="25"/>
  <c r="AK111" i="24" l="1"/>
  <c r="B16" i="40" s="1"/>
  <c r="B17" i="40" s="1"/>
  <c r="K129" i="32"/>
  <c r="F129" i="32"/>
  <c r="D129" i="32"/>
  <c r="C129" i="32"/>
  <c r="G129" i="32"/>
  <c r="B129" i="32"/>
  <c r="J129" i="32"/>
  <c r="H129" i="32"/>
  <c r="E129" i="32"/>
  <c r="I129" i="32"/>
  <c r="AE114" i="31"/>
  <c r="T114" i="31"/>
  <c r="AM113" i="31"/>
  <c r="AM114" i="31" s="1"/>
  <c r="J114" i="31"/>
  <c r="T114" i="36"/>
  <c r="AE114" i="36"/>
  <c r="R114" i="26"/>
  <c r="AC114" i="26"/>
  <c r="AB114" i="26"/>
  <c r="Q114" i="26"/>
  <c r="O114" i="26"/>
  <c r="D14" i="40" s="1"/>
  <c r="Q114" i="35"/>
  <c r="AB114" i="35"/>
  <c r="O114" i="35"/>
  <c r="I14" i="40" s="1"/>
  <c r="AL113" i="33"/>
  <c r="AL114" i="33" s="1"/>
  <c r="L113" i="33"/>
  <c r="L114" i="33" s="1"/>
  <c r="C114" i="33"/>
  <c r="AF114" i="33"/>
  <c r="U114" i="33"/>
  <c r="V114" i="33"/>
  <c r="AG114" i="33"/>
  <c r="M113" i="34"/>
  <c r="D114" i="34"/>
  <c r="AE114" i="34"/>
  <c r="T114" i="34"/>
  <c r="AJ114" i="32"/>
  <c r="Y114" i="32"/>
  <c r="AJ114" i="35"/>
  <c r="Y114" i="35"/>
  <c r="AD114" i="35"/>
  <c r="S114" i="35"/>
  <c r="O113" i="31"/>
  <c r="B129" i="31" a="1"/>
  <c r="B114" i="31"/>
  <c r="Z111" i="24"/>
  <c r="B15" i="40" s="1"/>
  <c r="W114" i="36"/>
  <c r="AH114" i="36"/>
  <c r="M113" i="36"/>
  <c r="M114" i="36" s="1"/>
  <c r="D114" i="36"/>
  <c r="AG114" i="36"/>
  <c r="V114" i="36"/>
  <c r="K129" i="26"/>
  <c r="I129" i="26"/>
  <c r="J129" i="26"/>
  <c r="D129" i="26"/>
  <c r="G129" i="26"/>
  <c r="C129" i="26"/>
  <c r="B129" i="26"/>
  <c r="H129" i="26"/>
  <c r="E129" i="26"/>
  <c r="F129" i="26"/>
  <c r="X114" i="26"/>
  <c r="AI114" i="26"/>
  <c r="S114" i="32"/>
  <c r="AD114" i="32"/>
  <c r="N113" i="33"/>
  <c r="I114" i="33"/>
  <c r="AG114" i="34"/>
  <c r="V114" i="34"/>
  <c r="AF114" i="34"/>
  <c r="U114" i="34"/>
  <c r="AH114" i="31"/>
  <c r="W114" i="31"/>
  <c r="N113" i="36"/>
  <c r="N114" i="36" s="1"/>
  <c r="I114" i="36"/>
  <c r="AF114" i="36"/>
  <c r="U114" i="36"/>
  <c r="AJ114" i="26"/>
  <c r="Y114" i="26"/>
  <c r="R114" i="35"/>
  <c r="AC114" i="35"/>
  <c r="J129" i="35"/>
  <c r="H129" i="35"/>
  <c r="I129" i="35"/>
  <c r="D129" i="35"/>
  <c r="E129" i="35"/>
  <c r="G129" i="35"/>
  <c r="F129" i="35"/>
  <c r="C129" i="35"/>
  <c r="B129" i="35"/>
  <c r="K129" i="35"/>
  <c r="M113" i="33"/>
  <c r="D114" i="33"/>
  <c r="B129" i="34" a="1"/>
  <c r="O113" i="34"/>
  <c r="B114" i="34"/>
  <c r="L113" i="34"/>
  <c r="AL113" i="34"/>
  <c r="AL114" i="34" s="1"/>
  <c r="C114" i="34"/>
  <c r="Q114" i="32"/>
  <c r="O114" i="32"/>
  <c r="F14" i="40" s="1"/>
  <c r="AB114" i="32"/>
  <c r="AF114" i="31"/>
  <c r="U114" i="31"/>
  <c r="N113" i="31"/>
  <c r="I114" i="31"/>
  <c r="AM113" i="36"/>
  <c r="AM114" i="36" s="1"/>
  <c r="J114" i="36"/>
  <c r="O113" i="36"/>
  <c r="B114" i="36"/>
  <c r="AK114" i="26"/>
  <c r="D16" i="40" s="1"/>
  <c r="D17" i="40" s="1"/>
  <c r="N126" i="24"/>
  <c r="L126" i="24"/>
  <c r="O113" i="33"/>
  <c r="B129" i="33" a="1"/>
  <c r="B114" i="33"/>
  <c r="AM113" i="33"/>
  <c r="AM114" i="33" s="1"/>
  <c r="J114" i="33"/>
  <c r="S114" i="26"/>
  <c r="AD114" i="26"/>
  <c r="O126" i="24"/>
  <c r="B129" i="24" a="1"/>
  <c r="W114" i="33"/>
  <c r="AH114" i="33"/>
  <c r="T114" i="33"/>
  <c r="AE114" i="33"/>
  <c r="N113" i="34"/>
  <c r="I114" i="34"/>
  <c r="AM113" i="34"/>
  <c r="AM114" i="34" s="1"/>
  <c r="J114" i="34"/>
  <c r="AH114" i="34"/>
  <c r="W114" i="34"/>
  <c r="X114" i="32"/>
  <c r="AI114" i="32"/>
  <c r="AI114" i="35"/>
  <c r="X114" i="35"/>
  <c r="V114" i="31"/>
  <c r="AG114" i="31"/>
  <c r="M113" i="31"/>
  <c r="D114" i="31"/>
  <c r="AL113" i="31"/>
  <c r="AL114" i="31" s="1"/>
  <c r="L113" i="31"/>
  <c r="C114" i="31"/>
  <c r="AL113" i="36"/>
  <c r="AL114" i="36" s="1"/>
  <c r="L113" i="36"/>
  <c r="L114" i="36" s="1"/>
  <c r="C114" i="36"/>
  <c r="AC114" i="32"/>
  <c r="R114" i="32"/>
  <c r="I129" i="25"/>
  <c r="K129" i="25"/>
  <c r="D129" i="25"/>
  <c r="F129" i="25"/>
  <c r="B129" i="25"/>
  <c r="G129" i="25"/>
  <c r="J129" i="25"/>
  <c r="C129" i="25"/>
  <c r="H129" i="25"/>
  <c r="E129" i="25"/>
  <c r="S114" i="25"/>
  <c r="AD114" i="25"/>
  <c r="AC114" i="25"/>
  <c r="R114" i="25"/>
  <c r="AI114" i="25"/>
  <c r="X114" i="25"/>
  <c r="Q114" i="25"/>
  <c r="O114" i="25"/>
  <c r="C14" i="40" s="1"/>
  <c r="AB114" i="25"/>
  <c r="AK114" i="32" l="1"/>
  <c r="F16" i="40" s="1"/>
  <c r="F17" i="40" s="1"/>
  <c r="AK114" i="35"/>
  <c r="I16" i="40" s="1"/>
  <c r="I17" i="40" s="1"/>
  <c r="L129" i="32"/>
  <c r="G129" i="24"/>
  <c r="H129" i="24"/>
  <c r="C129" i="24"/>
  <c r="K129" i="24"/>
  <c r="I129" i="24"/>
  <c r="B129" i="24"/>
  <c r="E129" i="24"/>
  <c r="D129" i="24"/>
  <c r="F129" i="24"/>
  <c r="J129" i="24"/>
  <c r="Y114" i="33"/>
  <c r="AJ114" i="33"/>
  <c r="R114" i="34"/>
  <c r="AC114" i="34"/>
  <c r="X114" i="36"/>
  <c r="AI114" i="36"/>
  <c r="AI114" i="33"/>
  <c r="X114" i="33"/>
  <c r="O114" i="36"/>
  <c r="AB114" i="36"/>
  <c r="Q114" i="36"/>
  <c r="AI114" i="31"/>
  <c r="X114" i="31"/>
  <c r="E129" i="34"/>
  <c r="C129" i="34"/>
  <c r="F129" i="34"/>
  <c r="D129" i="34"/>
  <c r="J129" i="34"/>
  <c r="H129" i="34"/>
  <c r="G129" i="34"/>
  <c r="I129" i="34"/>
  <c r="B129" i="34"/>
  <c r="K129" i="34"/>
  <c r="O129" i="35"/>
  <c r="B132" i="35" a="1"/>
  <c r="M129" i="26"/>
  <c r="F129" i="31"/>
  <c r="C129" i="31"/>
  <c r="J129" i="31"/>
  <c r="E129" i="31"/>
  <c r="G129" i="31"/>
  <c r="B129" i="31"/>
  <c r="H129" i="31"/>
  <c r="I129" i="31"/>
  <c r="K129" i="31"/>
  <c r="D129" i="31"/>
  <c r="AC114" i="33"/>
  <c r="R114" i="33"/>
  <c r="M129" i="32"/>
  <c r="AB114" i="31"/>
  <c r="Q114" i="31"/>
  <c r="O114" i="31"/>
  <c r="E14" i="40" s="1"/>
  <c r="Z114" i="26"/>
  <c r="D15" i="40" s="1"/>
  <c r="AD114" i="31"/>
  <c r="S114" i="31"/>
  <c r="AI114" i="34"/>
  <c r="X114" i="34"/>
  <c r="AB114" i="33"/>
  <c r="Q114" i="33"/>
  <c r="O114" i="33"/>
  <c r="G14" i="40" s="1"/>
  <c r="AD114" i="33"/>
  <c r="S114" i="33"/>
  <c r="L129" i="35"/>
  <c r="M129" i="35"/>
  <c r="O129" i="26"/>
  <c r="B132" i="26" a="1"/>
  <c r="Z114" i="35"/>
  <c r="I15" i="40" s="1"/>
  <c r="Y114" i="31"/>
  <c r="AJ114" i="31"/>
  <c r="N129" i="32"/>
  <c r="B132" i="32" a="1"/>
  <c r="O129" i="32"/>
  <c r="R114" i="36"/>
  <c r="AC114" i="36"/>
  <c r="AK114" i="36" s="1"/>
  <c r="Y114" i="34"/>
  <c r="AJ114" i="34"/>
  <c r="R114" i="31"/>
  <c r="AC114" i="31"/>
  <c r="C129" i="33"/>
  <c r="E129" i="33"/>
  <c r="H129" i="33"/>
  <c r="I129" i="33"/>
  <c r="D129" i="33"/>
  <c r="F129" i="33"/>
  <c r="B129" i="33"/>
  <c r="K129" i="33"/>
  <c r="J129" i="33"/>
  <c r="G129" i="33"/>
  <c r="Y114" i="36"/>
  <c r="AJ114" i="36"/>
  <c r="Z114" i="32"/>
  <c r="F15" i="40" s="1"/>
  <c r="O114" i="34"/>
  <c r="H14" i="40" s="1"/>
  <c r="Q114" i="34"/>
  <c r="AB114" i="34"/>
  <c r="AK114" i="34" s="1"/>
  <c r="H16" i="40" s="1"/>
  <c r="H17" i="40" s="1"/>
  <c r="N129" i="35"/>
  <c r="L129" i="26"/>
  <c r="N129" i="26"/>
  <c r="AD114" i="36"/>
  <c r="S114" i="36"/>
  <c r="AD114" i="34"/>
  <c r="S114" i="34"/>
  <c r="L129" i="25"/>
  <c r="AK114" i="25"/>
  <c r="Z114" i="25"/>
  <c r="C15" i="40" s="1"/>
  <c r="M129" i="25"/>
  <c r="B132" i="25" a="1"/>
  <c r="O129" i="25"/>
  <c r="N129" i="25"/>
  <c r="M129" i="24" l="1"/>
  <c r="AK114" i="33"/>
  <c r="G16" i="40" s="1"/>
  <c r="G17" i="40" s="1"/>
  <c r="AK114" i="31"/>
  <c r="E16" i="40" s="1"/>
  <c r="E17" i="40" s="1"/>
  <c r="M129" i="31"/>
  <c r="J16" i="40"/>
  <c r="D118" i="36"/>
  <c r="J4" i="40" s="1"/>
  <c r="B132" i="31" a="1"/>
  <c r="O129" i="31"/>
  <c r="L129" i="31"/>
  <c r="J14" i="40"/>
  <c r="D116" i="36"/>
  <c r="J2" i="40" s="1"/>
  <c r="L129" i="34"/>
  <c r="L129" i="24"/>
  <c r="O129" i="33"/>
  <c r="B132" i="33" a="1"/>
  <c r="M129" i="33"/>
  <c r="L129" i="33"/>
  <c r="H132" i="32"/>
  <c r="D132" i="32"/>
  <c r="C132" i="32"/>
  <c r="K132" i="32"/>
  <c r="G132" i="32"/>
  <c r="B132" i="32"/>
  <c r="E132" i="32"/>
  <c r="F132" i="32"/>
  <c r="J132" i="32"/>
  <c r="I132" i="32"/>
  <c r="Z114" i="33"/>
  <c r="G15" i="40" s="1"/>
  <c r="N129" i="31"/>
  <c r="O129" i="34"/>
  <c r="B132" i="34" a="1"/>
  <c r="Z114" i="36"/>
  <c r="B132" i="24" a="1"/>
  <c r="O129" i="24"/>
  <c r="Z114" i="34"/>
  <c r="H15" i="40" s="1"/>
  <c r="N129" i="33"/>
  <c r="J132" i="26"/>
  <c r="H132" i="26"/>
  <c r="E132" i="26"/>
  <c r="G132" i="26"/>
  <c r="F132" i="26"/>
  <c r="B132" i="26"/>
  <c r="K132" i="26"/>
  <c r="C132" i="26"/>
  <c r="I132" i="26"/>
  <c r="D132" i="26"/>
  <c r="Z114" i="31"/>
  <c r="E15" i="40" s="1"/>
  <c r="C132" i="35"/>
  <c r="J132" i="35"/>
  <c r="E132" i="35"/>
  <c r="G132" i="35"/>
  <c r="D132" i="35"/>
  <c r="F132" i="35"/>
  <c r="B132" i="35"/>
  <c r="I132" i="35"/>
  <c r="H132" i="35"/>
  <c r="K132" i="35"/>
  <c r="N129" i="34"/>
  <c r="M129" i="34"/>
  <c r="N129" i="24"/>
  <c r="C16" i="40"/>
  <c r="C17" i="40" s="1"/>
  <c r="C132" i="25"/>
  <c r="H132" i="25"/>
  <c r="F132" i="25"/>
  <c r="G132" i="25"/>
  <c r="I132" i="25"/>
  <c r="E132" i="25"/>
  <c r="K132" i="25"/>
  <c r="B132" i="25"/>
  <c r="D132" i="25"/>
  <c r="J132" i="25"/>
  <c r="M132" i="35" l="1"/>
  <c r="L132" i="26"/>
  <c r="C132" i="34"/>
  <c r="G132" i="34"/>
  <c r="I132" i="34"/>
  <c r="J132" i="34"/>
  <c r="F132" i="34"/>
  <c r="H132" i="34"/>
  <c r="K132" i="34"/>
  <c r="E132" i="34"/>
  <c r="D132" i="34"/>
  <c r="B132" i="34"/>
  <c r="N132" i="32"/>
  <c r="B135" i="32" a="1"/>
  <c r="O132" i="32"/>
  <c r="M132" i="32"/>
  <c r="K132" i="33"/>
  <c r="F132" i="33"/>
  <c r="I132" i="33"/>
  <c r="J132" i="33"/>
  <c r="H132" i="33"/>
  <c r="B132" i="33"/>
  <c r="D132" i="33"/>
  <c r="C132" i="33"/>
  <c r="E132" i="33"/>
  <c r="G132" i="33"/>
  <c r="G132" i="31"/>
  <c r="B132" i="31"/>
  <c r="F132" i="31"/>
  <c r="D132" i="31"/>
  <c r="J132" i="31"/>
  <c r="H132" i="31"/>
  <c r="I132" i="31"/>
  <c r="E132" i="31"/>
  <c r="C132" i="31"/>
  <c r="K132" i="31"/>
  <c r="L132" i="35"/>
  <c r="L132" i="32"/>
  <c r="N132" i="35"/>
  <c r="O132" i="35"/>
  <c r="B135" i="35" a="1"/>
  <c r="M132" i="26"/>
  <c r="B135" i="26" a="1"/>
  <c r="O132" i="26"/>
  <c r="J18" i="40"/>
  <c r="J22" i="40" s="1"/>
  <c r="J26" i="40" s="1"/>
  <c r="J30" i="40" s="1"/>
  <c r="N14" i="40"/>
  <c r="J5" i="40"/>
  <c r="D117" i="36"/>
  <c r="J3" i="40" s="1"/>
  <c r="J15" i="40"/>
  <c r="J19" i="40" s="1"/>
  <c r="J23" i="40" s="1"/>
  <c r="J27" i="40" s="1"/>
  <c r="J31" i="40" s="1"/>
  <c r="N132" i="26"/>
  <c r="D132" i="24"/>
  <c r="J132" i="24"/>
  <c r="I132" i="24"/>
  <c r="G132" i="24"/>
  <c r="H132" i="24"/>
  <c r="C132" i="24"/>
  <c r="B132" i="24"/>
  <c r="F132" i="24"/>
  <c r="K132" i="24"/>
  <c r="E132" i="24"/>
  <c r="J20" i="40"/>
  <c r="J17" i="40"/>
  <c r="N16" i="40"/>
  <c r="O132" i="25"/>
  <c r="B135" i="25" a="1"/>
  <c r="M132" i="25"/>
  <c r="N132" i="25"/>
  <c r="L132" i="25"/>
  <c r="M132" i="34" l="1"/>
  <c r="N132" i="24"/>
  <c r="N132" i="34"/>
  <c r="D135" i="35"/>
  <c r="K135" i="35"/>
  <c r="I135" i="35"/>
  <c r="B135" i="35"/>
  <c r="F135" i="35"/>
  <c r="C135" i="35"/>
  <c r="H135" i="35"/>
  <c r="G135" i="35"/>
  <c r="J135" i="35"/>
  <c r="E135" i="35"/>
  <c r="N132" i="31"/>
  <c r="J21" i="40"/>
  <c r="J24" i="40"/>
  <c r="O132" i="24"/>
  <c r="B135" i="24" a="1"/>
  <c r="N17" i="40"/>
  <c r="L132" i="24"/>
  <c r="B135" i="31" a="1"/>
  <c r="O132" i="31"/>
  <c r="L132" i="33"/>
  <c r="B135" i="34" a="1"/>
  <c r="O132" i="34"/>
  <c r="M132" i="24"/>
  <c r="D135" i="26"/>
  <c r="E135" i="26"/>
  <c r="C135" i="26"/>
  <c r="I135" i="26"/>
  <c r="F135" i="26"/>
  <c r="J135" i="26"/>
  <c r="H135" i="26"/>
  <c r="B135" i="26"/>
  <c r="K135" i="26"/>
  <c r="G135" i="26"/>
  <c r="L132" i="31"/>
  <c r="M132" i="33"/>
  <c r="N132" i="33"/>
  <c r="L132" i="34"/>
  <c r="M132" i="31"/>
  <c r="O132" i="33"/>
  <c r="B135" i="33" a="1"/>
  <c r="J135" i="32"/>
  <c r="F135" i="32"/>
  <c r="D135" i="32"/>
  <c r="H135" i="32"/>
  <c r="G135" i="32"/>
  <c r="I135" i="32"/>
  <c r="E135" i="32"/>
  <c r="C135" i="32"/>
  <c r="B135" i="32"/>
  <c r="K135" i="32"/>
  <c r="N15" i="40"/>
  <c r="F135" i="25"/>
  <c r="K135" i="25"/>
  <c r="H135" i="25"/>
  <c r="C135" i="25"/>
  <c r="I135" i="25"/>
  <c r="J135" i="25"/>
  <c r="D135" i="25"/>
  <c r="E135" i="25"/>
  <c r="B135" i="25"/>
  <c r="G135" i="25"/>
  <c r="L135" i="32" l="1"/>
  <c r="N135" i="26"/>
  <c r="B135" i="33"/>
  <c r="E135" i="33"/>
  <c r="C135" i="33"/>
  <c r="D135" i="33"/>
  <c r="J135" i="33"/>
  <c r="G135" i="33"/>
  <c r="K135" i="33"/>
  <c r="F135" i="33"/>
  <c r="H135" i="33"/>
  <c r="I135" i="33"/>
  <c r="M135" i="26"/>
  <c r="O135" i="35"/>
  <c r="B138" i="35" a="1"/>
  <c r="M135" i="32"/>
  <c r="K135" i="24"/>
  <c r="E135" i="24"/>
  <c r="B135" i="24"/>
  <c r="J135" i="24"/>
  <c r="C135" i="24"/>
  <c r="D135" i="24"/>
  <c r="M135" i="24" s="1"/>
  <c r="F135" i="24"/>
  <c r="G135" i="24"/>
  <c r="H135" i="24"/>
  <c r="I135" i="24"/>
  <c r="N135" i="24" s="1"/>
  <c r="N135" i="35"/>
  <c r="O135" i="26"/>
  <c r="B138" i="26" a="1"/>
  <c r="N135" i="32"/>
  <c r="L135" i="26"/>
  <c r="J135" i="31"/>
  <c r="K135" i="31"/>
  <c r="G135" i="31"/>
  <c r="E135" i="31"/>
  <c r="I135" i="31"/>
  <c r="D135" i="31"/>
  <c r="C135" i="31"/>
  <c r="L135" i="31" s="1"/>
  <c r="F135" i="31"/>
  <c r="H135" i="31"/>
  <c r="B135" i="31"/>
  <c r="L135" i="35"/>
  <c r="O135" i="32"/>
  <c r="B138" i="32" a="1"/>
  <c r="D135" i="34"/>
  <c r="C135" i="34"/>
  <c r="J135" i="34"/>
  <c r="B135" i="34"/>
  <c r="E135" i="34"/>
  <c r="F135" i="34"/>
  <c r="G135" i="34"/>
  <c r="H135" i="34"/>
  <c r="I135" i="34"/>
  <c r="K135" i="34"/>
  <c r="J28" i="40"/>
  <c r="J25" i="40"/>
  <c r="M135" i="35"/>
  <c r="L135" i="25"/>
  <c r="M135" i="25"/>
  <c r="O135" i="25"/>
  <c r="B138" i="25" a="1"/>
  <c r="N135" i="25"/>
  <c r="M135" i="33" l="1"/>
  <c r="N135" i="34"/>
  <c r="M135" i="34"/>
  <c r="O135" i="31"/>
  <c r="B138" i="31" a="1"/>
  <c r="M135" i="31"/>
  <c r="F138" i="26"/>
  <c r="B138" i="26"/>
  <c r="C138" i="26"/>
  <c r="I138" i="26"/>
  <c r="D138" i="26"/>
  <c r="K138" i="26"/>
  <c r="H138" i="26"/>
  <c r="J138" i="26"/>
  <c r="E138" i="26"/>
  <c r="G138" i="26"/>
  <c r="L135" i="24"/>
  <c r="L135" i="33"/>
  <c r="B138" i="34" a="1"/>
  <c r="O135" i="34"/>
  <c r="G138" i="32"/>
  <c r="K138" i="32"/>
  <c r="J138" i="32"/>
  <c r="C138" i="32"/>
  <c r="I138" i="32"/>
  <c r="H138" i="32"/>
  <c r="E138" i="32"/>
  <c r="B138" i="32"/>
  <c r="F138" i="32"/>
  <c r="D138" i="32"/>
  <c r="N135" i="31"/>
  <c r="N135" i="33"/>
  <c r="L135" i="34"/>
  <c r="J29" i="40"/>
  <c r="J32" i="40"/>
  <c r="J33" i="40" s="1"/>
  <c r="O135" i="24"/>
  <c r="B138" i="24" a="1"/>
  <c r="B138" i="35"/>
  <c r="K138" i="35"/>
  <c r="C138" i="35"/>
  <c r="G138" i="35"/>
  <c r="H138" i="35"/>
  <c r="D138" i="35"/>
  <c r="F138" i="35"/>
  <c r="J138" i="35"/>
  <c r="E138" i="35"/>
  <c r="I138" i="35"/>
  <c r="O135" i="33"/>
  <c r="B138" i="33" a="1"/>
  <c r="D138" i="25"/>
  <c r="K138" i="25"/>
  <c r="B138" i="25"/>
  <c r="J138" i="25"/>
  <c r="C138" i="25"/>
  <c r="F138" i="25"/>
  <c r="H138" i="25"/>
  <c r="I138" i="25"/>
  <c r="E138" i="25"/>
  <c r="G138" i="25"/>
  <c r="C138" i="24" l="1"/>
  <c r="I138" i="24"/>
  <c r="J138" i="24"/>
  <c r="H138" i="24"/>
  <c r="H139" i="24" s="1"/>
  <c r="B138" i="24"/>
  <c r="D138" i="24"/>
  <c r="K138" i="24"/>
  <c r="AN138" i="24" s="1"/>
  <c r="AN139" i="24" s="1" a="1"/>
  <c r="AN139" i="24" s="1"/>
  <c r="E138" i="24"/>
  <c r="E139" i="24" s="1"/>
  <c r="G138" i="24"/>
  <c r="G139" i="24" s="1"/>
  <c r="F138" i="24"/>
  <c r="F139" i="24" s="1"/>
  <c r="M138" i="32"/>
  <c r="B141" i="26" a="1"/>
  <c r="O138" i="26"/>
  <c r="L138" i="35"/>
  <c r="N138" i="32"/>
  <c r="M138" i="26"/>
  <c r="H138" i="33"/>
  <c r="D138" i="33"/>
  <c r="I138" i="33"/>
  <c r="J138" i="33"/>
  <c r="C138" i="33"/>
  <c r="E138" i="33"/>
  <c r="F138" i="33"/>
  <c r="K138" i="33"/>
  <c r="G138" i="33"/>
  <c r="B138" i="33"/>
  <c r="N138" i="35"/>
  <c r="M138" i="35"/>
  <c r="B141" i="32" a="1"/>
  <c r="O138" i="32"/>
  <c r="L138" i="32"/>
  <c r="N138" i="26"/>
  <c r="O138" i="35"/>
  <c r="B141" i="35" a="1"/>
  <c r="F138" i="34"/>
  <c r="G138" i="34"/>
  <c r="D138" i="34"/>
  <c r="B138" i="34"/>
  <c r="H138" i="34"/>
  <c r="K138" i="34"/>
  <c r="C138" i="34"/>
  <c r="E138" i="34"/>
  <c r="I138" i="34"/>
  <c r="J138" i="34"/>
  <c r="L138" i="26"/>
  <c r="E138" i="31"/>
  <c r="I138" i="31"/>
  <c r="F138" i="31"/>
  <c r="J138" i="31"/>
  <c r="H138" i="31"/>
  <c r="C138" i="31"/>
  <c r="G138" i="31"/>
  <c r="B138" i="31"/>
  <c r="D138" i="31"/>
  <c r="K138" i="31"/>
  <c r="O138" i="25"/>
  <c r="B141" i="25" a="1"/>
  <c r="N138" i="25"/>
  <c r="L138" i="25"/>
  <c r="M138" i="25"/>
  <c r="O138" i="34" l="1"/>
  <c r="B141" i="34" a="1"/>
  <c r="L138" i="34"/>
  <c r="M138" i="34"/>
  <c r="B141" i="33" a="1"/>
  <c r="O138" i="33"/>
  <c r="M138" i="33"/>
  <c r="J139" i="24"/>
  <c r="AM138" i="24"/>
  <c r="AM139" i="24" s="1"/>
  <c r="B141" i="31" a="1"/>
  <c r="O138" i="31"/>
  <c r="N138" i="33"/>
  <c r="AE139" i="24"/>
  <c r="T139" i="24"/>
  <c r="W139" i="24"/>
  <c r="AH139" i="24"/>
  <c r="L138" i="31"/>
  <c r="N138" i="31"/>
  <c r="D141" i="35"/>
  <c r="J141" i="35"/>
  <c r="B141" i="35"/>
  <c r="I141" i="35"/>
  <c r="E141" i="35"/>
  <c r="E142" i="35" s="1"/>
  <c r="H141" i="35"/>
  <c r="H142" i="35" s="1"/>
  <c r="K141" i="35"/>
  <c r="AN141" i="35" s="1"/>
  <c r="AN142" i="35" s="1" a="1"/>
  <c r="AN142" i="35" s="1"/>
  <c r="C141" i="35"/>
  <c r="G141" i="35"/>
  <c r="G142" i="35" s="1"/>
  <c r="F141" i="35"/>
  <c r="F142" i="35" s="1"/>
  <c r="L138" i="33"/>
  <c r="AF139" i="24"/>
  <c r="U139" i="24"/>
  <c r="M138" i="24"/>
  <c r="D139" i="24"/>
  <c r="I139" i="24"/>
  <c r="N138" i="24"/>
  <c r="M138" i="31"/>
  <c r="N138" i="34"/>
  <c r="K141" i="32"/>
  <c r="AN141" i="32" s="1"/>
  <c r="AN142" i="32" s="1" a="1"/>
  <c r="AN142" i="32" s="1"/>
  <c r="G141" i="32"/>
  <c r="G142" i="32" s="1"/>
  <c r="D141" i="32"/>
  <c r="E141" i="32"/>
  <c r="E142" i="32" s="1"/>
  <c r="C141" i="32"/>
  <c r="F141" i="32"/>
  <c r="F142" i="32" s="1"/>
  <c r="I141" i="32"/>
  <c r="J141" i="32"/>
  <c r="H141" i="32"/>
  <c r="H142" i="32" s="1"/>
  <c r="B141" i="32"/>
  <c r="C141" i="26"/>
  <c r="F141" i="26"/>
  <c r="F142" i="26" s="1"/>
  <c r="B141" i="26"/>
  <c r="K141" i="26"/>
  <c r="AN141" i="26" s="1"/>
  <c r="AN142" i="26" s="1" a="1"/>
  <c r="AN142" i="26" s="1"/>
  <c r="D141" i="26"/>
  <c r="E141" i="26"/>
  <c r="E142" i="26" s="1"/>
  <c r="J141" i="26"/>
  <c r="G141" i="26"/>
  <c r="G142" i="26" s="1"/>
  <c r="I141" i="26"/>
  <c r="H141" i="26"/>
  <c r="H142" i="26" s="1"/>
  <c r="AG139" i="24"/>
  <c r="V139" i="24"/>
  <c r="B139" i="24"/>
  <c r="B154" i="24" a="1"/>
  <c r="O138" i="24"/>
  <c r="AL138" i="24"/>
  <c r="AL139" i="24" s="1"/>
  <c r="L138" i="24"/>
  <c r="L139" i="24" s="1"/>
  <c r="C139" i="24"/>
  <c r="H141" i="25"/>
  <c r="H142" i="25" s="1"/>
  <c r="G141" i="25"/>
  <c r="G142" i="25" s="1"/>
  <c r="D141" i="25"/>
  <c r="K141" i="25"/>
  <c r="AN141" i="25" s="1"/>
  <c r="AN142" i="25" s="1" a="1"/>
  <c r="AN142" i="25" s="1"/>
  <c r="B141" i="25"/>
  <c r="I141" i="25"/>
  <c r="F141" i="25"/>
  <c r="F142" i="25" s="1"/>
  <c r="J141" i="25"/>
  <c r="C141" i="25"/>
  <c r="AL141" i="25" s="1"/>
  <c r="AL142" i="25" s="1"/>
  <c r="E141" i="25"/>
  <c r="E142" i="25" s="1"/>
  <c r="K154" i="24" l="1"/>
  <c r="D154" i="24"/>
  <c r="I154" i="24"/>
  <c r="J154" i="24"/>
  <c r="H154" i="24"/>
  <c r="E154" i="24"/>
  <c r="C154" i="24"/>
  <c r="B154" i="24"/>
  <c r="F154" i="24"/>
  <c r="G154" i="24"/>
  <c r="AE142" i="26"/>
  <c r="T142" i="26"/>
  <c r="W142" i="32"/>
  <c r="AH142" i="32"/>
  <c r="AL141" i="32"/>
  <c r="AL142" i="32" s="1"/>
  <c r="L141" i="32"/>
  <c r="L142" i="32" s="1"/>
  <c r="C142" i="32"/>
  <c r="N141" i="35"/>
  <c r="N142" i="35" s="1"/>
  <c r="I142" i="35"/>
  <c r="AB139" i="24"/>
  <c r="Q139" i="24"/>
  <c r="O139" i="24"/>
  <c r="N141" i="26"/>
  <c r="I142" i="26"/>
  <c r="M141" i="26"/>
  <c r="D142" i="26"/>
  <c r="AL141" i="26"/>
  <c r="AL142" i="26" s="1"/>
  <c r="L141" i="26"/>
  <c r="C142" i="26"/>
  <c r="AM141" i="32"/>
  <c r="AM142" i="32" s="1"/>
  <c r="J142" i="32"/>
  <c r="T142" i="32"/>
  <c r="AE142" i="32"/>
  <c r="O141" i="35"/>
  <c r="B142" i="35"/>
  <c r="B141" i="31"/>
  <c r="G141" i="31"/>
  <c r="G142" i="31" s="1"/>
  <c r="F141" i="31"/>
  <c r="F142" i="31" s="1"/>
  <c r="H141" i="31"/>
  <c r="H142" i="31" s="1"/>
  <c r="D141" i="31"/>
  <c r="I141" i="31"/>
  <c r="J141" i="31"/>
  <c r="C141" i="31"/>
  <c r="K141" i="31"/>
  <c r="AN141" i="31" s="1"/>
  <c r="AN142" i="31" s="1" a="1"/>
  <c r="AN142" i="31" s="1"/>
  <c r="E141" i="31"/>
  <c r="E142" i="31" s="1"/>
  <c r="B141" i="33"/>
  <c r="F141" i="33"/>
  <c r="F142" i="33" s="1"/>
  <c r="E141" i="33"/>
  <c r="E142" i="33" s="1"/>
  <c r="I141" i="33"/>
  <c r="K141" i="33"/>
  <c r="AN141" i="33" s="1"/>
  <c r="AN142" i="33" s="1" a="1"/>
  <c r="AN142" i="33" s="1"/>
  <c r="D141" i="33"/>
  <c r="G141" i="33"/>
  <c r="G142" i="33" s="1"/>
  <c r="H141" i="33"/>
  <c r="H142" i="33" s="1"/>
  <c r="C141" i="33"/>
  <c r="J141" i="33"/>
  <c r="N141" i="32"/>
  <c r="I142" i="32"/>
  <c r="U142" i="35"/>
  <c r="AF142" i="35"/>
  <c r="AH142" i="35"/>
  <c r="W142" i="35"/>
  <c r="AM141" i="35"/>
  <c r="AM142" i="35" s="1"/>
  <c r="J142" i="35"/>
  <c r="K141" i="34"/>
  <c r="AN141" i="34" s="1"/>
  <c r="AN142" i="34" s="1" a="1"/>
  <c r="AN142" i="34" s="1"/>
  <c r="J141" i="34"/>
  <c r="H141" i="34"/>
  <c r="H142" i="34" s="1"/>
  <c r="I141" i="34"/>
  <c r="D141" i="34"/>
  <c r="F141" i="34"/>
  <c r="F142" i="34" s="1"/>
  <c r="C141" i="34"/>
  <c r="B141" i="34"/>
  <c r="G141" i="34"/>
  <c r="G142" i="34" s="1"/>
  <c r="E141" i="34"/>
  <c r="E142" i="34" s="1"/>
  <c r="R139" i="24"/>
  <c r="AC139" i="24"/>
  <c r="W142" i="26"/>
  <c r="AH142" i="26"/>
  <c r="U142" i="26"/>
  <c r="AF142" i="26"/>
  <c r="S139" i="24"/>
  <c r="AD139" i="24"/>
  <c r="AL141" i="35"/>
  <c r="AL142" i="35" s="1"/>
  <c r="L141" i="35"/>
  <c r="L142" i="35" s="1"/>
  <c r="C142" i="35"/>
  <c r="V142" i="26"/>
  <c r="AG142" i="26"/>
  <c r="M141" i="32"/>
  <c r="D142" i="32"/>
  <c r="AM141" i="26"/>
  <c r="AM142" i="26" s="1"/>
  <c r="J142" i="26"/>
  <c r="O141" i="26"/>
  <c r="B157" i="26" a="1"/>
  <c r="B142" i="26"/>
  <c r="B157" i="32" a="1"/>
  <c r="O141" i="32"/>
  <c r="B142" i="32"/>
  <c r="U142" i="32"/>
  <c r="AF142" i="32"/>
  <c r="AG142" i="32"/>
  <c r="V142" i="32"/>
  <c r="AI139" i="24"/>
  <c r="X139" i="24"/>
  <c r="V142" i="35"/>
  <c r="AG142" i="35"/>
  <c r="T142" i="35"/>
  <c r="AE142" i="35"/>
  <c r="M141" i="35"/>
  <c r="M142" i="35" s="1"/>
  <c r="D142" i="35"/>
  <c r="Y139" i="24"/>
  <c r="AJ139" i="24"/>
  <c r="J142" i="25"/>
  <c r="Y142" i="25" s="1"/>
  <c r="AM141" i="25"/>
  <c r="AM142" i="25" s="1"/>
  <c r="U142" i="25"/>
  <c r="AF142" i="25"/>
  <c r="M141" i="25"/>
  <c r="D142" i="25"/>
  <c r="AE142" i="25"/>
  <c r="T142" i="25"/>
  <c r="N141" i="25"/>
  <c r="I142" i="25"/>
  <c r="AG142" i="25"/>
  <c r="V142" i="25"/>
  <c r="L141" i="25"/>
  <c r="C142" i="25"/>
  <c r="B157" i="25" a="1"/>
  <c r="O141" i="25"/>
  <c r="B142" i="25"/>
  <c r="AH142" i="25"/>
  <c r="W142" i="25"/>
  <c r="Z139" i="24" l="1"/>
  <c r="K157" i="26"/>
  <c r="H157" i="26"/>
  <c r="E157" i="26"/>
  <c r="J157" i="26"/>
  <c r="D157" i="26"/>
  <c r="G157" i="26"/>
  <c r="F157" i="26"/>
  <c r="C157" i="26"/>
  <c r="B157" i="26"/>
  <c r="I157" i="26"/>
  <c r="S142" i="32"/>
  <c r="AD142" i="32"/>
  <c r="R142" i="35"/>
  <c r="AC142" i="35"/>
  <c r="AG142" i="34"/>
  <c r="V142" i="34"/>
  <c r="V142" i="33"/>
  <c r="AG142" i="33"/>
  <c r="B157" i="24" a="1"/>
  <c r="O154" i="24"/>
  <c r="O141" i="34"/>
  <c r="B157" i="34" a="1"/>
  <c r="B142" i="34"/>
  <c r="N141" i="34"/>
  <c r="I142" i="34"/>
  <c r="AJ142" i="35"/>
  <c r="Y142" i="35"/>
  <c r="AM141" i="33"/>
  <c r="AM142" i="33" s="1"/>
  <c r="J142" i="33"/>
  <c r="M141" i="33"/>
  <c r="D142" i="33"/>
  <c r="U142" i="33"/>
  <c r="AF142" i="33"/>
  <c r="AL141" i="31"/>
  <c r="AL142" i="31" s="1"/>
  <c r="L141" i="31"/>
  <c r="C142" i="31"/>
  <c r="W142" i="31"/>
  <c r="AH142" i="31"/>
  <c r="Q142" i="35"/>
  <c r="O142" i="35"/>
  <c r="AB142" i="35"/>
  <c r="AJ142" i="32"/>
  <c r="Y142" i="32"/>
  <c r="AI142" i="35"/>
  <c r="X142" i="35"/>
  <c r="L154" i="24"/>
  <c r="N154" i="24"/>
  <c r="Q142" i="32"/>
  <c r="O142" i="32"/>
  <c r="AB142" i="32"/>
  <c r="T142" i="33"/>
  <c r="AE142" i="33"/>
  <c r="M141" i="31"/>
  <c r="D142" i="31"/>
  <c r="Y142" i="26"/>
  <c r="AJ142" i="26"/>
  <c r="B157" i="33" a="1"/>
  <c r="O141" i="33"/>
  <c r="B142" i="33"/>
  <c r="AF142" i="31"/>
  <c r="U142" i="31"/>
  <c r="AD142" i="26"/>
  <c r="S142" i="26"/>
  <c r="M154" i="24"/>
  <c r="S142" i="35"/>
  <c r="AD142" i="35"/>
  <c r="AK142" i="35" s="1"/>
  <c r="M141" i="34"/>
  <c r="D142" i="34"/>
  <c r="O141" i="31"/>
  <c r="B157" i="31" a="1"/>
  <c r="B142" i="31"/>
  <c r="X142" i="26"/>
  <c r="AI142" i="26"/>
  <c r="H157" i="32"/>
  <c r="E157" i="32"/>
  <c r="G157" i="32"/>
  <c r="K157" i="32"/>
  <c r="J157" i="32"/>
  <c r="F157" i="32"/>
  <c r="D157" i="32"/>
  <c r="I157" i="32"/>
  <c r="C157" i="32"/>
  <c r="L157" i="32" s="1"/>
  <c r="B157" i="32"/>
  <c r="AL141" i="34"/>
  <c r="AL142" i="34" s="1"/>
  <c r="L141" i="34"/>
  <c r="C142" i="34"/>
  <c r="AH142" i="34"/>
  <c r="W142" i="34"/>
  <c r="L141" i="33"/>
  <c r="AL141" i="33"/>
  <c r="AL142" i="33" s="1"/>
  <c r="C142" i="33"/>
  <c r="AM141" i="31"/>
  <c r="AM142" i="31" s="1"/>
  <c r="J142" i="31"/>
  <c r="AB142" i="26"/>
  <c r="Q142" i="26"/>
  <c r="O142" i="26"/>
  <c r="AK139" i="24"/>
  <c r="AE142" i="34"/>
  <c r="T142" i="34"/>
  <c r="AF142" i="34"/>
  <c r="U142" i="34"/>
  <c r="AM141" i="34"/>
  <c r="AM142" i="34" s="1"/>
  <c r="J142" i="34"/>
  <c r="X142" i="32"/>
  <c r="AI142" i="32"/>
  <c r="AH142" i="33"/>
  <c r="W142" i="33"/>
  <c r="N141" i="33"/>
  <c r="I142" i="33"/>
  <c r="AE142" i="31"/>
  <c r="T142" i="31"/>
  <c r="N141" i="31"/>
  <c r="I142" i="31"/>
  <c r="AG142" i="31"/>
  <c r="V142" i="31"/>
  <c r="R142" i="26"/>
  <c r="AC142" i="26"/>
  <c r="AC142" i="32"/>
  <c r="R142" i="32"/>
  <c r="AJ142" i="25"/>
  <c r="S142" i="25"/>
  <c r="AD142" i="25"/>
  <c r="R142" i="25"/>
  <c r="AC142" i="25"/>
  <c r="X142" i="25"/>
  <c r="AI142" i="25"/>
  <c r="F157" i="25"/>
  <c r="K157" i="25"/>
  <c r="D157" i="25"/>
  <c r="J157" i="25"/>
  <c r="H157" i="25"/>
  <c r="E157" i="25"/>
  <c r="B157" i="25"/>
  <c r="I157" i="25"/>
  <c r="C157" i="25"/>
  <c r="G157" i="25"/>
  <c r="AB142" i="25"/>
  <c r="Q142" i="25"/>
  <c r="O142" i="25"/>
  <c r="AK142" i="32" l="1"/>
  <c r="AK142" i="26"/>
  <c r="L157" i="26"/>
  <c r="I20" i="40"/>
  <c r="D146" i="35"/>
  <c r="I4" i="40" s="1"/>
  <c r="D157" i="31"/>
  <c r="G157" i="31"/>
  <c r="F157" i="31"/>
  <c r="J157" i="31"/>
  <c r="I157" i="31"/>
  <c r="K157" i="31"/>
  <c r="B157" i="31"/>
  <c r="C157" i="31"/>
  <c r="E157" i="31"/>
  <c r="H157" i="31"/>
  <c r="S142" i="31"/>
  <c r="AD142" i="31"/>
  <c r="N157" i="32"/>
  <c r="C157" i="33"/>
  <c r="H157" i="33"/>
  <c r="J157" i="33"/>
  <c r="I157" i="33"/>
  <c r="B157" i="33"/>
  <c r="F157" i="33"/>
  <c r="K157" i="33"/>
  <c r="E157" i="33"/>
  <c r="D157" i="33"/>
  <c r="G157" i="33"/>
  <c r="Z142" i="35"/>
  <c r="S142" i="33"/>
  <c r="AD142" i="33"/>
  <c r="O142" i="34"/>
  <c r="AB142" i="34"/>
  <c r="Q142" i="34"/>
  <c r="H157" i="24"/>
  <c r="J157" i="24"/>
  <c r="B157" i="24"/>
  <c r="G157" i="24"/>
  <c r="K157" i="24"/>
  <c r="F157" i="24"/>
  <c r="D157" i="24"/>
  <c r="C157" i="24"/>
  <c r="L157" i="24" s="1"/>
  <c r="I157" i="24"/>
  <c r="E157" i="24"/>
  <c r="X142" i="33"/>
  <c r="AI142" i="33"/>
  <c r="I18" i="40"/>
  <c r="I22" i="40" s="1"/>
  <c r="I26" i="40" s="1"/>
  <c r="I30" i="40" s="1"/>
  <c r="D144" i="35"/>
  <c r="I2" i="40" s="1"/>
  <c r="Z142" i="26"/>
  <c r="AC142" i="33"/>
  <c r="R142" i="33"/>
  <c r="M157" i="32"/>
  <c r="AD142" i="34"/>
  <c r="S142" i="34"/>
  <c r="Z142" i="32"/>
  <c r="D157" i="34"/>
  <c r="J157" i="34"/>
  <c r="B157" i="34"/>
  <c r="G157" i="34"/>
  <c r="I157" i="34"/>
  <c r="C157" i="34"/>
  <c r="F157" i="34"/>
  <c r="H157" i="34"/>
  <c r="K157" i="34"/>
  <c r="E157" i="34"/>
  <c r="N157" i="26"/>
  <c r="AI142" i="31"/>
  <c r="X142" i="31"/>
  <c r="AJ142" i="31"/>
  <c r="Y142" i="31"/>
  <c r="R142" i="31"/>
  <c r="AC142" i="31"/>
  <c r="Y142" i="34"/>
  <c r="AJ142" i="34"/>
  <c r="AC142" i="34"/>
  <c r="R142" i="34"/>
  <c r="O157" i="32"/>
  <c r="B160" i="32" a="1"/>
  <c r="O142" i="31"/>
  <c r="AB142" i="31"/>
  <c r="AK142" i="31" s="1"/>
  <c r="Q142" i="31"/>
  <c r="AB142" i="33"/>
  <c r="AK142" i="33" s="1"/>
  <c r="Q142" i="33"/>
  <c r="O142" i="33"/>
  <c r="AJ142" i="33"/>
  <c r="Y142" i="33"/>
  <c r="AI142" i="34"/>
  <c r="X142" i="34"/>
  <c r="B160" i="26" a="1"/>
  <c r="O157" i="26"/>
  <c r="M157" i="26"/>
  <c r="Z142" i="25"/>
  <c r="N157" i="25"/>
  <c r="AK142" i="25"/>
  <c r="L157" i="25"/>
  <c r="B160" i="25" a="1"/>
  <c r="O157" i="25"/>
  <c r="M157" i="25"/>
  <c r="Z142" i="31" l="1"/>
  <c r="AK142" i="34"/>
  <c r="L157" i="34"/>
  <c r="Z142" i="34"/>
  <c r="N157" i="33"/>
  <c r="Z142" i="33"/>
  <c r="N157" i="34"/>
  <c r="M157" i="34"/>
  <c r="M157" i="24"/>
  <c r="B160" i="24" a="1"/>
  <c r="O157" i="24"/>
  <c r="D145" i="35"/>
  <c r="I3" i="40" s="1"/>
  <c r="I19" i="40"/>
  <c r="I23" i="40" s="1"/>
  <c r="I27" i="40" s="1"/>
  <c r="I31" i="40" s="1"/>
  <c r="N157" i="31"/>
  <c r="M157" i="31"/>
  <c r="E160" i="32"/>
  <c r="B160" i="32"/>
  <c r="K160" i="32"/>
  <c r="H160" i="32"/>
  <c r="D160" i="32"/>
  <c r="F160" i="32"/>
  <c r="J160" i="32"/>
  <c r="G160" i="32"/>
  <c r="I160" i="32"/>
  <c r="C160" i="32"/>
  <c r="L157" i="31"/>
  <c r="I5" i="40"/>
  <c r="G160" i="26"/>
  <c r="I160" i="26"/>
  <c r="B160" i="26"/>
  <c r="J160" i="26"/>
  <c r="D160" i="26"/>
  <c r="K160" i="26"/>
  <c r="F160" i="26"/>
  <c r="E160" i="26"/>
  <c r="C160" i="26"/>
  <c r="H160" i="26"/>
  <c r="B160" i="34" a="1"/>
  <c r="O157" i="34"/>
  <c r="N157" i="24"/>
  <c r="M157" i="33"/>
  <c r="B160" i="33" a="1"/>
  <c r="O157" i="33"/>
  <c r="L157" i="33"/>
  <c r="O157" i="31"/>
  <c r="B160" i="31" a="1"/>
  <c r="I24" i="40"/>
  <c r="I21" i="40"/>
  <c r="H160" i="25"/>
  <c r="G160" i="25"/>
  <c r="D160" i="25"/>
  <c r="E160" i="25"/>
  <c r="B160" i="25"/>
  <c r="I160" i="25"/>
  <c r="J160" i="25"/>
  <c r="K160" i="25"/>
  <c r="C160" i="25"/>
  <c r="F160" i="25"/>
  <c r="K160" i="31" l="1"/>
  <c r="J160" i="31"/>
  <c r="I160" i="31"/>
  <c r="E160" i="31"/>
  <c r="D160" i="31"/>
  <c r="B160" i="31"/>
  <c r="H160" i="31"/>
  <c r="C160" i="31"/>
  <c r="L160" i="31" s="1"/>
  <c r="G160" i="31"/>
  <c r="F160" i="31"/>
  <c r="D160" i="24"/>
  <c r="F160" i="24"/>
  <c r="E160" i="24"/>
  <c r="J160" i="24"/>
  <c r="B160" i="24"/>
  <c r="K160" i="24"/>
  <c r="G160" i="24"/>
  <c r="C160" i="24"/>
  <c r="I160" i="24"/>
  <c r="H160" i="24"/>
  <c r="N160" i="26"/>
  <c r="L160" i="32"/>
  <c r="B163" i="32" a="1"/>
  <c r="O160" i="32"/>
  <c r="E160" i="34"/>
  <c r="D160" i="34"/>
  <c r="C160" i="34"/>
  <c r="L160" i="34" s="1"/>
  <c r="I160" i="34"/>
  <c r="N160" i="34" s="1"/>
  <c r="H160" i="34"/>
  <c r="F160" i="34"/>
  <c r="J160" i="34"/>
  <c r="K160" i="34"/>
  <c r="B160" i="34"/>
  <c r="G160" i="34"/>
  <c r="O160" i="26"/>
  <c r="B163" i="26" a="1"/>
  <c r="L160" i="26"/>
  <c r="M160" i="26"/>
  <c r="N160" i="32"/>
  <c r="M160" i="32"/>
  <c r="F160" i="33"/>
  <c r="G160" i="33"/>
  <c r="B160" i="33"/>
  <c r="E160" i="33"/>
  <c r="J160" i="33"/>
  <c r="K160" i="33"/>
  <c r="I160" i="33"/>
  <c r="C160" i="33"/>
  <c r="L160" i="33" s="1"/>
  <c r="D160" i="33"/>
  <c r="H160" i="33"/>
  <c r="I28" i="40"/>
  <c r="I25" i="40"/>
  <c r="M160" i="25"/>
  <c r="N160" i="25"/>
  <c r="L160" i="25"/>
  <c r="B163" i="25" a="1"/>
  <c r="O160" i="25"/>
  <c r="I29" i="40" l="1"/>
  <c r="I32" i="40"/>
  <c r="I33" i="40" s="1"/>
  <c r="N160" i="33"/>
  <c r="O160" i="33"/>
  <c r="B163" i="33" a="1"/>
  <c r="E163" i="32"/>
  <c r="H163" i="32"/>
  <c r="K163" i="32"/>
  <c r="G163" i="32"/>
  <c r="F163" i="32"/>
  <c r="D163" i="32"/>
  <c r="C163" i="32"/>
  <c r="B163" i="32"/>
  <c r="I163" i="32"/>
  <c r="J163" i="32"/>
  <c r="N160" i="24"/>
  <c r="B163" i="24" a="1"/>
  <c r="O160" i="24"/>
  <c r="M160" i="24"/>
  <c r="N160" i="31"/>
  <c r="M160" i="34"/>
  <c r="L160" i="24"/>
  <c r="O160" i="31"/>
  <c r="B163" i="31" a="1"/>
  <c r="H163" i="26"/>
  <c r="J163" i="26"/>
  <c r="G163" i="26"/>
  <c r="E163" i="26"/>
  <c r="I163" i="26"/>
  <c r="N163" i="26" s="1"/>
  <c r="D163" i="26"/>
  <c r="F163" i="26"/>
  <c r="C163" i="26"/>
  <c r="B163" i="26"/>
  <c r="K163" i="26"/>
  <c r="M160" i="33"/>
  <c r="B163" i="34" a="1"/>
  <c r="O160" i="34"/>
  <c r="M160" i="31"/>
  <c r="D163" i="25"/>
  <c r="E163" i="25"/>
  <c r="J163" i="25"/>
  <c r="I163" i="25"/>
  <c r="G163" i="25"/>
  <c r="B163" i="25"/>
  <c r="C163" i="25"/>
  <c r="H163" i="25"/>
  <c r="F163" i="25"/>
  <c r="K163" i="25"/>
  <c r="D163" i="31" l="1"/>
  <c r="B163" i="31"/>
  <c r="I163" i="31"/>
  <c r="F163" i="31"/>
  <c r="C163" i="31"/>
  <c r="K163" i="31"/>
  <c r="E163" i="31"/>
  <c r="G163" i="31"/>
  <c r="H163" i="31"/>
  <c r="J163" i="31"/>
  <c r="L163" i="32"/>
  <c r="M163" i="32"/>
  <c r="B163" i="34"/>
  <c r="H163" i="34"/>
  <c r="I163" i="34"/>
  <c r="F163" i="34"/>
  <c r="K163" i="34"/>
  <c r="E163" i="34"/>
  <c r="G163" i="34"/>
  <c r="J163" i="34"/>
  <c r="D163" i="34"/>
  <c r="C163" i="34"/>
  <c r="L163" i="26"/>
  <c r="M163" i="26"/>
  <c r="N163" i="32"/>
  <c r="B166" i="26" a="1"/>
  <c r="O163" i="26"/>
  <c r="J163" i="24"/>
  <c r="D163" i="24"/>
  <c r="K163" i="24"/>
  <c r="B163" i="24"/>
  <c r="I163" i="24"/>
  <c r="G163" i="24"/>
  <c r="C163" i="24"/>
  <c r="H163" i="24"/>
  <c r="E163" i="24"/>
  <c r="F163" i="24"/>
  <c r="B166" i="32" a="1"/>
  <c r="O163" i="32"/>
  <c r="F163" i="33"/>
  <c r="D163" i="33"/>
  <c r="E163" i="33"/>
  <c r="J163" i="33"/>
  <c r="B163" i="33"/>
  <c r="K163" i="33"/>
  <c r="G163" i="33"/>
  <c r="C163" i="33"/>
  <c r="H163" i="33"/>
  <c r="I163" i="33"/>
  <c r="N163" i="25"/>
  <c r="L163" i="25"/>
  <c r="B166" i="25" a="1"/>
  <c r="O163" i="25"/>
  <c r="M163" i="25"/>
  <c r="B166" i="33" l="1" a="1"/>
  <c r="O163" i="33"/>
  <c r="N163" i="24"/>
  <c r="L163" i="33"/>
  <c r="B166" i="24" a="1"/>
  <c r="O163" i="24"/>
  <c r="N163" i="34"/>
  <c r="N163" i="31"/>
  <c r="I166" i="26"/>
  <c r="G166" i="26"/>
  <c r="J166" i="26"/>
  <c r="K166" i="26"/>
  <c r="B166" i="26"/>
  <c r="D166" i="26"/>
  <c r="H166" i="26"/>
  <c r="E166" i="26"/>
  <c r="C166" i="26"/>
  <c r="F166" i="26"/>
  <c r="L163" i="34"/>
  <c r="O163" i="31"/>
  <c r="B166" i="31" a="1"/>
  <c r="C166" i="32"/>
  <c r="B166" i="32"/>
  <c r="J166" i="32"/>
  <c r="I166" i="32"/>
  <c r="H166" i="32"/>
  <c r="D166" i="32"/>
  <c r="K166" i="32"/>
  <c r="G166" i="32"/>
  <c r="F166" i="32"/>
  <c r="E166" i="32"/>
  <c r="L163" i="24"/>
  <c r="N163" i="33"/>
  <c r="M163" i="33"/>
  <c r="M163" i="24"/>
  <c r="M163" i="34"/>
  <c r="O163" i="34"/>
  <c r="B166" i="34" a="1"/>
  <c r="L163" i="31"/>
  <c r="M163" i="31"/>
  <c r="K166" i="25"/>
  <c r="D166" i="25"/>
  <c r="G166" i="25"/>
  <c r="I166" i="25"/>
  <c r="B166" i="25"/>
  <c r="C166" i="25"/>
  <c r="J166" i="25"/>
  <c r="E166" i="25"/>
  <c r="H166" i="25"/>
  <c r="F166" i="25"/>
  <c r="L166" i="32" l="1"/>
  <c r="M166" i="26"/>
  <c r="N166" i="32"/>
  <c r="G166" i="31"/>
  <c r="I166" i="31"/>
  <c r="F166" i="31"/>
  <c r="E166" i="31"/>
  <c r="D166" i="31"/>
  <c r="C166" i="31"/>
  <c r="H166" i="31"/>
  <c r="J166" i="31"/>
  <c r="K166" i="31"/>
  <c r="B166" i="31"/>
  <c r="L166" i="26"/>
  <c r="B169" i="26" a="1"/>
  <c r="O166" i="26"/>
  <c r="N166" i="26"/>
  <c r="E166" i="24"/>
  <c r="E167" i="24" s="1"/>
  <c r="G166" i="24"/>
  <c r="G167" i="24" s="1"/>
  <c r="J166" i="24"/>
  <c r="I166" i="24"/>
  <c r="F166" i="24"/>
  <c r="F167" i="24" s="1"/>
  <c r="K166" i="24"/>
  <c r="AN166" i="24" s="1"/>
  <c r="AN167" i="24" s="1" a="1"/>
  <c r="AN167" i="24" s="1"/>
  <c r="D166" i="24"/>
  <c r="B166" i="24"/>
  <c r="H166" i="24"/>
  <c r="H167" i="24" s="1"/>
  <c r="C166" i="24"/>
  <c r="C166" i="33"/>
  <c r="F166" i="33"/>
  <c r="D166" i="33"/>
  <c r="E166" i="33"/>
  <c r="J166" i="33"/>
  <c r="H166" i="33"/>
  <c r="I166" i="33"/>
  <c r="B166" i="33"/>
  <c r="K166" i="33"/>
  <c r="G166" i="33"/>
  <c r="E166" i="34"/>
  <c r="G166" i="34"/>
  <c r="K166" i="34"/>
  <c r="B166" i="34"/>
  <c r="I166" i="34"/>
  <c r="H166" i="34"/>
  <c r="C166" i="34"/>
  <c r="J166" i="34"/>
  <c r="F166" i="34"/>
  <c r="D166" i="34"/>
  <c r="M166" i="32"/>
  <c r="O166" i="32"/>
  <c r="B169" i="32" a="1"/>
  <c r="N166" i="25"/>
  <c r="L166" i="25"/>
  <c r="M166" i="25"/>
  <c r="O166" i="25"/>
  <c r="B169" i="25" a="1"/>
  <c r="O166" i="31" l="1"/>
  <c r="B169" i="31" a="1"/>
  <c r="L166" i="31"/>
  <c r="N166" i="31"/>
  <c r="N166" i="33"/>
  <c r="M166" i="33"/>
  <c r="AH167" i="24"/>
  <c r="W167" i="24"/>
  <c r="AE167" i="24"/>
  <c r="T167" i="24"/>
  <c r="I169" i="26"/>
  <c r="C169" i="26"/>
  <c r="K169" i="26"/>
  <c r="F169" i="26"/>
  <c r="F170" i="26" s="1"/>
  <c r="B169" i="26"/>
  <c r="J169" i="26"/>
  <c r="H169" i="26"/>
  <c r="H170" i="26" s="1"/>
  <c r="E169" i="26"/>
  <c r="E170" i="26" s="1"/>
  <c r="D169" i="26"/>
  <c r="G169" i="26"/>
  <c r="G170" i="26" s="1"/>
  <c r="M166" i="31"/>
  <c r="N166" i="34"/>
  <c r="AF167" i="24"/>
  <c r="U167" i="24"/>
  <c r="O166" i="34"/>
  <c r="B169" i="34" a="1"/>
  <c r="B167" i="24"/>
  <c r="O166" i="24"/>
  <c r="B182" i="24" a="1"/>
  <c r="N166" i="24"/>
  <c r="I167" i="24"/>
  <c r="K169" i="32"/>
  <c r="F169" i="32"/>
  <c r="F170" i="32" s="1"/>
  <c r="B169" i="32"/>
  <c r="J169" i="32"/>
  <c r="H169" i="32"/>
  <c r="H170" i="32" s="1"/>
  <c r="D169" i="32"/>
  <c r="E169" i="32"/>
  <c r="E170" i="32" s="1"/>
  <c r="C169" i="32"/>
  <c r="I169" i="32"/>
  <c r="G169" i="32"/>
  <c r="G170" i="32" s="1"/>
  <c r="M166" i="34"/>
  <c r="B169" i="33" a="1"/>
  <c r="O166" i="33"/>
  <c r="L166" i="24"/>
  <c r="AL166" i="24"/>
  <c r="AL167" i="24" s="1"/>
  <c r="C167" i="24"/>
  <c r="V167" i="24"/>
  <c r="AG167" i="24"/>
  <c r="L166" i="34"/>
  <c r="L166" i="33"/>
  <c r="D167" i="24"/>
  <c r="M166" i="24"/>
  <c r="AM166" i="24"/>
  <c r="AM167" i="24" s="1"/>
  <c r="J167" i="24"/>
  <c r="D169" i="25"/>
  <c r="J169" i="25"/>
  <c r="C169" i="25"/>
  <c r="AL169" i="25" s="1"/>
  <c r="AL170" i="25" s="1"/>
  <c r="H169" i="25"/>
  <c r="H170" i="25" s="1"/>
  <c r="F169" i="25"/>
  <c r="F170" i="25" s="1"/>
  <c r="E169" i="25"/>
  <c r="E170" i="25" s="1"/>
  <c r="I169" i="25"/>
  <c r="G169" i="25"/>
  <c r="G170" i="25" s="1"/>
  <c r="B169" i="25"/>
  <c r="K169" i="25"/>
  <c r="AF170" i="32" l="1"/>
  <c r="U170" i="32"/>
  <c r="D169" i="33"/>
  <c r="B169" i="33"/>
  <c r="E169" i="33"/>
  <c r="E170" i="33" s="1"/>
  <c r="C169" i="33"/>
  <c r="J169" i="33"/>
  <c r="H169" i="33"/>
  <c r="H170" i="33" s="1"/>
  <c r="G169" i="33"/>
  <c r="G170" i="33" s="1"/>
  <c r="K169" i="33"/>
  <c r="I169" i="33"/>
  <c r="F169" i="33"/>
  <c r="F170" i="33" s="1"/>
  <c r="N169" i="32"/>
  <c r="I170" i="32"/>
  <c r="AN169" i="32"/>
  <c r="AN170" i="32" s="1" a="1"/>
  <c r="AN170" i="32" s="1"/>
  <c r="K170" i="32"/>
  <c r="G182" i="24"/>
  <c r="J182" i="24"/>
  <c r="K182" i="24"/>
  <c r="H182" i="24"/>
  <c r="E182" i="24"/>
  <c r="B182" i="24"/>
  <c r="I182" i="24"/>
  <c r="F182" i="24"/>
  <c r="C182" i="24"/>
  <c r="D182" i="24"/>
  <c r="H169" i="34"/>
  <c r="H170" i="34" s="1"/>
  <c r="J169" i="34"/>
  <c r="K169" i="34"/>
  <c r="D169" i="34"/>
  <c r="F169" i="34"/>
  <c r="F170" i="34" s="1"/>
  <c r="G169" i="34"/>
  <c r="G170" i="34" s="1"/>
  <c r="E169" i="34"/>
  <c r="E170" i="34" s="1"/>
  <c r="B169" i="34"/>
  <c r="C169" i="34"/>
  <c r="I169" i="34"/>
  <c r="T170" i="26"/>
  <c r="AE170" i="26"/>
  <c r="AF170" i="26"/>
  <c r="U170" i="26"/>
  <c r="W170" i="32"/>
  <c r="AH170" i="32"/>
  <c r="AM169" i="32"/>
  <c r="AM170" i="32" s="1"/>
  <c r="J170" i="32"/>
  <c r="W170" i="26"/>
  <c r="AH170" i="26"/>
  <c r="AN169" i="26"/>
  <c r="AN170" i="26" s="1" a="1"/>
  <c r="AN170" i="26" s="1"/>
  <c r="K170" i="26"/>
  <c r="F169" i="31"/>
  <c r="F170" i="31" s="1"/>
  <c r="C169" i="31"/>
  <c r="K169" i="31"/>
  <c r="B169" i="31"/>
  <c r="J169" i="31"/>
  <c r="E169" i="31"/>
  <c r="E170" i="31" s="1"/>
  <c r="G169" i="31"/>
  <c r="G170" i="31" s="1"/>
  <c r="D169" i="31"/>
  <c r="H169" i="31"/>
  <c r="H170" i="31" s="1"/>
  <c r="I169" i="31"/>
  <c r="R167" i="24"/>
  <c r="AC167" i="24"/>
  <c r="AG170" i="32"/>
  <c r="V170" i="32"/>
  <c r="M169" i="32"/>
  <c r="D170" i="32"/>
  <c r="M169" i="26"/>
  <c r="D170" i="26"/>
  <c r="O169" i="26"/>
  <c r="B185" i="26" a="1"/>
  <c r="B170" i="26"/>
  <c r="N169" i="26"/>
  <c r="I170" i="26"/>
  <c r="S167" i="24"/>
  <c r="AD167" i="24"/>
  <c r="AL169" i="32"/>
  <c r="AL170" i="32" s="1"/>
  <c r="L169" i="32"/>
  <c r="C170" i="32"/>
  <c r="Y167" i="24"/>
  <c r="AJ167" i="24"/>
  <c r="T170" i="32"/>
  <c r="AE170" i="32"/>
  <c r="B185" i="32" a="1"/>
  <c r="O169" i="32"/>
  <c r="B170" i="32"/>
  <c r="AI167" i="24"/>
  <c r="X167" i="24"/>
  <c r="Q167" i="24"/>
  <c r="AB167" i="24"/>
  <c r="O167" i="24"/>
  <c r="B18" i="40" s="1"/>
  <c r="V170" i="26"/>
  <c r="AG170" i="26"/>
  <c r="AM169" i="26"/>
  <c r="AM170" i="26" s="1"/>
  <c r="J170" i="26"/>
  <c r="AL169" i="26"/>
  <c r="AL170" i="26" s="1"/>
  <c r="L169" i="26"/>
  <c r="C170" i="26"/>
  <c r="K170" i="25"/>
  <c r="AN169" i="25"/>
  <c r="AN170" i="25" s="1" a="1"/>
  <c r="AN170" i="25" s="1"/>
  <c r="J170" i="25"/>
  <c r="Y170" i="25" s="1"/>
  <c r="AM169" i="25"/>
  <c r="AM170" i="25" s="1"/>
  <c r="V170" i="25"/>
  <c r="AG170" i="25"/>
  <c r="W170" i="25"/>
  <c r="AH170" i="25"/>
  <c r="N169" i="25"/>
  <c r="I170" i="25"/>
  <c r="L169" i="25"/>
  <c r="C170" i="25"/>
  <c r="AE170" i="25"/>
  <c r="T170" i="25"/>
  <c r="B185" i="25" a="1"/>
  <c r="O169" i="25"/>
  <c r="B170" i="25"/>
  <c r="AF170" i="25"/>
  <c r="U170" i="25"/>
  <c r="M169" i="25"/>
  <c r="D170" i="25"/>
  <c r="AK167" i="24" l="1"/>
  <c r="B20" i="40" s="1"/>
  <c r="B21" i="40" s="1"/>
  <c r="R170" i="26"/>
  <c r="AC170" i="26"/>
  <c r="Z167" i="24"/>
  <c r="B19" i="40" s="1"/>
  <c r="AI170" i="26"/>
  <c r="X170" i="26"/>
  <c r="V170" i="31"/>
  <c r="AG170" i="31"/>
  <c r="AN169" i="31"/>
  <c r="AN170" i="31" s="1" a="1"/>
  <c r="AN170" i="31" s="1"/>
  <c r="K170" i="31"/>
  <c r="AL169" i="34"/>
  <c r="AL170" i="34" s="1"/>
  <c r="L169" i="34"/>
  <c r="L170" i="34" s="1"/>
  <c r="C170" i="34"/>
  <c r="AF170" i="34"/>
  <c r="U170" i="34"/>
  <c r="W170" i="34"/>
  <c r="AH170" i="34"/>
  <c r="N182" i="24"/>
  <c r="N169" i="33"/>
  <c r="I170" i="33"/>
  <c r="AM169" i="33"/>
  <c r="AM170" i="33" s="1"/>
  <c r="J170" i="33"/>
  <c r="M169" i="33"/>
  <c r="D170" i="33"/>
  <c r="B185" i="26"/>
  <c r="D185" i="26"/>
  <c r="K185" i="26"/>
  <c r="J185" i="26"/>
  <c r="F185" i="26"/>
  <c r="C185" i="26"/>
  <c r="I185" i="26"/>
  <c r="G185" i="26"/>
  <c r="H185" i="26"/>
  <c r="E185" i="26"/>
  <c r="O169" i="31"/>
  <c r="B185" i="31" a="1"/>
  <c r="B170" i="31"/>
  <c r="AJ170" i="32"/>
  <c r="Y170" i="32"/>
  <c r="V170" i="34"/>
  <c r="AG170" i="34"/>
  <c r="AM169" i="34"/>
  <c r="AM170" i="34" s="1"/>
  <c r="J170" i="34"/>
  <c r="AH170" i="33"/>
  <c r="W170" i="33"/>
  <c r="I185" i="32"/>
  <c r="K185" i="32"/>
  <c r="G185" i="32"/>
  <c r="E185" i="32"/>
  <c r="B185" i="32"/>
  <c r="D185" i="32"/>
  <c r="H185" i="32"/>
  <c r="J185" i="32"/>
  <c r="C185" i="32"/>
  <c r="F185" i="32"/>
  <c r="AD170" i="26"/>
  <c r="S170" i="26"/>
  <c r="N169" i="31"/>
  <c r="I170" i="31"/>
  <c r="AE170" i="31"/>
  <c r="T170" i="31"/>
  <c r="AL169" i="31"/>
  <c r="AL170" i="31" s="1"/>
  <c r="L169" i="31"/>
  <c r="L170" i="31" s="1"/>
  <c r="C170" i="31"/>
  <c r="O169" i="34"/>
  <c r="B170" i="34"/>
  <c r="M169" i="34"/>
  <c r="M170" i="34" s="1"/>
  <c r="D170" i="34"/>
  <c r="M182" i="24"/>
  <c r="O182" i="24"/>
  <c r="B185" i="24" a="1"/>
  <c r="AI170" i="32"/>
  <c r="X170" i="32"/>
  <c r="AN169" i="33"/>
  <c r="AN170" i="33" s="1" a="1"/>
  <c r="AN170" i="33" s="1"/>
  <c r="K170" i="33"/>
  <c r="AL169" i="33"/>
  <c r="AL170" i="33" s="1"/>
  <c r="L169" i="33"/>
  <c r="C170" i="33"/>
  <c r="AB170" i="32"/>
  <c r="O170" i="32"/>
  <c r="F18" i="40" s="1"/>
  <c r="Q170" i="32"/>
  <c r="AD170" i="32"/>
  <c r="S170" i="32"/>
  <c r="M169" i="31"/>
  <c r="D170" i="31"/>
  <c r="N169" i="34"/>
  <c r="N170" i="34" s="1"/>
  <c r="I170" i="34"/>
  <c r="U170" i="33"/>
  <c r="AF170" i="33"/>
  <c r="O169" i="33"/>
  <c r="B185" i="33" a="1"/>
  <c r="B170" i="33"/>
  <c r="AJ170" i="26"/>
  <c r="Y170" i="26"/>
  <c r="AC170" i="32"/>
  <c r="R170" i="32"/>
  <c r="O170" i="26"/>
  <c r="D18" i="40" s="1"/>
  <c r="Q170" i="26"/>
  <c r="Z170" i="26" s="1"/>
  <c r="D19" i="40" s="1"/>
  <c r="AB170" i="26"/>
  <c r="AK170" i="26" s="1"/>
  <c r="D20" i="40" s="1"/>
  <c r="D21" i="40" s="1"/>
  <c r="W170" i="31"/>
  <c r="AH170" i="31"/>
  <c r="AM169" i="31"/>
  <c r="AM170" i="31" s="1"/>
  <c r="J170" i="31"/>
  <c r="AF170" i="31"/>
  <c r="U170" i="31"/>
  <c r="T170" i="34"/>
  <c r="AE170" i="34"/>
  <c r="AN169" i="34"/>
  <c r="AN170" i="34" s="1" a="1"/>
  <c r="AN170" i="34" s="1"/>
  <c r="K170" i="34"/>
  <c r="L182" i="24"/>
  <c r="V170" i="33"/>
  <c r="AG170" i="33"/>
  <c r="T170" i="33"/>
  <c r="AE170" i="33"/>
  <c r="AJ170" i="25"/>
  <c r="S170" i="25"/>
  <c r="AD170" i="25"/>
  <c r="Q170" i="25"/>
  <c r="O170" i="25"/>
  <c r="C18" i="40" s="1"/>
  <c r="AB170" i="25"/>
  <c r="AC170" i="25"/>
  <c r="R170" i="25"/>
  <c r="AI170" i="25"/>
  <c r="X170" i="25"/>
  <c r="K185" i="25"/>
  <c r="I185" i="25"/>
  <c r="D185" i="25"/>
  <c r="B185" i="25"/>
  <c r="C185" i="25"/>
  <c r="H185" i="25"/>
  <c r="F185" i="25"/>
  <c r="G185" i="25"/>
  <c r="E185" i="25"/>
  <c r="J185" i="25"/>
  <c r="AK170" i="32" l="1"/>
  <c r="F20" i="40" s="1"/>
  <c r="F21" i="40" s="1"/>
  <c r="AJ170" i="31"/>
  <c r="Y170" i="31"/>
  <c r="AI170" i="34"/>
  <c r="X170" i="34"/>
  <c r="AC170" i="33"/>
  <c r="R170" i="33"/>
  <c r="AB170" i="34"/>
  <c r="O170" i="34"/>
  <c r="Q170" i="34"/>
  <c r="L185" i="32"/>
  <c r="B188" i="32" a="1"/>
  <c r="O185" i="32"/>
  <c r="N185" i="32"/>
  <c r="AJ170" i="34"/>
  <c r="Y170" i="34"/>
  <c r="N185" i="26"/>
  <c r="I185" i="33"/>
  <c r="E185" i="33"/>
  <c r="G185" i="33"/>
  <c r="H185" i="33"/>
  <c r="B185" i="33"/>
  <c r="K185" i="33"/>
  <c r="F185" i="33"/>
  <c r="C185" i="33"/>
  <c r="J185" i="33"/>
  <c r="D185" i="33"/>
  <c r="G185" i="31"/>
  <c r="E185" i="31"/>
  <c r="C185" i="31"/>
  <c r="F185" i="31"/>
  <c r="K185" i="31"/>
  <c r="I185" i="31"/>
  <c r="J185" i="31"/>
  <c r="D185" i="31"/>
  <c r="H185" i="31"/>
  <c r="B185" i="31"/>
  <c r="X170" i="33"/>
  <c r="AI170" i="33"/>
  <c r="AD170" i="31"/>
  <c r="S170" i="31"/>
  <c r="Z170" i="32"/>
  <c r="F19" i="40" s="1"/>
  <c r="L185" i="26"/>
  <c r="M185" i="26"/>
  <c r="AJ170" i="33"/>
  <c r="Y170" i="33"/>
  <c r="D185" i="24"/>
  <c r="H185" i="24"/>
  <c r="E185" i="24"/>
  <c r="I185" i="24"/>
  <c r="K185" i="24"/>
  <c r="F185" i="24"/>
  <c r="C185" i="24"/>
  <c r="J185" i="24"/>
  <c r="B185" i="24"/>
  <c r="G185" i="24"/>
  <c r="AI170" i="31"/>
  <c r="X170" i="31"/>
  <c r="M185" i="32"/>
  <c r="AD170" i="33"/>
  <c r="S170" i="33"/>
  <c r="O170" i="33"/>
  <c r="G18" i="40" s="1"/>
  <c r="Q170" i="33"/>
  <c r="AB170" i="33"/>
  <c r="S170" i="34"/>
  <c r="AD170" i="34"/>
  <c r="AC170" i="31"/>
  <c r="R170" i="31"/>
  <c r="AB170" i="31"/>
  <c r="O170" i="31"/>
  <c r="E18" i="40" s="1"/>
  <c r="Q170" i="31"/>
  <c r="O185" i="26"/>
  <c r="B188" i="26" a="1"/>
  <c r="R170" i="34"/>
  <c r="AC170" i="34"/>
  <c r="Z170" i="25"/>
  <c r="C19" i="40" s="1"/>
  <c r="M185" i="25"/>
  <c r="AK170" i="25"/>
  <c r="L185" i="25"/>
  <c r="N185" i="25"/>
  <c r="O185" i="25"/>
  <c r="B188" i="25" a="1"/>
  <c r="AK170" i="34" l="1"/>
  <c r="Z170" i="33"/>
  <c r="G19" i="40" s="1"/>
  <c r="M185" i="24"/>
  <c r="AK170" i="33"/>
  <c r="G20" i="40" s="1"/>
  <c r="G21" i="40" s="1"/>
  <c r="M185" i="31"/>
  <c r="M185" i="33"/>
  <c r="AK170" i="31"/>
  <c r="E20" i="40" s="1"/>
  <c r="E21" i="40" s="1"/>
  <c r="H20" i="40"/>
  <c r="D174" i="34"/>
  <c r="H4" i="40" s="1"/>
  <c r="B188" i="24" a="1"/>
  <c r="O185" i="24"/>
  <c r="B188" i="26"/>
  <c r="G188" i="26"/>
  <c r="C188" i="26"/>
  <c r="K188" i="26"/>
  <c r="J188" i="26"/>
  <c r="D188" i="26"/>
  <c r="E188" i="26"/>
  <c r="F188" i="26"/>
  <c r="I188" i="26"/>
  <c r="H188" i="26"/>
  <c r="N185" i="24"/>
  <c r="L185" i="31"/>
  <c r="B188" i="33" a="1"/>
  <c r="O185" i="33"/>
  <c r="N185" i="33"/>
  <c r="E188" i="32"/>
  <c r="C188" i="32"/>
  <c r="F188" i="32"/>
  <c r="J188" i="32"/>
  <c r="I188" i="32"/>
  <c r="G188" i="32"/>
  <c r="D188" i="32"/>
  <c r="K188" i="32"/>
  <c r="B188" i="32"/>
  <c r="H188" i="32"/>
  <c r="L185" i="24"/>
  <c r="O185" i="31"/>
  <c r="B188" i="31" a="1"/>
  <c r="N185" i="31"/>
  <c r="L185" i="33"/>
  <c r="D172" i="34"/>
  <c r="H2" i="40" s="1"/>
  <c r="H18" i="40"/>
  <c r="Z170" i="31"/>
  <c r="E19" i="40" s="1"/>
  <c r="Z170" i="34"/>
  <c r="C20" i="40"/>
  <c r="C21" i="40" s="1"/>
  <c r="B188" i="25"/>
  <c r="G188" i="25"/>
  <c r="I188" i="25"/>
  <c r="F188" i="25"/>
  <c r="K188" i="25"/>
  <c r="E188" i="25"/>
  <c r="J188" i="25"/>
  <c r="D188" i="25"/>
  <c r="C188" i="25"/>
  <c r="H188" i="25"/>
  <c r="N188" i="32" l="1"/>
  <c r="H22" i="40"/>
  <c r="H26" i="40" s="1"/>
  <c r="H30" i="40" s="1"/>
  <c r="N18" i="40"/>
  <c r="D173" i="34"/>
  <c r="H3" i="40" s="1"/>
  <c r="H19" i="40"/>
  <c r="L188" i="26"/>
  <c r="G188" i="24"/>
  <c r="D188" i="24"/>
  <c r="F188" i="24"/>
  <c r="H188" i="24"/>
  <c r="C188" i="24"/>
  <c r="J188" i="24"/>
  <c r="B188" i="24"/>
  <c r="K188" i="24"/>
  <c r="E188" i="24"/>
  <c r="I188" i="24"/>
  <c r="F188" i="31"/>
  <c r="D188" i="31"/>
  <c r="E188" i="31"/>
  <c r="G188" i="31"/>
  <c r="C188" i="31"/>
  <c r="H188" i="31"/>
  <c r="I188" i="31"/>
  <c r="B188" i="31"/>
  <c r="J188" i="31"/>
  <c r="K188" i="31"/>
  <c r="O188" i="32"/>
  <c r="B191" i="32" a="1"/>
  <c r="M188" i="32"/>
  <c r="M188" i="26"/>
  <c r="H5" i="40"/>
  <c r="L188" i="32"/>
  <c r="B188" i="33"/>
  <c r="E188" i="33"/>
  <c r="D188" i="33"/>
  <c r="K188" i="33"/>
  <c r="H188" i="33"/>
  <c r="J188" i="33"/>
  <c r="G188" i="33"/>
  <c r="F188" i="33"/>
  <c r="I188" i="33"/>
  <c r="C188" i="33"/>
  <c r="N188" i="26"/>
  <c r="B191" i="26" a="1"/>
  <c r="O188" i="26"/>
  <c r="H21" i="40"/>
  <c r="H24" i="40"/>
  <c r="M188" i="25"/>
  <c r="N20" i="40"/>
  <c r="N21" i="40" s="1"/>
  <c r="N188" i="25"/>
  <c r="L188" i="25"/>
  <c r="O188" i="25"/>
  <c r="B191" i="25" a="1"/>
  <c r="N188" i="33" l="1"/>
  <c r="L188" i="31"/>
  <c r="B191" i="33" a="1"/>
  <c r="O188" i="33"/>
  <c r="G191" i="26"/>
  <c r="F191" i="26"/>
  <c r="J191" i="26"/>
  <c r="B191" i="26"/>
  <c r="H191" i="26"/>
  <c r="D191" i="26"/>
  <c r="M191" i="26" s="1"/>
  <c r="C191" i="26"/>
  <c r="E191" i="26"/>
  <c r="K191" i="26"/>
  <c r="I191" i="26"/>
  <c r="H191" i="32"/>
  <c r="B191" i="32"/>
  <c r="C191" i="32"/>
  <c r="G191" i="32"/>
  <c r="E191" i="32"/>
  <c r="I191" i="32"/>
  <c r="K191" i="32"/>
  <c r="F191" i="32"/>
  <c r="J191" i="32"/>
  <c r="D191" i="32"/>
  <c r="B191" i="31" a="1"/>
  <c r="O188" i="31"/>
  <c r="N188" i="24"/>
  <c r="M188" i="24"/>
  <c r="B191" i="24" a="1"/>
  <c r="O188" i="24"/>
  <c r="H23" i="40"/>
  <c r="H27" i="40" s="1"/>
  <c r="H31" i="40" s="1"/>
  <c r="N19" i="40"/>
  <c r="H25" i="40"/>
  <c r="H28" i="40"/>
  <c r="M188" i="33"/>
  <c r="N188" i="31"/>
  <c r="L188" i="24"/>
  <c r="L188" i="33"/>
  <c r="M188" i="31"/>
  <c r="F191" i="25"/>
  <c r="K191" i="25"/>
  <c r="E191" i="25"/>
  <c r="H191" i="25"/>
  <c r="C191" i="25"/>
  <c r="J191" i="25"/>
  <c r="G191" i="25"/>
  <c r="I191" i="25"/>
  <c r="D191" i="25"/>
  <c r="B191" i="25"/>
  <c r="H191" i="24" l="1"/>
  <c r="D191" i="24"/>
  <c r="B191" i="24"/>
  <c r="F191" i="24"/>
  <c r="C191" i="24"/>
  <c r="J191" i="24"/>
  <c r="G191" i="24"/>
  <c r="E191" i="24"/>
  <c r="K191" i="24"/>
  <c r="I191" i="24"/>
  <c r="D191" i="31"/>
  <c r="J191" i="31"/>
  <c r="H191" i="31"/>
  <c r="B191" i="31"/>
  <c r="K191" i="31"/>
  <c r="G191" i="31"/>
  <c r="I191" i="31"/>
  <c r="C191" i="31"/>
  <c r="F191" i="31"/>
  <c r="E191" i="31"/>
  <c r="L191" i="32"/>
  <c r="N191" i="26"/>
  <c r="M191" i="32"/>
  <c r="N191" i="32"/>
  <c r="O191" i="32"/>
  <c r="B194" i="32" a="1"/>
  <c r="O191" i="26"/>
  <c r="B194" i="26" a="1"/>
  <c r="H32" i="40"/>
  <c r="H33" i="40" s="1"/>
  <c r="H29" i="40"/>
  <c r="L191" i="26"/>
  <c r="G191" i="33"/>
  <c r="F191" i="33"/>
  <c r="C191" i="33"/>
  <c r="H191" i="33"/>
  <c r="J191" i="33"/>
  <c r="I191" i="33"/>
  <c r="D191" i="33"/>
  <c r="K191" i="33"/>
  <c r="B191" i="33"/>
  <c r="E191" i="33"/>
  <c r="N191" i="25"/>
  <c r="O191" i="25"/>
  <c r="B194" i="25" a="1"/>
  <c r="M191" i="25"/>
  <c r="L191" i="25"/>
  <c r="F194" i="26" l="1"/>
  <c r="J194" i="26"/>
  <c r="I194" i="26"/>
  <c r="G194" i="26"/>
  <c r="E194" i="26"/>
  <c r="H194" i="26"/>
  <c r="B194" i="26"/>
  <c r="K194" i="26"/>
  <c r="D194" i="26"/>
  <c r="C194" i="26"/>
  <c r="M191" i="31"/>
  <c r="B194" i="24" a="1"/>
  <c r="O191" i="24"/>
  <c r="M191" i="33"/>
  <c r="L191" i="33"/>
  <c r="G194" i="32"/>
  <c r="F194" i="32"/>
  <c r="K194" i="32"/>
  <c r="J194" i="32"/>
  <c r="D194" i="32"/>
  <c r="H194" i="32"/>
  <c r="E194" i="32"/>
  <c r="B194" i="32"/>
  <c r="I194" i="32"/>
  <c r="C194" i="32"/>
  <c r="L191" i="31"/>
  <c r="B194" i="31" a="1"/>
  <c r="O191" i="31"/>
  <c r="N191" i="24"/>
  <c r="M191" i="24"/>
  <c r="B194" i="33" a="1"/>
  <c r="O191" i="33"/>
  <c r="N191" i="33"/>
  <c r="N191" i="31"/>
  <c r="L191" i="24"/>
  <c r="D194" i="25"/>
  <c r="B194" i="25"/>
  <c r="G194" i="25"/>
  <c r="E194" i="25"/>
  <c r="H194" i="25"/>
  <c r="F194" i="25"/>
  <c r="K194" i="25"/>
  <c r="J194" i="25"/>
  <c r="I194" i="25"/>
  <c r="C194" i="25"/>
  <c r="E194" i="24" l="1"/>
  <c r="E195" i="24" s="1"/>
  <c r="G194" i="24"/>
  <c r="G195" i="24" s="1"/>
  <c r="K194" i="24"/>
  <c r="AN194" i="24" s="1"/>
  <c r="AN195" i="24" s="1" a="1"/>
  <c r="AN195" i="24" s="1"/>
  <c r="B194" i="24"/>
  <c r="J194" i="24"/>
  <c r="F194" i="24"/>
  <c r="F195" i="24" s="1"/>
  <c r="I194" i="24"/>
  <c r="C194" i="24"/>
  <c r="H194" i="24"/>
  <c r="H195" i="24" s="1"/>
  <c r="D194" i="24"/>
  <c r="I194" i="33"/>
  <c r="K194" i="33"/>
  <c r="F194" i="33"/>
  <c r="H194" i="33"/>
  <c r="C194" i="33"/>
  <c r="B194" i="33"/>
  <c r="G194" i="33"/>
  <c r="D194" i="33"/>
  <c r="J194" i="33"/>
  <c r="E194" i="33"/>
  <c r="K194" i="31"/>
  <c r="B194" i="31"/>
  <c r="E194" i="31"/>
  <c r="I194" i="31"/>
  <c r="G194" i="31"/>
  <c r="F194" i="31"/>
  <c r="D194" i="31"/>
  <c r="J194" i="31"/>
  <c r="C194" i="31"/>
  <c r="H194" i="31"/>
  <c r="O194" i="32"/>
  <c r="B197" i="32" a="1"/>
  <c r="B197" i="26" a="1"/>
  <c r="O194" i="26"/>
  <c r="N194" i="26"/>
  <c r="M194" i="32"/>
  <c r="L194" i="26"/>
  <c r="N194" i="32"/>
  <c r="L194" i="32"/>
  <c r="M194" i="26"/>
  <c r="L194" i="25"/>
  <c r="O194" i="25"/>
  <c r="B197" i="25" a="1"/>
  <c r="N194" i="25"/>
  <c r="M194" i="25"/>
  <c r="D197" i="32" l="1"/>
  <c r="J197" i="32"/>
  <c r="B197" i="32"/>
  <c r="C197" i="32"/>
  <c r="K197" i="32"/>
  <c r="AN197" i="32" s="1"/>
  <c r="AN198" i="32" s="1" a="1"/>
  <c r="AN198" i="32" s="1"/>
  <c r="G197" i="32"/>
  <c r="G198" i="32" s="1"/>
  <c r="H197" i="32"/>
  <c r="H198" i="32" s="1"/>
  <c r="E197" i="32"/>
  <c r="E198" i="32" s="1"/>
  <c r="I197" i="32"/>
  <c r="F197" i="32"/>
  <c r="F198" i="32" s="1"/>
  <c r="N194" i="31"/>
  <c r="O194" i="33"/>
  <c r="B197" i="33" a="1"/>
  <c r="AL194" i="24"/>
  <c r="AL195" i="24" s="1"/>
  <c r="C195" i="24"/>
  <c r="L194" i="24"/>
  <c r="B195" i="24"/>
  <c r="O194" i="24"/>
  <c r="B210" i="24" a="1"/>
  <c r="M194" i="31"/>
  <c r="L194" i="33"/>
  <c r="B197" i="31" a="1"/>
  <c r="O194" i="31"/>
  <c r="M194" i="33"/>
  <c r="D195" i="24"/>
  <c r="M194" i="24"/>
  <c r="AF195" i="24"/>
  <c r="U195" i="24"/>
  <c r="V195" i="24"/>
  <c r="AG195" i="24"/>
  <c r="I197" i="26"/>
  <c r="C197" i="26"/>
  <c r="G197" i="26"/>
  <c r="G198" i="26" s="1"/>
  <c r="E197" i="26"/>
  <c r="E198" i="26" s="1"/>
  <c r="J197" i="26"/>
  <c r="B197" i="26"/>
  <c r="H197" i="26"/>
  <c r="H198" i="26" s="1"/>
  <c r="K197" i="26"/>
  <c r="AN197" i="26" s="1"/>
  <c r="AN198" i="26" s="1" a="1"/>
  <c r="AN198" i="26" s="1"/>
  <c r="D197" i="26"/>
  <c r="F197" i="26"/>
  <c r="F198" i="26" s="1"/>
  <c r="N194" i="33"/>
  <c r="N194" i="24"/>
  <c r="I195" i="24"/>
  <c r="L194" i="31"/>
  <c r="AH195" i="24"/>
  <c r="W195" i="24"/>
  <c r="J195" i="24"/>
  <c r="AM194" i="24"/>
  <c r="AM195" i="24" s="1"/>
  <c r="T195" i="24"/>
  <c r="AE195" i="24"/>
  <c r="K197" i="25"/>
  <c r="AN197" i="25" s="1"/>
  <c r="AN198" i="25" s="1" a="1"/>
  <c r="AN198" i="25" s="1"/>
  <c r="I197" i="25"/>
  <c r="H197" i="25"/>
  <c r="H198" i="25" s="1"/>
  <c r="D197" i="25"/>
  <c r="B197" i="25"/>
  <c r="C197" i="25"/>
  <c r="AL197" i="25" s="1"/>
  <c r="AL198" i="25" s="1"/>
  <c r="J197" i="25"/>
  <c r="G197" i="25"/>
  <c r="G198" i="25" s="1"/>
  <c r="E197" i="25"/>
  <c r="E198" i="25" s="1"/>
  <c r="F197" i="25"/>
  <c r="F198" i="25" s="1"/>
  <c r="U198" i="26" l="1"/>
  <c r="AF198" i="26"/>
  <c r="O197" i="26"/>
  <c r="B213" i="26" a="1"/>
  <c r="B198" i="26"/>
  <c r="AL197" i="26"/>
  <c r="AL198" i="26" s="1"/>
  <c r="L197" i="26"/>
  <c r="L198" i="26" s="1"/>
  <c r="C198" i="26"/>
  <c r="K197" i="31"/>
  <c r="AN197" i="31" s="1"/>
  <c r="AN198" i="31" s="1" a="1"/>
  <c r="AN198" i="31" s="1"/>
  <c r="G197" i="31"/>
  <c r="G198" i="31" s="1"/>
  <c r="C197" i="31"/>
  <c r="E197" i="31"/>
  <c r="E198" i="31" s="1"/>
  <c r="H197" i="31"/>
  <c r="H198" i="31" s="1"/>
  <c r="D197" i="31"/>
  <c r="B197" i="31"/>
  <c r="J197" i="31"/>
  <c r="I197" i="31"/>
  <c r="F197" i="31"/>
  <c r="F198" i="31" s="1"/>
  <c r="F197" i="33"/>
  <c r="F198" i="33" s="1"/>
  <c r="E197" i="33"/>
  <c r="E198" i="33" s="1"/>
  <c r="H197" i="33"/>
  <c r="H198" i="33" s="1"/>
  <c r="C197" i="33"/>
  <c r="D197" i="33"/>
  <c r="B197" i="33"/>
  <c r="K197" i="33"/>
  <c r="AN197" i="33" s="1"/>
  <c r="AN198" i="33" s="1" a="1"/>
  <c r="AN198" i="33" s="1"/>
  <c r="I197" i="33"/>
  <c r="J197" i="33"/>
  <c r="G197" i="33"/>
  <c r="G198" i="33" s="1"/>
  <c r="W198" i="32"/>
  <c r="AH198" i="32"/>
  <c r="B213" i="32" a="1"/>
  <c r="O197" i="32"/>
  <c r="B198" i="32"/>
  <c r="AH198" i="26"/>
  <c r="W198" i="26"/>
  <c r="AD195" i="24"/>
  <c r="S195" i="24"/>
  <c r="AL197" i="32"/>
  <c r="AL198" i="32" s="1"/>
  <c r="L197" i="32"/>
  <c r="C198" i="32"/>
  <c r="M197" i="26"/>
  <c r="D198" i="26"/>
  <c r="AM197" i="26"/>
  <c r="AM198" i="26" s="1"/>
  <c r="J198" i="26"/>
  <c r="N197" i="26"/>
  <c r="I198" i="26"/>
  <c r="H210" i="24"/>
  <c r="E210" i="24"/>
  <c r="C210" i="24"/>
  <c r="I210" i="24"/>
  <c r="B210" i="24"/>
  <c r="K210" i="24"/>
  <c r="G210" i="24"/>
  <c r="F210" i="24"/>
  <c r="J210" i="24"/>
  <c r="D210" i="24"/>
  <c r="AC195" i="24"/>
  <c r="R195" i="24"/>
  <c r="AF198" i="32"/>
  <c r="U198" i="32"/>
  <c r="V198" i="32"/>
  <c r="AG198" i="32"/>
  <c r="AM197" i="32"/>
  <c r="AM198" i="32" s="1"/>
  <c r="J198" i="32"/>
  <c r="X195" i="24"/>
  <c r="AI195" i="24"/>
  <c r="AG198" i="26"/>
  <c r="V198" i="26"/>
  <c r="O195" i="24"/>
  <c r="Q195" i="24"/>
  <c r="AB195" i="24"/>
  <c r="AK195" i="24" s="1"/>
  <c r="T198" i="32"/>
  <c r="AE198" i="32"/>
  <c r="Y195" i="24"/>
  <c r="AJ195" i="24"/>
  <c r="AE198" i="26"/>
  <c r="T198" i="26"/>
  <c r="N197" i="32"/>
  <c r="I198" i="32"/>
  <c r="M197" i="32"/>
  <c r="D198" i="32"/>
  <c r="J198" i="25"/>
  <c r="Y198" i="25" s="1"/>
  <c r="AM197" i="25"/>
  <c r="AM198" i="25" s="1"/>
  <c r="AG198" i="25"/>
  <c r="V198" i="25"/>
  <c r="M197" i="25"/>
  <c r="D198" i="25"/>
  <c r="W198" i="25"/>
  <c r="AH198" i="25"/>
  <c r="U198" i="25"/>
  <c r="AF198" i="25"/>
  <c r="L197" i="25"/>
  <c r="C198" i="25"/>
  <c r="N197" i="25"/>
  <c r="I198" i="25"/>
  <c r="AE198" i="25"/>
  <c r="T198" i="25"/>
  <c r="O197" i="25"/>
  <c r="B213" i="25" a="1"/>
  <c r="B198" i="25"/>
  <c r="M210" i="24" l="1"/>
  <c r="AJ198" i="32"/>
  <c r="Y198" i="32"/>
  <c r="AJ198" i="26"/>
  <c r="Y198" i="26"/>
  <c r="V198" i="33"/>
  <c r="AG198" i="33"/>
  <c r="O197" i="33"/>
  <c r="B198" i="33"/>
  <c r="R198" i="26"/>
  <c r="AC198" i="26"/>
  <c r="B213" i="24" a="1"/>
  <c r="O210" i="24"/>
  <c r="J213" i="32"/>
  <c r="D213" i="32"/>
  <c r="H213" i="32"/>
  <c r="K213" i="32"/>
  <c r="B213" i="32"/>
  <c r="I213" i="32"/>
  <c r="E213" i="32"/>
  <c r="C213" i="32"/>
  <c r="G213" i="32"/>
  <c r="F213" i="32"/>
  <c r="AM197" i="33"/>
  <c r="AM198" i="33" s="1"/>
  <c r="J198" i="33"/>
  <c r="M197" i="33"/>
  <c r="M198" i="33" s="1"/>
  <c r="D198" i="33"/>
  <c r="AF198" i="33"/>
  <c r="U198" i="33"/>
  <c r="O197" i="31"/>
  <c r="B213" i="31" a="1"/>
  <c r="B198" i="31"/>
  <c r="AL197" i="31"/>
  <c r="AL198" i="31" s="1"/>
  <c r="L197" i="31"/>
  <c r="C198" i="31"/>
  <c r="X198" i="32"/>
  <c r="AI198" i="32"/>
  <c r="R198" i="32"/>
  <c r="AC198" i="32"/>
  <c r="T198" i="33"/>
  <c r="AE198" i="33"/>
  <c r="AM197" i="31"/>
  <c r="AM198" i="31" s="1"/>
  <c r="J198" i="31"/>
  <c r="T198" i="31"/>
  <c r="AE198" i="31"/>
  <c r="S198" i="32"/>
  <c r="AD198" i="32"/>
  <c r="Z195" i="24"/>
  <c r="N210" i="24"/>
  <c r="AI198" i="26"/>
  <c r="X198" i="26"/>
  <c r="AD198" i="26"/>
  <c r="S198" i="26"/>
  <c r="N197" i="33"/>
  <c r="N198" i="33" s="1"/>
  <c r="I198" i="33"/>
  <c r="L197" i="33"/>
  <c r="L198" i="33" s="1"/>
  <c r="AL197" i="33"/>
  <c r="AL198" i="33" s="1"/>
  <c r="C198" i="33"/>
  <c r="AF198" i="31"/>
  <c r="U198" i="31"/>
  <c r="M197" i="31"/>
  <c r="D198" i="31"/>
  <c r="V198" i="31"/>
  <c r="AG198" i="31"/>
  <c r="D213" i="26"/>
  <c r="G213" i="26"/>
  <c r="E213" i="26"/>
  <c r="I213" i="26"/>
  <c r="J213" i="26"/>
  <c r="F213" i="26"/>
  <c r="H213" i="26"/>
  <c r="B213" i="26"/>
  <c r="C213" i="26"/>
  <c r="K213" i="26"/>
  <c r="L210" i="24"/>
  <c r="O198" i="32"/>
  <c r="AB198" i="32"/>
  <c r="AK198" i="32" s="1"/>
  <c r="Q198" i="32"/>
  <c r="Z198" i="32" s="1"/>
  <c r="W198" i="33"/>
  <c r="AH198" i="33"/>
  <c r="N197" i="31"/>
  <c r="I198" i="31"/>
  <c r="W198" i="31"/>
  <c r="AH198" i="31"/>
  <c r="O198" i="26"/>
  <c r="AB198" i="26"/>
  <c r="AK198" i="26" s="1"/>
  <c r="Q198" i="26"/>
  <c r="Z198" i="26" s="1"/>
  <c r="AJ198" i="25"/>
  <c r="O198" i="25"/>
  <c r="AB198" i="25"/>
  <c r="Q198" i="25"/>
  <c r="C213" i="25"/>
  <c r="H213" i="25"/>
  <c r="J213" i="25"/>
  <c r="B213" i="25"/>
  <c r="G213" i="25"/>
  <c r="E213" i="25"/>
  <c r="F213" i="25"/>
  <c r="K213" i="25"/>
  <c r="I213" i="25"/>
  <c r="D213" i="25"/>
  <c r="R198" i="25"/>
  <c r="AC198" i="25"/>
  <c r="AD198" i="25"/>
  <c r="S198" i="25"/>
  <c r="X198" i="25"/>
  <c r="AI198" i="25"/>
  <c r="L213" i="32" l="1"/>
  <c r="AJ198" i="33"/>
  <c r="Y198" i="33"/>
  <c r="O198" i="33"/>
  <c r="AB198" i="33"/>
  <c r="Q198" i="33"/>
  <c r="X198" i="31"/>
  <c r="AI198" i="31"/>
  <c r="X198" i="33"/>
  <c r="AI198" i="33"/>
  <c r="Q198" i="31"/>
  <c r="AB198" i="31"/>
  <c r="O198" i="31"/>
  <c r="B213" i="24"/>
  <c r="I213" i="24"/>
  <c r="J213" i="24"/>
  <c r="H213" i="24"/>
  <c r="F213" i="24"/>
  <c r="D213" i="24"/>
  <c r="K213" i="24"/>
  <c r="E213" i="24"/>
  <c r="G213" i="24"/>
  <c r="C213" i="24"/>
  <c r="L213" i="26"/>
  <c r="M213" i="26"/>
  <c r="S198" i="31"/>
  <c r="AD198" i="31"/>
  <c r="AC198" i="33"/>
  <c r="R198" i="33"/>
  <c r="AJ198" i="31"/>
  <c r="Y198" i="31"/>
  <c r="R198" i="31"/>
  <c r="AC198" i="31"/>
  <c r="J213" i="31"/>
  <c r="E213" i="31"/>
  <c r="F213" i="31"/>
  <c r="G213" i="31"/>
  <c r="D213" i="31"/>
  <c r="H213" i="31"/>
  <c r="C213" i="31"/>
  <c r="I213" i="31"/>
  <c r="K213" i="31"/>
  <c r="B213" i="31"/>
  <c r="AD198" i="33"/>
  <c r="S198" i="33"/>
  <c r="N213" i="32"/>
  <c r="M213" i="32"/>
  <c r="O213" i="26"/>
  <c r="B216" i="26" a="1"/>
  <c r="N213" i="26"/>
  <c r="B216" i="32" a="1"/>
  <c r="O213" i="32"/>
  <c r="N213" i="25"/>
  <c r="L213" i="25"/>
  <c r="Z198" i="25"/>
  <c r="AK198" i="25"/>
  <c r="B216" i="25" a="1"/>
  <c r="O213" i="25"/>
  <c r="M213" i="25"/>
  <c r="L213" i="31" l="1"/>
  <c r="AK198" i="33"/>
  <c r="D202" i="33" s="1"/>
  <c r="G4" i="40" s="1"/>
  <c r="G5" i="40" s="1"/>
  <c r="AK198" i="31"/>
  <c r="D200" i="33"/>
  <c r="G2" i="40" s="1"/>
  <c r="G22" i="40"/>
  <c r="G26" i="40" s="1"/>
  <c r="G30" i="40" s="1"/>
  <c r="B216" i="31" a="1"/>
  <c r="O213" i="31"/>
  <c r="L213" i="24"/>
  <c r="M213" i="24"/>
  <c r="N213" i="24"/>
  <c r="Z198" i="31"/>
  <c r="H216" i="32"/>
  <c r="I216" i="32"/>
  <c r="J216" i="32"/>
  <c r="C216" i="32"/>
  <c r="G216" i="32"/>
  <c r="B216" i="32"/>
  <c r="E216" i="32"/>
  <c r="K216" i="32"/>
  <c r="F216" i="32"/>
  <c r="D216" i="32"/>
  <c r="M213" i="31"/>
  <c r="O213" i="24"/>
  <c r="B216" i="24" a="1"/>
  <c r="Z198" i="33"/>
  <c r="H216" i="26"/>
  <c r="G216" i="26"/>
  <c r="B216" i="26"/>
  <c r="C216" i="26"/>
  <c r="I216" i="26"/>
  <c r="F216" i="26"/>
  <c r="J216" i="26"/>
  <c r="E216" i="26"/>
  <c r="K216" i="26"/>
  <c r="D216" i="26"/>
  <c r="N213" i="31"/>
  <c r="E216" i="25"/>
  <c r="J216" i="25"/>
  <c r="D216" i="25"/>
  <c r="I216" i="25"/>
  <c r="C216" i="25"/>
  <c r="H216" i="25"/>
  <c r="B216" i="25"/>
  <c r="G216" i="25"/>
  <c r="F216" i="25"/>
  <c r="K216" i="25"/>
  <c r="G24" i="40" l="1"/>
  <c r="M216" i="32"/>
  <c r="D201" i="33"/>
  <c r="G3" i="40" s="1"/>
  <c r="G23" i="40"/>
  <c r="G27" i="40" s="1"/>
  <c r="G31" i="40" s="1"/>
  <c r="O216" i="26"/>
  <c r="B219" i="26" a="1"/>
  <c r="K216" i="24"/>
  <c r="E216" i="24"/>
  <c r="B216" i="24"/>
  <c r="G216" i="24"/>
  <c r="H216" i="24"/>
  <c r="D216" i="24"/>
  <c r="J216" i="24"/>
  <c r="C216" i="24"/>
  <c r="L216" i="24" s="1"/>
  <c r="F216" i="24"/>
  <c r="I216" i="24"/>
  <c r="B219" i="32" a="1"/>
  <c r="O216" i="32"/>
  <c r="N216" i="32"/>
  <c r="L216" i="32"/>
  <c r="L216" i="26"/>
  <c r="M216" i="26"/>
  <c r="N216" i="26"/>
  <c r="K216" i="31"/>
  <c r="B216" i="31"/>
  <c r="J216" i="31"/>
  <c r="D216" i="31"/>
  <c r="F216" i="31"/>
  <c r="E216" i="31"/>
  <c r="C216" i="31"/>
  <c r="L216" i="31" s="1"/>
  <c r="G216" i="31"/>
  <c r="I216" i="31"/>
  <c r="H216" i="31"/>
  <c r="G28" i="40"/>
  <c r="G25" i="40"/>
  <c r="N216" i="25"/>
  <c r="B219" i="25" a="1"/>
  <c r="O216" i="25"/>
  <c r="M216" i="25"/>
  <c r="L216" i="25"/>
  <c r="B219" i="31" l="1" a="1"/>
  <c r="O216" i="31"/>
  <c r="H219" i="32"/>
  <c r="G219" i="32"/>
  <c r="B219" i="32"/>
  <c r="C219" i="32"/>
  <c r="K219" i="32"/>
  <c r="J219" i="32"/>
  <c r="E219" i="32"/>
  <c r="F219" i="32"/>
  <c r="D219" i="32"/>
  <c r="I219" i="32"/>
  <c r="O216" i="24"/>
  <c r="B219" i="24" a="1"/>
  <c r="D219" i="26"/>
  <c r="K219" i="26"/>
  <c r="E219" i="26"/>
  <c r="J219" i="26"/>
  <c r="F219" i="26"/>
  <c r="C219" i="26"/>
  <c r="I219" i="26"/>
  <c r="H219" i="26"/>
  <c r="B219" i="26"/>
  <c r="G219" i="26"/>
  <c r="N216" i="31"/>
  <c r="N216" i="24"/>
  <c r="M216" i="24"/>
  <c r="G29" i="40"/>
  <c r="G32" i="40"/>
  <c r="G33" i="40" s="1"/>
  <c r="M216" i="31"/>
  <c r="H219" i="25"/>
  <c r="E219" i="25"/>
  <c r="D219" i="25"/>
  <c r="J219" i="25"/>
  <c r="G219" i="25"/>
  <c r="F219" i="25"/>
  <c r="C219" i="25"/>
  <c r="B219" i="25"/>
  <c r="I219" i="25"/>
  <c r="K219" i="25"/>
  <c r="B222" i="32" l="1" a="1"/>
  <c r="O219" i="32"/>
  <c r="L219" i="26"/>
  <c r="N219" i="32"/>
  <c r="B222" i="26" a="1"/>
  <c r="O219" i="26"/>
  <c r="M219" i="26"/>
  <c r="M219" i="32"/>
  <c r="I219" i="24"/>
  <c r="E219" i="24"/>
  <c r="K219" i="24"/>
  <c r="D219" i="24"/>
  <c r="G219" i="24"/>
  <c r="H219" i="24"/>
  <c r="J219" i="24"/>
  <c r="B219" i="24"/>
  <c r="F219" i="24"/>
  <c r="C219" i="24"/>
  <c r="L219" i="32"/>
  <c r="N219" i="26"/>
  <c r="D219" i="31"/>
  <c r="C219" i="31"/>
  <c r="B219" i="31"/>
  <c r="J219" i="31"/>
  <c r="K219" i="31"/>
  <c r="F219" i="31"/>
  <c r="H219" i="31"/>
  <c r="G219" i="31"/>
  <c r="E219" i="31"/>
  <c r="I219" i="31"/>
  <c r="L219" i="25"/>
  <c r="O219" i="25"/>
  <c r="B222" i="25" a="1"/>
  <c r="M219" i="25"/>
  <c r="N219" i="25"/>
  <c r="M219" i="24" l="1"/>
  <c r="O219" i="31"/>
  <c r="B222" i="31" a="1"/>
  <c r="B222" i="24" a="1"/>
  <c r="O219" i="24"/>
  <c r="N219" i="31"/>
  <c r="L219" i="31"/>
  <c r="L219" i="24"/>
  <c r="M219" i="31"/>
  <c r="N219" i="24"/>
  <c r="H222" i="26"/>
  <c r="E222" i="26"/>
  <c r="C222" i="26"/>
  <c r="F222" i="26"/>
  <c r="I222" i="26"/>
  <c r="G222" i="26"/>
  <c r="J222" i="26"/>
  <c r="K222" i="26"/>
  <c r="D222" i="26"/>
  <c r="B222" i="26"/>
  <c r="J222" i="32"/>
  <c r="F222" i="32"/>
  <c r="B222" i="32"/>
  <c r="G222" i="32"/>
  <c r="K222" i="32"/>
  <c r="C222" i="32"/>
  <c r="I222" i="32"/>
  <c r="H222" i="32"/>
  <c r="D222" i="32"/>
  <c r="E222" i="32"/>
  <c r="C222" i="25"/>
  <c r="E222" i="25"/>
  <c r="H222" i="25"/>
  <c r="K222" i="25"/>
  <c r="B222" i="25"/>
  <c r="D222" i="25"/>
  <c r="J222" i="25"/>
  <c r="G222" i="25"/>
  <c r="I222" i="25"/>
  <c r="F222" i="25"/>
  <c r="M222" i="32" l="1"/>
  <c r="L222" i="26"/>
  <c r="L222" i="32"/>
  <c r="B225" i="26" a="1"/>
  <c r="O222" i="26"/>
  <c r="B222" i="24"/>
  <c r="I222" i="24"/>
  <c r="G222" i="24"/>
  <c r="G223" i="24" s="1"/>
  <c r="K222" i="24"/>
  <c r="AN222" i="24" s="1"/>
  <c r="AN223" i="24" s="1" a="1"/>
  <c r="AN223" i="24" s="1"/>
  <c r="F222" i="24"/>
  <c r="F223" i="24" s="1"/>
  <c r="H222" i="24"/>
  <c r="H223" i="24" s="1"/>
  <c r="C222" i="24"/>
  <c r="D222" i="24"/>
  <c r="E222" i="24"/>
  <c r="E223" i="24" s="1"/>
  <c r="J222" i="24"/>
  <c r="N222" i="32"/>
  <c r="O222" i="32"/>
  <c r="B225" i="32" a="1"/>
  <c r="M222" i="26"/>
  <c r="N222" i="26"/>
  <c r="K222" i="31"/>
  <c r="H222" i="31"/>
  <c r="G222" i="31"/>
  <c r="B222" i="31"/>
  <c r="D222" i="31"/>
  <c r="E222" i="31"/>
  <c r="C222" i="31"/>
  <c r="F222" i="31"/>
  <c r="I222" i="31"/>
  <c r="J222" i="31"/>
  <c r="M222" i="25"/>
  <c r="N222" i="25"/>
  <c r="B225" i="25" a="1"/>
  <c r="O222" i="25"/>
  <c r="L222" i="25"/>
  <c r="V223" i="24" l="1"/>
  <c r="AG223" i="24"/>
  <c r="J225" i="32"/>
  <c r="K225" i="32"/>
  <c r="C225" i="32"/>
  <c r="D225" i="32"/>
  <c r="G225" i="32"/>
  <c r="G226" i="32" s="1"/>
  <c r="H225" i="32"/>
  <c r="H226" i="32" s="1"/>
  <c r="B225" i="32"/>
  <c r="E225" i="32"/>
  <c r="E226" i="32" s="1"/>
  <c r="F225" i="32"/>
  <c r="F226" i="32" s="1"/>
  <c r="I225" i="32"/>
  <c r="J223" i="24"/>
  <c r="AM222" i="24"/>
  <c r="AM223" i="24" s="1"/>
  <c r="AH223" i="24"/>
  <c r="W223" i="24"/>
  <c r="N222" i="24"/>
  <c r="I223" i="24"/>
  <c r="K225" i="26"/>
  <c r="G225" i="26"/>
  <c r="G226" i="26" s="1"/>
  <c r="C225" i="26"/>
  <c r="J225" i="26"/>
  <c r="F225" i="26"/>
  <c r="F226" i="26" s="1"/>
  <c r="B225" i="26"/>
  <c r="E225" i="26"/>
  <c r="E226" i="26" s="1"/>
  <c r="D225" i="26"/>
  <c r="H225" i="26"/>
  <c r="H226" i="26" s="1"/>
  <c r="I225" i="26"/>
  <c r="T223" i="24"/>
  <c r="AE223" i="24"/>
  <c r="AF223" i="24"/>
  <c r="U223" i="24"/>
  <c r="O222" i="24"/>
  <c r="B238" i="24" a="1"/>
  <c r="B223" i="24"/>
  <c r="B225" i="31" a="1"/>
  <c r="O222" i="31"/>
  <c r="AL222" i="24"/>
  <c r="AL223" i="24" s="1"/>
  <c r="C223" i="24"/>
  <c r="L222" i="24"/>
  <c r="L222" i="31"/>
  <c r="N222" i="31"/>
  <c r="M222" i="31"/>
  <c r="M222" i="24"/>
  <c r="D223" i="24"/>
  <c r="D225" i="25"/>
  <c r="B225" i="25"/>
  <c r="G225" i="25"/>
  <c r="G226" i="25" s="1"/>
  <c r="H225" i="25"/>
  <c r="H226" i="25" s="1"/>
  <c r="F225" i="25"/>
  <c r="F226" i="25" s="1"/>
  <c r="C225" i="25"/>
  <c r="AL225" i="25" s="1"/>
  <c r="AL226" i="25" s="1"/>
  <c r="J225" i="25"/>
  <c r="K225" i="25"/>
  <c r="I225" i="25"/>
  <c r="E225" i="25"/>
  <c r="E226" i="25" s="1"/>
  <c r="AH226" i="32" l="1"/>
  <c r="W226" i="32"/>
  <c r="S223" i="24"/>
  <c r="AD223" i="24"/>
  <c r="I238" i="24"/>
  <c r="F238" i="24"/>
  <c r="D238" i="24"/>
  <c r="K238" i="24"/>
  <c r="J238" i="24"/>
  <c r="G238" i="24"/>
  <c r="C238" i="24"/>
  <c r="H238" i="24"/>
  <c r="E238" i="24"/>
  <c r="B238" i="24"/>
  <c r="W226" i="26"/>
  <c r="AH226" i="26"/>
  <c r="AF226" i="26"/>
  <c r="U226" i="26"/>
  <c r="AN225" i="26"/>
  <c r="AN226" i="26" s="1" a="1"/>
  <c r="AN226" i="26" s="1"/>
  <c r="K226" i="26"/>
  <c r="AF226" i="32"/>
  <c r="U226" i="32"/>
  <c r="AG226" i="32"/>
  <c r="V226" i="32"/>
  <c r="AM225" i="32"/>
  <c r="AM226" i="32" s="1"/>
  <c r="J226" i="32"/>
  <c r="N225" i="26"/>
  <c r="I226" i="26"/>
  <c r="O225" i="26"/>
  <c r="B241" i="26" a="1"/>
  <c r="B226" i="26"/>
  <c r="N225" i="32"/>
  <c r="N226" i="32" s="1"/>
  <c r="I226" i="32"/>
  <c r="AN225" i="32"/>
  <c r="AN226" i="32" s="1" a="1"/>
  <c r="AN226" i="32" s="1"/>
  <c r="K226" i="32"/>
  <c r="M225" i="26"/>
  <c r="D226" i="26"/>
  <c r="AM225" i="26"/>
  <c r="AM226" i="26" s="1"/>
  <c r="J226" i="26"/>
  <c r="AI223" i="24"/>
  <c r="X223" i="24"/>
  <c r="AE226" i="32"/>
  <c r="T226" i="32"/>
  <c r="M225" i="32"/>
  <c r="M226" i="32" s="1"/>
  <c r="D226" i="32"/>
  <c r="Q223" i="24"/>
  <c r="O223" i="24"/>
  <c r="B22" i="40" s="1"/>
  <c r="AB223" i="24"/>
  <c r="AG226" i="26"/>
  <c r="V226" i="26"/>
  <c r="R223" i="24"/>
  <c r="AC223" i="24"/>
  <c r="B225" i="31"/>
  <c r="G225" i="31"/>
  <c r="G226" i="31" s="1"/>
  <c r="H225" i="31"/>
  <c r="H226" i="31" s="1"/>
  <c r="C225" i="31"/>
  <c r="I225" i="31"/>
  <c r="E225" i="31"/>
  <c r="E226" i="31" s="1"/>
  <c r="K225" i="31"/>
  <c r="F225" i="31"/>
  <c r="F226" i="31" s="1"/>
  <c r="J225" i="31"/>
  <c r="D225" i="31"/>
  <c r="AE226" i="26"/>
  <c r="T226" i="26"/>
  <c r="AL225" i="26"/>
  <c r="AL226" i="26" s="1"/>
  <c r="L225" i="26"/>
  <c r="C226" i="26"/>
  <c r="Y223" i="24"/>
  <c r="AJ223" i="24"/>
  <c r="O225" i="32"/>
  <c r="B226" i="32"/>
  <c r="AL225" i="32"/>
  <c r="AL226" i="32" s="1"/>
  <c r="L225" i="32"/>
  <c r="L226" i="32" s="1"/>
  <c r="C226" i="32"/>
  <c r="K226" i="25"/>
  <c r="AN225" i="25"/>
  <c r="AN226" i="25" s="1" a="1"/>
  <c r="AN226" i="25" s="1"/>
  <c r="J226" i="25"/>
  <c r="AJ226" i="25" s="1"/>
  <c r="AM225" i="25"/>
  <c r="AM226" i="25" s="1"/>
  <c r="W226" i="25"/>
  <c r="AH226" i="25"/>
  <c r="V226" i="25"/>
  <c r="AG226" i="25"/>
  <c r="AE226" i="25"/>
  <c r="T226" i="25"/>
  <c r="L225" i="25"/>
  <c r="L226" i="25" s="1"/>
  <c r="C226" i="25"/>
  <c r="B241" i="25" a="1"/>
  <c r="O225" i="25"/>
  <c r="B226" i="25"/>
  <c r="N225" i="25"/>
  <c r="I226" i="25"/>
  <c r="AF226" i="25"/>
  <c r="U226" i="25"/>
  <c r="M225" i="25"/>
  <c r="D226" i="25"/>
  <c r="AK223" i="24" l="1"/>
  <c r="B24" i="40" s="1"/>
  <c r="B25" i="40" s="1"/>
  <c r="L238" i="24"/>
  <c r="AB226" i="26"/>
  <c r="O226" i="26"/>
  <c r="D22" i="40" s="1"/>
  <c r="Q226" i="26"/>
  <c r="AC226" i="32"/>
  <c r="R226" i="32"/>
  <c r="M225" i="31"/>
  <c r="D226" i="31"/>
  <c r="T226" i="31"/>
  <c r="AE226" i="31"/>
  <c r="V226" i="31"/>
  <c r="AG226" i="31"/>
  <c r="Z223" i="24"/>
  <c r="B23" i="40" s="1"/>
  <c r="I241" i="26"/>
  <c r="B241" i="26"/>
  <c r="D241" i="26"/>
  <c r="K241" i="26"/>
  <c r="G241" i="26"/>
  <c r="E241" i="26"/>
  <c r="F241" i="26"/>
  <c r="J241" i="26"/>
  <c r="C241" i="26"/>
  <c r="H241" i="26"/>
  <c r="Y226" i="32"/>
  <c r="AJ226" i="32"/>
  <c r="B241" i="24" a="1"/>
  <c r="O238" i="24"/>
  <c r="O226" i="32"/>
  <c r="AB226" i="32"/>
  <c r="Q226" i="32"/>
  <c r="AN225" i="31"/>
  <c r="AN226" i="31" s="1" a="1"/>
  <c r="AN226" i="31" s="1"/>
  <c r="K226" i="31"/>
  <c r="AH226" i="31"/>
  <c r="W226" i="31"/>
  <c r="Y226" i="26"/>
  <c r="AJ226" i="26"/>
  <c r="M238" i="24"/>
  <c r="AM225" i="31"/>
  <c r="AM226" i="31" s="1"/>
  <c r="J226" i="31"/>
  <c r="N225" i="31"/>
  <c r="I226" i="31"/>
  <c r="B241" i="31" a="1"/>
  <c r="O225" i="31"/>
  <c r="B226" i="31"/>
  <c r="AD226" i="32"/>
  <c r="S226" i="32"/>
  <c r="S226" i="26"/>
  <c r="AD226" i="26"/>
  <c r="AI226" i="32"/>
  <c r="X226" i="32"/>
  <c r="N238" i="24"/>
  <c r="R226" i="26"/>
  <c r="AC226" i="26"/>
  <c r="AK226" i="26" s="1"/>
  <c r="D24" i="40" s="1"/>
  <c r="D25" i="40" s="1"/>
  <c r="AK226" i="32"/>
  <c r="U226" i="31"/>
  <c r="AF226" i="31"/>
  <c r="AL225" i="31"/>
  <c r="AL226" i="31" s="1"/>
  <c r="L225" i="31"/>
  <c r="C226" i="31"/>
  <c r="AI226" i="26"/>
  <c r="X226" i="26"/>
  <c r="Y226" i="25"/>
  <c r="S226" i="25"/>
  <c r="AD226" i="25"/>
  <c r="AI226" i="25"/>
  <c r="X226" i="25"/>
  <c r="C241" i="25"/>
  <c r="E241" i="25"/>
  <c r="I241" i="25"/>
  <c r="H241" i="25"/>
  <c r="B241" i="25"/>
  <c r="D241" i="25"/>
  <c r="J241" i="25"/>
  <c r="G241" i="25"/>
  <c r="K241" i="25"/>
  <c r="F241" i="25"/>
  <c r="R226" i="25"/>
  <c r="AC226" i="25"/>
  <c r="O226" i="25"/>
  <c r="C22" i="40" s="1"/>
  <c r="AB226" i="25"/>
  <c r="Q226" i="25"/>
  <c r="AB226" i="31" l="1"/>
  <c r="Q226" i="31"/>
  <c r="O226" i="31"/>
  <c r="E22" i="40" s="1"/>
  <c r="R226" i="31"/>
  <c r="AC226" i="31"/>
  <c r="AJ226" i="31"/>
  <c r="Y226" i="31"/>
  <c r="D228" i="32"/>
  <c r="F2" i="40" s="1"/>
  <c r="F22" i="40"/>
  <c r="F26" i="40" s="1"/>
  <c r="F30" i="40" s="1"/>
  <c r="M241" i="26"/>
  <c r="AD226" i="31"/>
  <c r="S226" i="31"/>
  <c r="Z226" i="26"/>
  <c r="D23" i="40" s="1"/>
  <c r="F24" i="40"/>
  <c r="D230" i="32"/>
  <c r="F4" i="40" s="1"/>
  <c r="B241" i="31"/>
  <c r="C241" i="31"/>
  <c r="E241" i="31"/>
  <c r="G241" i="31"/>
  <c r="H241" i="31"/>
  <c r="I241" i="31"/>
  <c r="D241" i="31"/>
  <c r="F241" i="31"/>
  <c r="J241" i="31"/>
  <c r="K241" i="31"/>
  <c r="O241" i="26"/>
  <c r="B244" i="26" a="1"/>
  <c r="AI226" i="31"/>
  <c r="AK226" i="31" s="1"/>
  <c r="E24" i="40" s="1"/>
  <c r="E25" i="40" s="1"/>
  <c r="X226" i="31"/>
  <c r="Z226" i="32"/>
  <c r="I241" i="24"/>
  <c r="G241" i="24"/>
  <c r="B241" i="24"/>
  <c r="H241" i="24"/>
  <c r="E241" i="24"/>
  <c r="K241" i="24"/>
  <c r="J241" i="24"/>
  <c r="D241" i="24"/>
  <c r="C241" i="24"/>
  <c r="F241" i="24"/>
  <c r="L241" i="26"/>
  <c r="N241" i="26"/>
  <c r="AK226" i="25"/>
  <c r="N22" i="40"/>
  <c r="Z226" i="25"/>
  <c r="C23" i="40" s="1"/>
  <c r="N241" i="25"/>
  <c r="M241" i="25"/>
  <c r="O241" i="25"/>
  <c r="B244" i="25" a="1"/>
  <c r="L241" i="25"/>
  <c r="L241" i="24" l="1"/>
  <c r="O241" i="31"/>
  <c r="B244" i="31" a="1"/>
  <c r="M241" i="24"/>
  <c r="F23" i="40"/>
  <c r="F27" i="40" s="1"/>
  <c r="F31" i="40" s="1"/>
  <c r="D229" i="32"/>
  <c r="F3" i="40" s="1"/>
  <c r="B244" i="26"/>
  <c r="C244" i="26"/>
  <c r="H244" i="26"/>
  <c r="J244" i="26"/>
  <c r="D244" i="26"/>
  <c r="I244" i="26"/>
  <c r="E244" i="26"/>
  <c r="K244" i="26"/>
  <c r="G244" i="26"/>
  <c r="F244" i="26"/>
  <c r="F5" i="40"/>
  <c r="F25" i="40"/>
  <c r="F28" i="40"/>
  <c r="Z226" i="31"/>
  <c r="E23" i="40" s="1"/>
  <c r="N241" i="24"/>
  <c r="B244" i="24" a="1"/>
  <c r="O241" i="24"/>
  <c r="M241" i="31"/>
  <c r="N241" i="31"/>
  <c r="L241" i="31"/>
  <c r="N23" i="40"/>
  <c r="C24" i="40"/>
  <c r="C25" i="40" s="1"/>
  <c r="B244" i="25"/>
  <c r="E244" i="25"/>
  <c r="G244" i="25"/>
  <c r="D244" i="25"/>
  <c r="C244" i="25"/>
  <c r="F244" i="25"/>
  <c r="H244" i="25"/>
  <c r="K244" i="25"/>
  <c r="J244" i="25"/>
  <c r="I244" i="25"/>
  <c r="N244" i="26" l="1"/>
  <c r="L244" i="26"/>
  <c r="F32" i="40"/>
  <c r="F33" i="40" s="1"/>
  <c r="F29" i="40"/>
  <c r="M244" i="26"/>
  <c r="O244" i="26"/>
  <c r="B247" i="26" a="1"/>
  <c r="C244" i="31"/>
  <c r="K244" i="31"/>
  <c r="J244" i="31"/>
  <c r="I244" i="31"/>
  <c r="D244" i="31"/>
  <c r="E244" i="31"/>
  <c r="B244" i="31"/>
  <c r="F244" i="31"/>
  <c r="H244" i="31"/>
  <c r="G244" i="31"/>
  <c r="C244" i="24"/>
  <c r="F244" i="24"/>
  <c r="D244" i="24"/>
  <c r="M244" i="24" s="1"/>
  <c r="G244" i="24"/>
  <c r="E244" i="24"/>
  <c r="B244" i="24"/>
  <c r="H244" i="24"/>
  <c r="I244" i="24"/>
  <c r="K244" i="24"/>
  <c r="J244" i="24"/>
  <c r="M244" i="25"/>
  <c r="N24" i="40"/>
  <c r="N25" i="40" s="1"/>
  <c r="N244" i="25"/>
  <c r="L244" i="25"/>
  <c r="B247" i="25" a="1"/>
  <c r="O244" i="25"/>
  <c r="L244" i="31" l="1"/>
  <c r="N244" i="31"/>
  <c r="J247" i="26"/>
  <c r="K247" i="26"/>
  <c r="G247" i="26"/>
  <c r="E247" i="26"/>
  <c r="F247" i="26"/>
  <c r="B247" i="26"/>
  <c r="C247" i="26"/>
  <c r="H247" i="26"/>
  <c r="D247" i="26"/>
  <c r="I247" i="26"/>
  <c r="M244" i="31"/>
  <c r="O244" i="24"/>
  <c r="B247" i="24" a="1"/>
  <c r="L244" i="24"/>
  <c r="B247" i="31" a="1"/>
  <c r="O244" i="31"/>
  <c r="N244" i="24"/>
  <c r="B247" i="25"/>
  <c r="C247" i="25"/>
  <c r="E247" i="25"/>
  <c r="K247" i="25"/>
  <c r="J247" i="25"/>
  <c r="G247" i="25"/>
  <c r="F247" i="25"/>
  <c r="H247" i="25"/>
  <c r="D247" i="25"/>
  <c r="I247" i="25"/>
  <c r="N247" i="26" l="1"/>
  <c r="O247" i="26"/>
  <c r="B250" i="26" a="1"/>
  <c r="I247" i="24"/>
  <c r="G247" i="24"/>
  <c r="J247" i="24"/>
  <c r="E247" i="24"/>
  <c r="D247" i="24"/>
  <c r="H247" i="24"/>
  <c r="K247" i="24"/>
  <c r="C247" i="24"/>
  <c r="L247" i="24" s="1"/>
  <c r="F247" i="24"/>
  <c r="B247" i="24"/>
  <c r="M247" i="26"/>
  <c r="E247" i="31"/>
  <c r="G247" i="31"/>
  <c r="D247" i="31"/>
  <c r="F247" i="31"/>
  <c r="H247" i="31"/>
  <c r="C247" i="31"/>
  <c r="B247" i="31"/>
  <c r="K247" i="31"/>
  <c r="J247" i="31"/>
  <c r="I247" i="31"/>
  <c r="L247" i="26"/>
  <c r="N247" i="25"/>
  <c r="L247" i="25"/>
  <c r="M247" i="25"/>
  <c r="O247" i="25"/>
  <c r="B250" i="25" a="1"/>
  <c r="B250" i="31" l="1" a="1"/>
  <c r="O247" i="31"/>
  <c r="M247" i="31"/>
  <c r="B250" i="24" a="1"/>
  <c r="O247" i="24"/>
  <c r="N247" i="31"/>
  <c r="L247" i="31"/>
  <c r="M247" i="24"/>
  <c r="N247" i="24"/>
  <c r="B250" i="26"/>
  <c r="E250" i="26"/>
  <c r="C250" i="26"/>
  <c r="D250" i="26"/>
  <c r="J250" i="26"/>
  <c r="F250" i="26"/>
  <c r="G250" i="26"/>
  <c r="H250" i="26"/>
  <c r="K250" i="26"/>
  <c r="I250" i="26"/>
  <c r="B250" i="25"/>
  <c r="D250" i="25"/>
  <c r="G250" i="25"/>
  <c r="J250" i="25"/>
  <c r="E250" i="25"/>
  <c r="C250" i="25"/>
  <c r="F250" i="25"/>
  <c r="I250" i="25"/>
  <c r="H250" i="25"/>
  <c r="K250" i="25"/>
  <c r="O250" i="26" l="1"/>
  <c r="B253" i="26" a="1"/>
  <c r="M250" i="26"/>
  <c r="L250" i="26"/>
  <c r="G250" i="31"/>
  <c r="I250" i="31"/>
  <c r="B250" i="31"/>
  <c r="F250" i="31"/>
  <c r="K250" i="31"/>
  <c r="H250" i="31"/>
  <c r="D250" i="31"/>
  <c r="C250" i="31"/>
  <c r="J250" i="31"/>
  <c r="E250" i="31"/>
  <c r="N250" i="26"/>
  <c r="J250" i="24"/>
  <c r="G250" i="24"/>
  <c r="G251" i="24" s="1"/>
  <c r="F250" i="24"/>
  <c r="F251" i="24" s="1"/>
  <c r="C250" i="24"/>
  <c r="I250" i="24"/>
  <c r="H250" i="24"/>
  <c r="H251" i="24" s="1"/>
  <c r="D250" i="24"/>
  <c r="E250" i="24"/>
  <c r="E251" i="24" s="1"/>
  <c r="B250" i="24"/>
  <c r="K250" i="24"/>
  <c r="AN250" i="24" s="1"/>
  <c r="AN251" i="24" s="1" a="1"/>
  <c r="AN251" i="24" s="1"/>
  <c r="L250" i="25"/>
  <c r="M250" i="25"/>
  <c r="N250" i="25"/>
  <c r="O250" i="25"/>
  <c r="B253" i="25" a="1"/>
  <c r="U251" i="24" l="1"/>
  <c r="AF251" i="24"/>
  <c r="M250" i="31"/>
  <c r="B253" i="31" a="1"/>
  <c r="O250" i="31"/>
  <c r="J253" i="26"/>
  <c r="E253" i="26"/>
  <c r="E254" i="26" s="1"/>
  <c r="I253" i="26"/>
  <c r="G253" i="26"/>
  <c r="G254" i="26" s="1"/>
  <c r="C253" i="26"/>
  <c r="D253" i="26"/>
  <c r="F253" i="26"/>
  <c r="F254" i="26" s="1"/>
  <c r="H253" i="26"/>
  <c r="H254" i="26" s="1"/>
  <c r="K253" i="26"/>
  <c r="AN253" i="26" s="1"/>
  <c r="AN254" i="26" s="1" a="1"/>
  <c r="AN254" i="26" s="1"/>
  <c r="B253" i="26"/>
  <c r="T251" i="24"/>
  <c r="AE251" i="24"/>
  <c r="AL250" i="24"/>
  <c r="AL251" i="24" s="1"/>
  <c r="L250" i="24"/>
  <c r="L251" i="24" s="1"/>
  <c r="C251" i="24"/>
  <c r="L250" i="31"/>
  <c r="D251" i="24"/>
  <c r="M250" i="24"/>
  <c r="AH251" i="24"/>
  <c r="W251" i="24"/>
  <c r="AG251" i="24"/>
  <c r="V251" i="24"/>
  <c r="N250" i="31"/>
  <c r="B266" i="24" a="1"/>
  <c r="O250" i="24"/>
  <c r="B251" i="24"/>
  <c r="I251" i="24"/>
  <c r="N250" i="24"/>
  <c r="J251" i="24"/>
  <c r="AM250" i="24"/>
  <c r="AM251" i="24" s="1"/>
  <c r="B253" i="25"/>
  <c r="C253" i="25"/>
  <c r="AL253" i="25" s="1"/>
  <c r="AL254" i="25" s="1"/>
  <c r="J253" i="25"/>
  <c r="G253" i="25"/>
  <c r="G254" i="25" s="1"/>
  <c r="I253" i="25"/>
  <c r="F253" i="25"/>
  <c r="F254" i="25" s="1"/>
  <c r="E253" i="25"/>
  <c r="E254" i="25" s="1"/>
  <c r="K253" i="25"/>
  <c r="AN253" i="25" s="1"/>
  <c r="AN254" i="25" s="1" a="1"/>
  <c r="AN254" i="25" s="1"/>
  <c r="H253" i="25"/>
  <c r="H254" i="25" s="1"/>
  <c r="D253" i="25"/>
  <c r="AL253" i="26" l="1"/>
  <c r="AL254" i="26" s="1"/>
  <c r="L253" i="26"/>
  <c r="C254" i="26"/>
  <c r="AM253" i="26"/>
  <c r="AM254" i="26" s="1"/>
  <c r="J254" i="26"/>
  <c r="AH254" i="26"/>
  <c r="W254" i="26"/>
  <c r="AG254" i="26"/>
  <c r="V254" i="26"/>
  <c r="X251" i="24"/>
  <c r="AI251" i="24"/>
  <c r="O251" i="24"/>
  <c r="Q251" i="24"/>
  <c r="AB251" i="24"/>
  <c r="Y251" i="24"/>
  <c r="AJ251" i="24"/>
  <c r="AC251" i="24"/>
  <c r="R251" i="24"/>
  <c r="U254" i="26"/>
  <c r="AF254" i="26"/>
  <c r="N253" i="26"/>
  <c r="I254" i="26"/>
  <c r="I266" i="24"/>
  <c r="J266" i="24"/>
  <c r="G266" i="24"/>
  <c r="D266" i="24"/>
  <c r="F266" i="24"/>
  <c r="E266" i="24"/>
  <c r="B266" i="24"/>
  <c r="K266" i="24"/>
  <c r="H266" i="24"/>
  <c r="C266" i="24"/>
  <c r="AD251" i="24"/>
  <c r="AK251" i="24" s="1"/>
  <c r="S251" i="24"/>
  <c r="B269" i="26" a="1"/>
  <c r="O253" i="26"/>
  <c r="B254" i="26"/>
  <c r="M253" i="26"/>
  <c r="D254" i="26"/>
  <c r="T254" i="26"/>
  <c r="AE254" i="26"/>
  <c r="I253" i="31"/>
  <c r="D253" i="31"/>
  <c r="K253" i="31"/>
  <c r="AN253" i="31" s="1"/>
  <c r="AN254" i="31" s="1" a="1"/>
  <c r="AN254" i="31" s="1"/>
  <c r="G253" i="31"/>
  <c r="G254" i="31" s="1"/>
  <c r="J253" i="31"/>
  <c r="F253" i="31"/>
  <c r="F254" i="31" s="1"/>
  <c r="B253" i="31"/>
  <c r="H253" i="31"/>
  <c r="H254" i="31" s="1"/>
  <c r="C253" i="31"/>
  <c r="E253" i="31"/>
  <c r="E254" i="31" s="1"/>
  <c r="J254" i="25"/>
  <c r="AJ254" i="25" s="1"/>
  <c r="AM253" i="25"/>
  <c r="AM254" i="25" s="1"/>
  <c r="V254" i="25"/>
  <c r="AG254" i="25"/>
  <c r="AE254" i="25"/>
  <c r="T254" i="25"/>
  <c r="M253" i="25"/>
  <c r="D254" i="25"/>
  <c r="AF254" i="25"/>
  <c r="U254" i="25"/>
  <c r="L253" i="25"/>
  <c r="C254" i="25"/>
  <c r="W254" i="25"/>
  <c r="AH254" i="25"/>
  <c r="N253" i="25"/>
  <c r="I254" i="25"/>
  <c r="O253" i="25"/>
  <c r="B269" i="25" a="1"/>
  <c r="B254" i="25"/>
  <c r="H269" i="26" l="1"/>
  <c r="J269" i="26"/>
  <c r="F269" i="26"/>
  <c r="B269" i="26"/>
  <c r="E269" i="26"/>
  <c r="G269" i="26"/>
  <c r="K269" i="26"/>
  <c r="D269" i="26"/>
  <c r="I269" i="26"/>
  <c r="C269" i="26"/>
  <c r="N266" i="24"/>
  <c r="AL253" i="31"/>
  <c r="AL254" i="31" s="1"/>
  <c r="L253" i="31"/>
  <c r="L254" i="31" s="1"/>
  <c r="C254" i="31"/>
  <c r="AM253" i="31"/>
  <c r="AM254" i="31" s="1"/>
  <c r="J254" i="31"/>
  <c r="N253" i="31"/>
  <c r="N254" i="31" s="1"/>
  <c r="I254" i="31"/>
  <c r="M266" i="24"/>
  <c r="X254" i="26"/>
  <c r="AI254" i="26"/>
  <c r="R254" i="26"/>
  <c r="AC254" i="26"/>
  <c r="AF254" i="31"/>
  <c r="U254" i="31"/>
  <c r="M253" i="31"/>
  <c r="M254" i="31" s="1"/>
  <c r="D254" i="31"/>
  <c r="W254" i="31"/>
  <c r="AH254" i="31"/>
  <c r="V254" i="31"/>
  <c r="AG254" i="31"/>
  <c r="AB254" i="26"/>
  <c r="AK254" i="26" s="1"/>
  <c r="O254" i="26"/>
  <c r="Q254" i="26"/>
  <c r="B269" i="24" a="1"/>
  <c r="O266" i="24"/>
  <c r="Z251" i="24"/>
  <c r="T254" i="31"/>
  <c r="AE254" i="31"/>
  <c r="S254" i="26"/>
  <c r="AD254" i="26"/>
  <c r="O253" i="31"/>
  <c r="B254" i="31"/>
  <c r="L266" i="24"/>
  <c r="AJ254" i="26"/>
  <c r="Y254" i="26"/>
  <c r="Y254" i="25"/>
  <c r="R254" i="25"/>
  <c r="AC254" i="25"/>
  <c r="AB254" i="25"/>
  <c r="O254" i="25"/>
  <c r="Q254" i="25"/>
  <c r="C269" i="25"/>
  <c r="E269" i="25"/>
  <c r="H269" i="25"/>
  <c r="B269" i="25"/>
  <c r="I269" i="25"/>
  <c r="J269" i="25"/>
  <c r="G269" i="25"/>
  <c r="D269" i="25"/>
  <c r="F269" i="25"/>
  <c r="K269" i="25"/>
  <c r="S254" i="25"/>
  <c r="AD254" i="25"/>
  <c r="AI254" i="25"/>
  <c r="X254" i="25"/>
  <c r="M269" i="26" l="1"/>
  <c r="B272" i="26" a="1"/>
  <c r="O269" i="26"/>
  <c r="O254" i="31"/>
  <c r="AB254" i="31"/>
  <c r="Q254" i="31"/>
  <c r="G269" i="24"/>
  <c r="E269" i="24"/>
  <c r="K269" i="24"/>
  <c r="B269" i="24"/>
  <c r="J269" i="24"/>
  <c r="H269" i="24"/>
  <c r="C269" i="24"/>
  <c r="F269" i="24"/>
  <c r="D269" i="24"/>
  <c r="I269" i="24"/>
  <c r="AD254" i="31"/>
  <c r="S254" i="31"/>
  <c r="AJ254" i="31"/>
  <c r="Y254" i="31"/>
  <c r="Z254" i="26"/>
  <c r="AI254" i="31"/>
  <c r="X254" i="31"/>
  <c r="AC254" i="31"/>
  <c r="R254" i="31"/>
  <c r="L269" i="26"/>
  <c r="N269" i="26"/>
  <c r="AK254" i="25"/>
  <c r="N269" i="25"/>
  <c r="L269" i="25"/>
  <c r="M269" i="25"/>
  <c r="B272" i="25" a="1"/>
  <c r="O269" i="25"/>
  <c r="Z254" i="25"/>
  <c r="AK254" i="31" l="1"/>
  <c r="D258" i="31"/>
  <c r="E4" i="40" s="1"/>
  <c r="E28" i="40"/>
  <c r="Z254" i="31"/>
  <c r="L269" i="24"/>
  <c r="N269" i="24"/>
  <c r="D256" i="31"/>
  <c r="E2" i="40" s="1"/>
  <c r="E26" i="40"/>
  <c r="E30" i="40" s="1"/>
  <c r="O269" i="24"/>
  <c r="B272" i="24" a="1"/>
  <c r="M269" i="24"/>
  <c r="F272" i="26"/>
  <c r="C272" i="26"/>
  <c r="D272" i="26"/>
  <c r="B272" i="26"/>
  <c r="J272" i="26"/>
  <c r="E272" i="26"/>
  <c r="I272" i="26"/>
  <c r="K272" i="26"/>
  <c r="H272" i="26"/>
  <c r="G272" i="26"/>
  <c r="D272" i="25"/>
  <c r="C272" i="25"/>
  <c r="K272" i="25"/>
  <c r="I272" i="25"/>
  <c r="B272" i="25"/>
  <c r="J272" i="25"/>
  <c r="G272" i="25"/>
  <c r="H272" i="25"/>
  <c r="F272" i="25"/>
  <c r="E272" i="25"/>
  <c r="O272" i="26" l="1"/>
  <c r="B275" i="26" a="1"/>
  <c r="L272" i="26"/>
  <c r="E27" i="40"/>
  <c r="E31" i="40" s="1"/>
  <c r="D257" i="31"/>
  <c r="E3" i="40" s="1"/>
  <c r="E32" i="40"/>
  <c r="E33" i="40" s="1"/>
  <c r="E29" i="40"/>
  <c r="N272" i="26"/>
  <c r="M272" i="26"/>
  <c r="E272" i="24"/>
  <c r="C272" i="24"/>
  <c r="G272" i="24"/>
  <c r="H272" i="24"/>
  <c r="F272" i="24"/>
  <c r="B272" i="24"/>
  <c r="K272" i="24"/>
  <c r="J272" i="24"/>
  <c r="I272" i="24"/>
  <c r="D272" i="24"/>
  <c r="E5" i="40"/>
  <c r="N272" i="25"/>
  <c r="L272" i="25"/>
  <c r="B275" i="25" a="1"/>
  <c r="O272" i="25"/>
  <c r="M272" i="25"/>
  <c r="M272" i="24" l="1"/>
  <c r="B275" i="24" a="1"/>
  <c r="O272" i="24"/>
  <c r="L272" i="24"/>
  <c r="N272" i="24"/>
  <c r="C275" i="26"/>
  <c r="H275" i="26"/>
  <c r="G275" i="26"/>
  <c r="K275" i="26"/>
  <c r="D275" i="26"/>
  <c r="B275" i="26"/>
  <c r="F275" i="26"/>
  <c r="E275" i="26"/>
  <c r="J275" i="26"/>
  <c r="I275" i="26"/>
  <c r="I275" i="25"/>
  <c r="K275" i="25"/>
  <c r="D275" i="25"/>
  <c r="E275" i="25"/>
  <c r="G275" i="25"/>
  <c r="H275" i="25"/>
  <c r="J275" i="25"/>
  <c r="B275" i="25"/>
  <c r="F275" i="25"/>
  <c r="C275" i="25"/>
  <c r="M275" i="26" l="1"/>
  <c r="L275" i="26"/>
  <c r="N275" i="26"/>
  <c r="B278" i="26" a="1"/>
  <c r="O275" i="26"/>
  <c r="B275" i="24"/>
  <c r="K275" i="24"/>
  <c r="J275" i="24"/>
  <c r="D275" i="24"/>
  <c r="C275" i="24"/>
  <c r="H275" i="24"/>
  <c r="E275" i="24"/>
  <c r="G275" i="24"/>
  <c r="I275" i="24"/>
  <c r="F275" i="24"/>
  <c r="O275" i="25"/>
  <c r="B278" i="25" a="1"/>
  <c r="M275" i="25"/>
  <c r="L275" i="25"/>
  <c r="N275" i="25"/>
  <c r="N275" i="24" l="1"/>
  <c r="L275" i="24"/>
  <c r="O275" i="24"/>
  <c r="B278" i="24" a="1"/>
  <c r="M275" i="24"/>
  <c r="H278" i="26"/>
  <c r="E278" i="26"/>
  <c r="C278" i="26"/>
  <c r="K278" i="26"/>
  <c r="G278" i="26"/>
  <c r="D278" i="26"/>
  <c r="J278" i="26"/>
  <c r="I278" i="26"/>
  <c r="B278" i="26"/>
  <c r="F278" i="26"/>
  <c r="C278" i="25"/>
  <c r="I278" i="25"/>
  <c r="B278" i="25"/>
  <c r="G278" i="25"/>
  <c r="E278" i="25"/>
  <c r="H278" i="25"/>
  <c r="K278" i="25"/>
  <c r="J278" i="25"/>
  <c r="D278" i="25"/>
  <c r="F278" i="25"/>
  <c r="L278" i="26" l="1"/>
  <c r="M278" i="26"/>
  <c r="B281" i="26" a="1"/>
  <c r="O278" i="26"/>
  <c r="N278" i="26"/>
  <c r="I278" i="24"/>
  <c r="C278" i="24"/>
  <c r="K278" i="24"/>
  <c r="AN278" i="24" s="1"/>
  <c r="AN279" i="24" s="1" a="1"/>
  <c r="AN279" i="24" s="1"/>
  <c r="F278" i="24"/>
  <c r="F279" i="24" s="1"/>
  <c r="B278" i="24"/>
  <c r="G278" i="24"/>
  <c r="G279" i="24" s="1"/>
  <c r="D278" i="24"/>
  <c r="H278" i="24"/>
  <c r="H279" i="24" s="1"/>
  <c r="J278" i="24"/>
  <c r="E278" i="24"/>
  <c r="E279" i="24" s="1"/>
  <c r="O278" i="25"/>
  <c r="B281" i="25" a="1"/>
  <c r="N278" i="25"/>
  <c r="M278" i="25"/>
  <c r="L278" i="25"/>
  <c r="T279" i="24" l="1"/>
  <c r="AE279" i="24"/>
  <c r="AG279" i="24"/>
  <c r="V279" i="24"/>
  <c r="C279" i="24"/>
  <c r="L278" i="24"/>
  <c r="AL278" i="24"/>
  <c r="AL279" i="24" s="1"/>
  <c r="AM278" i="24"/>
  <c r="AM279" i="24" s="1"/>
  <c r="J279" i="24"/>
  <c r="O278" i="24"/>
  <c r="B294" i="24" a="1"/>
  <c r="B279" i="24"/>
  <c r="N278" i="24"/>
  <c r="I279" i="24"/>
  <c r="J281" i="26"/>
  <c r="G281" i="26"/>
  <c r="G282" i="26" s="1"/>
  <c r="B281" i="26"/>
  <c r="K281" i="26"/>
  <c r="AN281" i="26" s="1"/>
  <c r="AN282" i="26" s="1" a="1"/>
  <c r="AN282" i="26" s="1"/>
  <c r="H281" i="26"/>
  <c r="H282" i="26" s="1"/>
  <c r="D281" i="26"/>
  <c r="F281" i="26"/>
  <c r="F282" i="26" s="1"/>
  <c r="C281" i="26"/>
  <c r="I281" i="26"/>
  <c r="E281" i="26"/>
  <c r="E282" i="26" s="1"/>
  <c r="W279" i="24"/>
  <c r="AH279" i="24"/>
  <c r="U279" i="24"/>
  <c r="AF279" i="24"/>
  <c r="D279" i="24"/>
  <c r="M278" i="24"/>
  <c r="J281" i="25"/>
  <c r="K281" i="25"/>
  <c r="AN281" i="25" s="1"/>
  <c r="AN282" i="25" s="1" a="1"/>
  <c r="AN282" i="25" s="1"/>
  <c r="D281" i="25"/>
  <c r="G281" i="25"/>
  <c r="G282" i="25" s="1"/>
  <c r="B281" i="25"/>
  <c r="I281" i="25"/>
  <c r="H281" i="25"/>
  <c r="H282" i="25" s="1"/>
  <c r="F281" i="25"/>
  <c r="F282" i="25" s="1"/>
  <c r="E281" i="25"/>
  <c r="E282" i="25" s="1"/>
  <c r="C281" i="25"/>
  <c r="AL281" i="25" s="1"/>
  <c r="AL282" i="25" s="1"/>
  <c r="T282" i="26" l="1"/>
  <c r="AE282" i="26"/>
  <c r="AG282" i="26"/>
  <c r="V282" i="26"/>
  <c r="N281" i="26"/>
  <c r="N282" i="26" s="1"/>
  <c r="I282" i="26"/>
  <c r="AH282" i="26"/>
  <c r="W282" i="26"/>
  <c r="AM281" i="26"/>
  <c r="AM282" i="26" s="1"/>
  <c r="J282" i="26"/>
  <c r="E294" i="24"/>
  <c r="C294" i="24"/>
  <c r="D294" i="24"/>
  <c r="J294" i="24"/>
  <c r="G294" i="24"/>
  <c r="I294" i="24"/>
  <c r="K294" i="24"/>
  <c r="F294" i="24"/>
  <c r="B294" i="24"/>
  <c r="H294" i="24"/>
  <c r="M281" i="26"/>
  <c r="M282" i="26" s="1"/>
  <c r="D282" i="26"/>
  <c r="O279" i="24"/>
  <c r="B26" i="40" s="1"/>
  <c r="AB279" i="24"/>
  <c r="Q279" i="24"/>
  <c r="AI279" i="24"/>
  <c r="X279" i="24"/>
  <c r="AL281" i="26"/>
  <c r="AL282" i="26" s="1"/>
  <c r="L281" i="26"/>
  <c r="L282" i="26" s="1"/>
  <c r="C282" i="26"/>
  <c r="AD279" i="24"/>
  <c r="S279" i="24"/>
  <c r="AF282" i="26"/>
  <c r="U282" i="26"/>
  <c r="O281" i="26"/>
  <c r="B282" i="26"/>
  <c r="Y279" i="24"/>
  <c r="AJ279" i="24"/>
  <c r="R279" i="24"/>
  <c r="AC279" i="24"/>
  <c r="J282" i="25"/>
  <c r="AJ282" i="25" s="1"/>
  <c r="AM281" i="25"/>
  <c r="AM282" i="25" s="1"/>
  <c r="AF282" i="25"/>
  <c r="U282" i="25"/>
  <c r="AG282" i="25"/>
  <c r="V282" i="25"/>
  <c r="AH282" i="25"/>
  <c r="W282" i="25"/>
  <c r="M281" i="25"/>
  <c r="D282" i="25"/>
  <c r="L281" i="25"/>
  <c r="C282" i="25"/>
  <c r="N281" i="25"/>
  <c r="I282" i="25"/>
  <c r="AE282" i="25"/>
  <c r="T282" i="25"/>
  <c r="B297" i="25" a="1"/>
  <c r="O281" i="25"/>
  <c r="B282" i="25"/>
  <c r="AK279" i="24" l="1"/>
  <c r="B28" i="40" s="1"/>
  <c r="B29" i="40" s="1"/>
  <c r="M294" i="24"/>
  <c r="O282" i="26"/>
  <c r="AB282" i="26"/>
  <c r="Q282" i="26"/>
  <c r="N294" i="24"/>
  <c r="L294" i="24"/>
  <c r="AC282" i="26"/>
  <c r="R282" i="26"/>
  <c r="AD282" i="26"/>
  <c r="S282" i="26"/>
  <c r="O294" i="24"/>
  <c r="B297" i="24" a="1"/>
  <c r="Z279" i="24"/>
  <c r="B27" i="40" s="1"/>
  <c r="AJ282" i="26"/>
  <c r="Y282" i="26"/>
  <c r="AI282" i="26"/>
  <c r="X282" i="26"/>
  <c r="Y282" i="25"/>
  <c r="D297" i="25"/>
  <c r="B297" i="25"/>
  <c r="I297" i="25"/>
  <c r="C297" i="25"/>
  <c r="J297" i="25"/>
  <c r="G297" i="25"/>
  <c r="E297" i="25"/>
  <c r="F297" i="25"/>
  <c r="H297" i="25"/>
  <c r="K297" i="25"/>
  <c r="X282" i="25"/>
  <c r="AI282" i="25"/>
  <c r="AC282" i="25"/>
  <c r="R282" i="25"/>
  <c r="AD282" i="25"/>
  <c r="S282" i="25"/>
  <c r="O282" i="25"/>
  <c r="C26" i="40" s="1"/>
  <c r="AB282" i="25"/>
  <c r="Q282" i="25"/>
  <c r="AK282" i="26" l="1"/>
  <c r="D28" i="40"/>
  <c r="D286" i="26"/>
  <c r="D4" i="40" s="1"/>
  <c r="C297" i="24"/>
  <c r="K297" i="24"/>
  <c r="E297" i="24"/>
  <c r="H297" i="24"/>
  <c r="D297" i="24"/>
  <c r="F297" i="24"/>
  <c r="J297" i="24"/>
  <c r="I297" i="24"/>
  <c r="B297" i="24"/>
  <c r="G297" i="24"/>
  <c r="Z282" i="26"/>
  <c r="D26" i="40"/>
  <c r="D30" i="40" s="1"/>
  <c r="D284" i="26"/>
  <c r="D2" i="40" s="1"/>
  <c r="AK282" i="25"/>
  <c r="L297" i="25"/>
  <c r="Z282" i="25"/>
  <c r="C27" i="40" s="1"/>
  <c r="N297" i="25"/>
  <c r="O297" i="25"/>
  <c r="B300" i="25" a="1"/>
  <c r="M297" i="25"/>
  <c r="D5" i="40" l="1"/>
  <c r="N26" i="40"/>
  <c r="B300" i="24" a="1"/>
  <c r="O297" i="24"/>
  <c r="M297" i="24"/>
  <c r="L297" i="24"/>
  <c r="N297" i="24"/>
  <c r="D285" i="26"/>
  <c r="D3" i="40" s="1"/>
  <c r="D27" i="40"/>
  <c r="D31" i="40" s="1"/>
  <c r="D32" i="40"/>
  <c r="D33" i="40" s="1"/>
  <c r="D29" i="40"/>
  <c r="N27" i="40"/>
  <c r="C28" i="40"/>
  <c r="C29" i="40" s="1"/>
  <c r="E300" i="25"/>
  <c r="B300" i="25"/>
  <c r="J300" i="25"/>
  <c r="G300" i="25"/>
  <c r="D300" i="25"/>
  <c r="F300" i="25"/>
  <c r="C300" i="25"/>
  <c r="K300" i="25"/>
  <c r="I300" i="25"/>
  <c r="H300" i="25"/>
  <c r="K300" i="24" l="1"/>
  <c r="E300" i="24"/>
  <c r="B300" i="24"/>
  <c r="J300" i="24"/>
  <c r="H300" i="24"/>
  <c r="D300" i="24"/>
  <c r="F300" i="24"/>
  <c r="I300" i="24"/>
  <c r="C300" i="24"/>
  <c r="G300" i="24"/>
  <c r="N28" i="40"/>
  <c r="N29" i="40" s="1"/>
  <c r="L300" i="25"/>
  <c r="B303" i="25" a="1"/>
  <c r="O300" i="25"/>
  <c r="N300" i="25"/>
  <c r="M300" i="25"/>
  <c r="N300" i="24" l="1"/>
  <c r="B303" i="24" a="1"/>
  <c r="O300" i="24"/>
  <c r="M300" i="24"/>
  <c r="L300" i="24"/>
  <c r="G303" i="25"/>
  <c r="F303" i="25"/>
  <c r="D303" i="25"/>
  <c r="K303" i="25"/>
  <c r="B303" i="25"/>
  <c r="E303" i="25"/>
  <c r="H303" i="25"/>
  <c r="C303" i="25"/>
  <c r="J303" i="25"/>
  <c r="I303" i="25"/>
  <c r="J303" i="24" l="1"/>
  <c r="G303" i="24"/>
  <c r="E303" i="24"/>
  <c r="H303" i="24"/>
  <c r="D303" i="24"/>
  <c r="B303" i="24"/>
  <c r="I303" i="24"/>
  <c r="K303" i="24"/>
  <c r="C303" i="24"/>
  <c r="F303" i="24"/>
  <c r="L303" i="25"/>
  <c r="M303" i="25"/>
  <c r="N303" i="25"/>
  <c r="B306" i="25" a="1"/>
  <c r="O303" i="25"/>
  <c r="N303" i="24" l="1"/>
  <c r="B306" i="24" a="1"/>
  <c r="O303" i="24"/>
  <c r="L303" i="24"/>
  <c r="M303" i="24"/>
  <c r="J306" i="25"/>
  <c r="C306" i="25"/>
  <c r="E306" i="25"/>
  <c r="H306" i="25"/>
  <c r="G306" i="25"/>
  <c r="B306" i="25"/>
  <c r="K306" i="25"/>
  <c r="D306" i="25"/>
  <c r="F306" i="25"/>
  <c r="I306" i="25"/>
  <c r="G306" i="24" l="1"/>
  <c r="G307" i="24" s="1"/>
  <c r="H306" i="24"/>
  <c r="H307" i="24" s="1"/>
  <c r="E306" i="24"/>
  <c r="E307" i="24" s="1"/>
  <c r="I306" i="24"/>
  <c r="J306" i="24"/>
  <c r="D306" i="24"/>
  <c r="C306" i="24"/>
  <c r="F306" i="24"/>
  <c r="F307" i="24" s="1"/>
  <c r="B306" i="24"/>
  <c r="K306" i="24"/>
  <c r="AN306" i="24" s="1"/>
  <c r="AN307" i="24" s="1" a="1"/>
  <c r="AN307" i="24" s="1"/>
  <c r="M306" i="25"/>
  <c r="N306" i="25"/>
  <c r="B309" i="25" a="1"/>
  <c r="O306" i="25"/>
  <c r="L306" i="25"/>
  <c r="U307" i="24" l="1"/>
  <c r="AF307" i="24"/>
  <c r="I307" i="24"/>
  <c r="N306" i="24"/>
  <c r="AL306" i="24"/>
  <c r="AL307" i="24" s="1"/>
  <c r="L306" i="24"/>
  <c r="C307" i="24"/>
  <c r="T307" i="24"/>
  <c r="AE307" i="24"/>
  <c r="W307" i="24"/>
  <c r="AH307" i="24"/>
  <c r="D307" i="24"/>
  <c r="M306" i="24"/>
  <c r="O306" i="24"/>
  <c r="B322" i="24" a="1"/>
  <c r="B307" i="24"/>
  <c r="AM306" i="24"/>
  <c r="AM307" i="24" s="1"/>
  <c r="J307" i="24"/>
  <c r="V307" i="24"/>
  <c r="AG307" i="24"/>
  <c r="F309" i="25"/>
  <c r="F310" i="25" s="1"/>
  <c r="C309" i="25"/>
  <c r="AL309" i="25" s="1"/>
  <c r="AL310" i="25" s="1"/>
  <c r="K309" i="25"/>
  <c r="AN309" i="25" s="1"/>
  <c r="AN310" i="25" s="1" a="1"/>
  <c r="AN310" i="25" s="1"/>
  <c r="H309" i="25"/>
  <c r="H310" i="25" s="1"/>
  <c r="E309" i="25"/>
  <c r="E310" i="25" s="1"/>
  <c r="B309" i="25"/>
  <c r="J309" i="25"/>
  <c r="AM309" i="25" s="1"/>
  <c r="AM310" i="25" s="1"/>
  <c r="G309" i="25"/>
  <c r="G310" i="25" s="1"/>
  <c r="D309" i="25"/>
  <c r="I309" i="25"/>
  <c r="O307" i="24" l="1"/>
  <c r="AB307" i="24"/>
  <c r="Q307" i="24"/>
  <c r="E322" i="24"/>
  <c r="D322" i="24"/>
  <c r="K322" i="24"/>
  <c r="C322" i="24"/>
  <c r="J322" i="24"/>
  <c r="B322" i="24"/>
  <c r="F322" i="24"/>
  <c r="H322" i="24"/>
  <c r="G322" i="24"/>
  <c r="I322" i="24"/>
  <c r="R307" i="24"/>
  <c r="AC307" i="24"/>
  <c r="AI307" i="24"/>
  <c r="X307" i="24"/>
  <c r="Y307" i="24"/>
  <c r="AJ307" i="24"/>
  <c r="S307" i="24"/>
  <c r="AD307" i="24"/>
  <c r="AG310" i="25"/>
  <c r="V310" i="25"/>
  <c r="AH310" i="25"/>
  <c r="W310" i="25"/>
  <c r="J310" i="25"/>
  <c r="N309" i="25"/>
  <c r="N310" i="25" s="1"/>
  <c r="I310" i="25"/>
  <c r="O309" i="25"/>
  <c r="B310" i="25"/>
  <c r="L309" i="25"/>
  <c r="L310" i="25" s="1"/>
  <c r="C310" i="25"/>
  <c r="M309" i="25"/>
  <c r="M310" i="25" s="1"/>
  <c r="D310" i="25"/>
  <c r="AE310" i="25"/>
  <c r="T310" i="25"/>
  <c r="AF310" i="25"/>
  <c r="U310" i="25"/>
  <c r="AK307" i="24" l="1"/>
  <c r="L322" i="24"/>
  <c r="Z307" i="24"/>
  <c r="N322" i="24"/>
  <c r="O322" i="24"/>
  <c r="B325" i="24" a="1"/>
  <c r="M322" i="24"/>
  <c r="AC310" i="25"/>
  <c r="R310" i="25"/>
  <c r="AI310" i="25"/>
  <c r="X310" i="25"/>
  <c r="AD310" i="25"/>
  <c r="S310" i="25"/>
  <c r="AB310" i="25"/>
  <c r="Q310" i="25"/>
  <c r="O310" i="25"/>
  <c r="AJ310" i="25"/>
  <c r="Y310" i="25"/>
  <c r="C325" i="24" l="1"/>
  <c r="F325" i="24"/>
  <c r="G325" i="24"/>
  <c r="B325" i="24"/>
  <c r="J325" i="24"/>
  <c r="K325" i="24"/>
  <c r="H325" i="24"/>
  <c r="E325" i="24"/>
  <c r="I325" i="24"/>
  <c r="D325" i="24"/>
  <c r="Z310" i="25"/>
  <c r="D313" i="25" s="1"/>
  <c r="C3" i="40" s="1"/>
  <c r="AK310" i="25"/>
  <c r="D314" i="25" s="1"/>
  <c r="D312" i="25"/>
  <c r="C2" i="40" s="1"/>
  <c r="C30" i="40"/>
  <c r="B328" i="24" l="1" a="1"/>
  <c r="O325" i="24"/>
  <c r="M325" i="24"/>
  <c r="N325" i="24"/>
  <c r="L325" i="24"/>
  <c r="C31" i="40"/>
  <c r="C4" i="40"/>
  <c r="C5" i="40" s="1"/>
  <c r="C32" i="40"/>
  <c r="B328" i="24" l="1"/>
  <c r="J328" i="24"/>
  <c r="K328" i="24"/>
  <c r="H328" i="24"/>
  <c r="G328" i="24"/>
  <c r="D328" i="24"/>
  <c r="F328" i="24"/>
  <c r="E328" i="24"/>
  <c r="I328" i="24"/>
  <c r="C328" i="24"/>
  <c r="C33" i="40"/>
  <c r="L328" i="24" l="1"/>
  <c r="M328" i="24"/>
  <c r="N328" i="24"/>
  <c r="O328" i="24"/>
  <c r="B331" i="24" a="1"/>
  <c r="K331" i="24" l="1"/>
  <c r="J331" i="24"/>
  <c r="F331" i="24"/>
  <c r="G331" i="24"/>
  <c r="B331" i="24"/>
  <c r="C331" i="24"/>
  <c r="D331" i="24"/>
  <c r="H331" i="24"/>
  <c r="E331" i="24"/>
  <c r="I331" i="24"/>
  <c r="M331" i="24" l="1"/>
  <c r="N331" i="24"/>
  <c r="L331" i="24"/>
  <c r="B334" i="24" a="1"/>
  <c r="O331" i="24"/>
  <c r="D334" i="24" l="1"/>
  <c r="B334" i="24"/>
  <c r="H334" i="24"/>
  <c r="H335" i="24" s="1"/>
  <c r="K334" i="24"/>
  <c r="AN334" i="24" s="1"/>
  <c r="AN335" i="24" s="1" a="1"/>
  <c r="AN335" i="24" s="1"/>
  <c r="J334" i="24"/>
  <c r="I334" i="24"/>
  <c r="F334" i="24"/>
  <c r="F335" i="24" s="1"/>
  <c r="E334" i="24"/>
  <c r="E335" i="24" s="1"/>
  <c r="G334" i="24"/>
  <c r="G335" i="24" s="1"/>
  <c r="C334" i="24"/>
  <c r="T335" i="24" l="1"/>
  <c r="AE335" i="24"/>
  <c r="AF335" i="24"/>
  <c r="U335" i="24"/>
  <c r="W335" i="24"/>
  <c r="AH335" i="24"/>
  <c r="AL334" i="24"/>
  <c r="AL335" i="24" s="1"/>
  <c r="C335" i="24"/>
  <c r="L334" i="24"/>
  <c r="L335" i="24" s="1"/>
  <c r="N334" i="24"/>
  <c r="N335" i="24" s="1"/>
  <c r="I335" i="24"/>
  <c r="O334" i="24"/>
  <c r="B335" i="24"/>
  <c r="AG335" i="24"/>
  <c r="V335" i="24"/>
  <c r="AM334" i="24"/>
  <c r="AM335" i="24" s="1"/>
  <c r="J335" i="24"/>
  <c r="M334" i="24"/>
  <c r="M335" i="24" s="1"/>
  <c r="D335" i="24"/>
  <c r="R335" i="24" l="1"/>
  <c r="AC335" i="24"/>
  <c r="AD335" i="24"/>
  <c r="S335" i="24"/>
  <c r="AI335" i="24"/>
  <c r="X335" i="24"/>
  <c r="Y335" i="24"/>
  <c r="AJ335" i="24"/>
  <c r="O335" i="24"/>
  <c r="Q335" i="24"/>
  <c r="AB335" i="24"/>
  <c r="AK335" i="24" l="1"/>
  <c r="B32" i="40"/>
  <c r="D339" i="24"/>
  <c r="B4" i="40" s="1"/>
  <c r="Z335" i="24"/>
  <c r="B30" i="40"/>
  <c r="N30" i="40" s="1"/>
  <c r="D337" i="24"/>
  <c r="B2" i="40" s="1"/>
  <c r="N2" i="40" s="1"/>
  <c r="B31" i="40" l="1"/>
  <c r="N31" i="40" s="1"/>
  <c r="D338" i="24"/>
  <c r="B3" i="40" s="1"/>
  <c r="N3" i="40" s="1"/>
  <c r="N4" i="40"/>
  <c r="N5" i="40" s="1"/>
  <c r="B5" i="40"/>
  <c r="N32" i="40"/>
  <c r="N33" i="40" s="1"/>
  <c r="B33" i="40"/>
</calcChain>
</file>

<file path=xl/sharedStrings.xml><?xml version="1.0" encoding="utf-8"?>
<sst xmlns="http://schemas.openxmlformats.org/spreadsheetml/2006/main" count="8519" uniqueCount="271">
  <si>
    <t>AGE</t>
  </si>
  <si>
    <t>F1</t>
  </si>
  <si>
    <t>F2</t>
  </si>
  <si>
    <t>F3</t>
  </si>
  <si>
    <t>F4</t>
  </si>
  <si>
    <t>HCC</t>
  </si>
  <si>
    <t>LT</t>
  </si>
  <si>
    <t>Age</t>
  </si>
  <si>
    <t>NAFLD --&gt; F1</t>
  </si>
  <si>
    <t>F1 --&gt; F2</t>
  </si>
  <si>
    <t>F4 --&gt; DCC</t>
  </si>
  <si>
    <t>20-24</t>
  </si>
  <si>
    <t>25-29</t>
  </si>
  <si>
    <t>30-34</t>
  </si>
  <si>
    <t>35-39</t>
  </si>
  <si>
    <t>40-44</t>
  </si>
  <si>
    <t>45-49</t>
  </si>
  <si>
    <t>50-54</t>
  </si>
  <si>
    <t>60-64</t>
  </si>
  <si>
    <t>65-69</t>
  </si>
  <si>
    <t>70-74</t>
  </si>
  <si>
    <t>75-79</t>
  </si>
  <si>
    <t>55-59</t>
  </si>
  <si>
    <t xml:space="preserve">total </t>
  </si>
  <si>
    <t>data from 2017 US Census estimate</t>
  </si>
  <si>
    <t>https://factfinder.census.gov/faces/tableservices/jsf/pages/productview.xhtml?src=bkmk</t>
  </si>
  <si>
    <t>2017 Census Estimate</t>
  </si>
  <si>
    <t>Percentage</t>
  </si>
  <si>
    <t>Distribution per sample</t>
  </si>
  <si>
    <t>NAFLD prevalence</t>
  </si>
  <si>
    <t>NAFLD per sample</t>
  </si>
  <si>
    <t>F1 prevalence</t>
  </si>
  <si>
    <t>F1 per sample</t>
  </si>
  <si>
    <t>F2 prevalence</t>
  </si>
  <si>
    <t>F2 per sample</t>
  </si>
  <si>
    <t xml:space="preserve">F3 prevalence </t>
  </si>
  <si>
    <t>F3 per sample</t>
  </si>
  <si>
    <t>F4 prevalence</t>
  </si>
  <si>
    <t>F4 per sample</t>
  </si>
  <si>
    <t>general --&gt; NAFLD</t>
  </si>
  <si>
    <t>F3 --&gt; F4</t>
  </si>
  <si>
    <t>F4 --&gt; HCC</t>
  </si>
  <si>
    <t>DCC --&gt; HCC</t>
  </si>
  <si>
    <t>DCC --&gt; LT</t>
  </si>
  <si>
    <t>HCC --&gt; LT</t>
  </si>
  <si>
    <t xml:space="preserve">Relative Risk Ratios </t>
  </si>
  <si>
    <t>65-70</t>
  </si>
  <si>
    <t>Background</t>
  </si>
  <si>
    <t xml:space="preserve">DCC </t>
  </si>
  <si>
    <t>Risk Ratio</t>
  </si>
  <si>
    <t>Sample Size</t>
  </si>
  <si>
    <t>Totals</t>
  </si>
  <si>
    <t>Total NASH patients (excludes F0)</t>
  </si>
  <si>
    <t>NASH HCC per sample</t>
  </si>
  <si>
    <t>NASH HCC prevalence</t>
  </si>
  <si>
    <t>Cirrhosis LT per sample</t>
  </si>
  <si>
    <t>Cirrhosis LT prevalence</t>
  </si>
  <si>
    <t>Annual probability</t>
  </si>
  <si>
    <t xml:space="preserve">derived from Younossi et al </t>
  </si>
  <si>
    <t>NAFLD</t>
  </si>
  <si>
    <t xml:space="preserve">calibrated per Younossi et al </t>
  </si>
  <si>
    <t>NAFLD and NASH mortality</t>
  </si>
  <si>
    <t>LT - Y1</t>
  </si>
  <si>
    <t>LT - Y2</t>
  </si>
  <si>
    <t>DCC</t>
  </si>
  <si>
    <t>death</t>
  </si>
  <si>
    <t>no NAFLD</t>
  </si>
  <si>
    <t>F1 --&gt; NAFLD</t>
  </si>
  <si>
    <t>F2 --&gt; F1</t>
  </si>
  <si>
    <t>F3 --&gt; F2</t>
  </si>
  <si>
    <t>F4 --&gt; F3</t>
  </si>
  <si>
    <t>F2 --&gt; F3</t>
  </si>
  <si>
    <t xml:space="preserve">LT </t>
  </si>
  <si>
    <t xml:space="preserve">RRR/probabilities </t>
  </si>
  <si>
    <t>Disease Progression</t>
  </si>
  <si>
    <t xml:space="preserve">HCC --&gt; LT </t>
  </si>
  <si>
    <t>Disease Regression (assumes inverse of progression)</t>
  </si>
  <si>
    <t xml:space="preserve">F1 </t>
  </si>
  <si>
    <t>NASH-HCC</t>
  </si>
  <si>
    <t>Cirrhosis LT</t>
  </si>
  <si>
    <t>Year 1</t>
  </si>
  <si>
    <t>Year 2</t>
  </si>
  <si>
    <t>Year 3</t>
  </si>
  <si>
    <t>Year 4</t>
  </si>
  <si>
    <t>Year 5</t>
  </si>
  <si>
    <t>Year 0</t>
  </si>
  <si>
    <t>Year 6</t>
  </si>
  <si>
    <t>NAFLD F0</t>
  </si>
  <si>
    <t>Year 7</t>
  </si>
  <si>
    <t>Year 8</t>
  </si>
  <si>
    <t>Year 9</t>
  </si>
  <si>
    <t>Incidence RATE adjustment not Relative Risk!!!</t>
  </si>
  <si>
    <t>NAFLD --&gt; disease free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</si>
  <si>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</si>
  <si>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</si>
  <si>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</si>
  <si>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</si>
  <si>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</si>
  <si>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</si>
  <si>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</si>
  <si>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</si>
  <si>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</si>
  <si>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</si>
  <si>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 xml:space="preserve">NAFLD Regression </t>
  </si>
  <si>
    <t>Year 20</t>
  </si>
  <si>
    <t>Year 21</t>
  </si>
  <si>
    <t>Year 22</t>
  </si>
  <si>
    <t>Year 23</t>
  </si>
  <si>
    <t>Year 24</t>
  </si>
  <si>
    <t>Year 25</t>
  </si>
  <si>
    <t>% NAFLD</t>
  </si>
  <si>
    <t>YOUNOSSI CALIBRATION TARGET: 17.7%</t>
  </si>
  <si>
    <t>% NASH</t>
  </si>
  <si>
    <t>Year 26</t>
  </si>
  <si>
    <t>Year 27</t>
  </si>
  <si>
    <t>Year 28</t>
  </si>
  <si>
    <t>Year 29</t>
  </si>
  <si>
    <t>Year 30</t>
  </si>
  <si>
    <t>Year 31</t>
  </si>
  <si>
    <t>Year 32</t>
  </si>
  <si>
    <t>Year 33</t>
  </si>
  <si>
    <t>Year 34</t>
  </si>
  <si>
    <t>Year 35</t>
  </si>
  <si>
    <t>Year 36</t>
  </si>
  <si>
    <t>Year 37</t>
  </si>
  <si>
    <t>Year 38</t>
  </si>
  <si>
    <t>Year 39</t>
  </si>
  <si>
    <t>Year 40</t>
  </si>
  <si>
    <t>Year 41</t>
  </si>
  <si>
    <t>Year 42</t>
  </si>
  <si>
    <t>Year 43</t>
  </si>
  <si>
    <t>Year 44</t>
  </si>
  <si>
    <t>Year 45</t>
  </si>
  <si>
    <t>Year 46</t>
  </si>
  <si>
    <t>Year 47</t>
  </si>
  <si>
    <t>Year 48</t>
  </si>
  <si>
    <t>Year 49</t>
  </si>
  <si>
    <t>Year 50</t>
  </si>
  <si>
    <t>Year 51</t>
  </si>
  <si>
    <t>Year 52</t>
  </si>
  <si>
    <t>Year 53</t>
  </si>
  <si>
    <t>Year 54</t>
  </si>
  <si>
    <t>Year 55</t>
  </si>
  <si>
    <t>Year 56</t>
  </si>
  <si>
    <t>Year 57</t>
  </si>
  <si>
    <t>Year 59</t>
  </si>
  <si>
    <t>Year 58</t>
  </si>
  <si>
    <t>AVERAGE</t>
  </si>
  <si>
    <t>YOUNOSSI CALIBRATION TARGET: 33%</t>
  </si>
  <si>
    <t>YOUNOSSI CALIBRATION TARGET: 32.4%</t>
  </si>
  <si>
    <t>YOUNOSSI CALIBRATION TARGET: 20%</t>
  </si>
  <si>
    <t>HCC in NASH</t>
  </si>
  <si>
    <t>YOUNOSSI CALIBRATION TARGET: 0.529% (0.08 - 3.8%)</t>
  </si>
  <si>
    <t>LIFE YEARS</t>
  </si>
  <si>
    <t>QA F0</t>
  </si>
  <si>
    <t>QA F1</t>
  </si>
  <si>
    <t>QA F2</t>
  </si>
  <si>
    <t>QA F3</t>
  </si>
  <si>
    <t>QA F4</t>
  </si>
  <si>
    <t>QA DCC</t>
  </si>
  <si>
    <t>QA HCC</t>
  </si>
  <si>
    <t>QA LT</t>
  </si>
  <si>
    <t>total QALY</t>
  </si>
  <si>
    <t xml:space="preserve"> QA no NAFLD</t>
  </si>
  <si>
    <r>
      <rPr>
        <b/>
        <u/>
        <sz val="11"/>
        <color rgb="FFFF0000"/>
        <rFont val="Arial"/>
        <family val="2"/>
      </rPr>
      <t>TOTAL UNADJUSTED LIFE YEARS</t>
    </r>
    <r>
      <rPr>
        <sz val="11"/>
        <color rgb="FFFF0000"/>
        <rFont val="Arial"/>
        <family val="2"/>
      </rPr>
      <t xml:space="preserve"> =</t>
    </r>
  </si>
  <si>
    <r>
      <rPr>
        <b/>
        <u/>
        <sz val="11"/>
        <color rgb="FFFF0000"/>
        <rFont val="Arial"/>
        <family val="2"/>
      </rPr>
      <t xml:space="preserve">TOTAL QALY = </t>
    </r>
    <r>
      <rPr>
        <sz val="11"/>
        <color rgb="FFFF0000"/>
        <rFont val="Arial"/>
        <family val="2"/>
      </rPr>
      <t xml:space="preserve"> </t>
    </r>
  </si>
  <si>
    <t>total cirrhosis prevalence</t>
  </si>
  <si>
    <t>total cirrhosis per sample</t>
  </si>
  <si>
    <t>DCC per sample?</t>
  </si>
  <si>
    <t>No NAFLD</t>
  </si>
  <si>
    <t xml:space="preserve">total = </t>
  </si>
  <si>
    <t>Well</t>
  </si>
  <si>
    <t>Quality Weight</t>
  </si>
  <si>
    <t>PPPY total</t>
  </si>
  <si>
    <t>$$ F1</t>
  </si>
  <si>
    <t>$$ F2</t>
  </si>
  <si>
    <t>$$ F3</t>
  </si>
  <si>
    <t>$$ F4</t>
  </si>
  <si>
    <t>$$ DCC</t>
  </si>
  <si>
    <t>$$ HCC</t>
  </si>
  <si>
    <t>$$ LT</t>
  </si>
  <si>
    <t>$$ No NAFLD</t>
  </si>
  <si>
    <t>$$ NAFLD F0</t>
  </si>
  <si>
    <t>total $$</t>
  </si>
  <si>
    <t>TOTAL COST =</t>
  </si>
  <si>
    <t>TOTAL COSTS</t>
  </si>
  <si>
    <r>
      <rPr>
        <b/>
        <u/>
        <sz val="10"/>
        <color rgb="FFFF0000"/>
        <rFont val="Arial"/>
        <family val="2"/>
      </rPr>
      <t>TOTAL UNADJUSTED LIFE YEARS</t>
    </r>
    <r>
      <rPr>
        <sz val="10"/>
        <color rgb="FFFF0000"/>
        <rFont val="Arial"/>
        <family val="2"/>
      </rPr>
      <t xml:space="preserve"> =</t>
    </r>
  </si>
  <si>
    <r>
      <rPr>
        <b/>
        <u/>
        <sz val="10"/>
        <color rgb="FFFF0000"/>
        <rFont val="Arial"/>
        <family val="2"/>
      </rPr>
      <t xml:space="preserve">TOTAL QALY = </t>
    </r>
    <r>
      <rPr>
        <sz val="10"/>
        <color rgb="FFFF0000"/>
        <rFont val="Arial"/>
        <family val="2"/>
      </rPr>
      <t xml:space="preserve"> </t>
    </r>
  </si>
  <si>
    <t>NAFLD prevalence for AGES 44-64: 31.1%</t>
  </si>
  <si>
    <t>50 - 54</t>
  </si>
  <si>
    <t>NAFLD prevalence for AGES 50-64: 33.9%</t>
  </si>
  <si>
    <t>YOUNOSSI CALIBRATION TARGET 45-64: 33%</t>
  </si>
  <si>
    <t>55 - 59</t>
  </si>
  <si>
    <t>TOTAL LIFE YEARS</t>
  </si>
  <si>
    <t>TOTAL QALY</t>
  </si>
  <si>
    <t>TOTAL COST</t>
  </si>
  <si>
    <t>First year costs</t>
  </si>
  <si>
    <t>YEAR 1-5 COST</t>
  </si>
  <si>
    <t>YEAR 1-5 QALY</t>
  </si>
  <si>
    <t>YEAR 1-5 LIFE YEARS</t>
  </si>
  <si>
    <t>YEAR 1-10 LIFE YEARS</t>
  </si>
  <si>
    <t>YEAR 1-10 QALY</t>
  </si>
  <si>
    <t>YEAR 1-10 COST</t>
  </si>
  <si>
    <t>YEAR 1-20 LIFE YEARS</t>
  </si>
  <si>
    <t>YEAR 1-20 QALY</t>
  </si>
  <si>
    <t>YEAR 1-20 COST</t>
  </si>
  <si>
    <t>YEAR 1-30 LIFE YEARS</t>
  </si>
  <si>
    <t>YEAR 1-30 QALY</t>
  </si>
  <si>
    <t>YEAR 1-30 COST</t>
  </si>
  <si>
    <t>YEAR 1-40 LIFE YEARS</t>
  </si>
  <si>
    <t>YEAR 1-40 QALY</t>
  </si>
  <si>
    <t>YEAR 1-40 COST</t>
  </si>
  <si>
    <t>YEAR 1-50 LIFE YEARS</t>
  </si>
  <si>
    <t>YEAR 1-50 QALY</t>
  </si>
  <si>
    <t>YEAR 1-50 COST</t>
  </si>
  <si>
    <t>YEAR 1-60 LIFE YEARS</t>
  </si>
  <si>
    <t>YEAR 1-60 QALY</t>
  </si>
  <si>
    <t>YEAR 1-60 COST</t>
  </si>
  <si>
    <t>Δ NAFLD</t>
  </si>
  <si>
    <t>Δ liver transplants</t>
  </si>
  <si>
    <t>Δ death</t>
  </si>
  <si>
    <t>YEAR 1-5 COST PPPY</t>
  </si>
  <si>
    <t>TOTAL COST PPPY</t>
  </si>
  <si>
    <t>YEAR 1-10 COST PPPY</t>
  </si>
  <si>
    <t>YEAR 1-20 COST PPY</t>
  </si>
  <si>
    <t>YEAR 1-30 COST PPPY</t>
  </si>
  <si>
    <t>YEAR 1-40 COST PPPY</t>
  </si>
  <si>
    <t>YEAR 1-50 COST PPPY</t>
  </si>
  <si>
    <t>YEAR 1-60 COST PPPY</t>
  </si>
  <si>
    <t>ALL COHORTS</t>
  </si>
  <si>
    <t>F1 --&gt; HCC</t>
  </si>
  <si>
    <t>F2 --&gt; HCC</t>
  </si>
  <si>
    <t>F3 --&gt; HCC</t>
  </si>
  <si>
    <t>model NAFLD prevalence for AGES 19-44: 18.6%</t>
  </si>
  <si>
    <t>model NAFLD prevalence for AGES 44-64: 28.5%</t>
  </si>
  <si>
    <t>model NAFLD prevalence for AGES 65+: 30.4%</t>
  </si>
  <si>
    <t>model NASH in NAFLD: 19.2%</t>
  </si>
  <si>
    <t>model HCC in NASH: 0.260%</t>
  </si>
  <si>
    <t>model NAFLD prevalence for AGES 44-64: 31.4%</t>
  </si>
  <si>
    <t>model NAFLD prevalence for AGES 65+: 30.3%</t>
  </si>
  <si>
    <t>model NASH in NAFLD: 21.2%</t>
  </si>
  <si>
    <t>model NAFLD prevalence for AGES 65+: 30.5%</t>
  </si>
  <si>
    <t>model NASH in NAFLD: 21.1%</t>
  </si>
  <si>
    <t>model HCC in NASH: 0.303%</t>
  </si>
  <si>
    <t>model HCC in NASH: 0.299%</t>
  </si>
  <si>
    <t>model NAFLD prevalence for AGES 65+: 30.7%</t>
  </si>
  <si>
    <t>model NASH in NAFLD: 21.0%</t>
  </si>
  <si>
    <t>model HCC in NASH: 0.308%</t>
  </si>
  <si>
    <t>model NAFLD prevalence for AGES 44-64: 31.3%</t>
  </si>
  <si>
    <t>model HCC in NASH: 0.314%</t>
  </si>
  <si>
    <t>NAFLD prevalence for AGES 65+: 30.9%</t>
  </si>
  <si>
    <t>model HCC in NASH: 0.369%</t>
  </si>
  <si>
    <t>model NASH in NAFLD: 23.6%</t>
  </si>
  <si>
    <t>model NAFLD prevalence for AGES 65+: 31.3%</t>
  </si>
  <si>
    <t>model NAFLD prevalence for AGES 44-64: 33.4%</t>
  </si>
  <si>
    <t>model HCC in NASH: 0.406%</t>
  </si>
  <si>
    <t>model NASH in NAFLD: 24.4%</t>
  </si>
  <si>
    <t>model NAFLD prevalence for AGES 65+: 31.8%</t>
  </si>
  <si>
    <t>model NAFLD prevalence for AGES 65+: 32.6%</t>
  </si>
  <si>
    <t>model NASH in NAFLD: 23.5%</t>
  </si>
  <si>
    <t>model HCC in NASH: 0.403%</t>
  </si>
  <si>
    <t>model HCC in NASH: 0.41%</t>
  </si>
  <si>
    <t>model NAFLD prevalence for AGES 65+: 33.5%</t>
  </si>
  <si>
    <t>model NASH in NAFLD: 22.5%</t>
  </si>
  <si>
    <t>model NAFLD prevalence for AGES 65+: 34.1%</t>
  </si>
  <si>
    <t>model NASH in NAFLD: 21.4%</t>
  </si>
  <si>
    <t>HCC in NASH: 0.433%</t>
  </si>
  <si>
    <t>*need to figure out mortality probability-age distribution, cannot apply RR because that corrects for background mortality</t>
  </si>
  <si>
    <t>** THIS SHOULD BE MULTIPLIED BY THE FIRST TRANSITION MATRIX</t>
  </si>
  <si>
    <t>(Age Specific probability)</t>
  </si>
  <si>
    <t>Age-specific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</si>
</sst>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2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0"/>
      <color rgb="FFFF6600"/>
      <name val="Arial"/>
      <family val="2"/>
    </font>
    <font>
      <b/>
      <sz val="10"/>
      <color rgb="FF00B050"/>
      <name val="Arial"/>
      <family val="2"/>
    </font>
    <font>
      <b/>
      <u/>
      <sz val="10"/>
      <color theme="1"/>
      <name val="Arial"/>
      <family val="2"/>
    </font>
    <font>
      <u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b/>
      <u/>
      <sz val="11"/>
      <color rgb="FFFF0000"/>
      <name val="Arial"/>
      <family val="2"/>
    </font>
    <font>
      <sz val="10"/>
      <color rgb="FFFF660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2"/>
      <color rgb="FFFF0000"/>
      <name val="Arial"/>
      <family val="2"/>
    </font>
    <font>
      <b/>
      <sz val="10"/>
      <color rgb="FFFFC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5"/>
      </patternFill>
    </fill>
  </fills>
  <borders count="13">
    <border>
      <left/>
      <right/>
      <top/>
      <bottom/>
      <diagonal/>
    </border>
    <border>
      <left style="mediumDashed">
        <color theme="1"/>
      </left>
      <right/>
      <top style="mediumDashed">
        <color theme="1"/>
      </top>
      <bottom/>
      <diagonal/>
    </border>
    <border>
      <left/>
      <right/>
      <top style="mediumDashed">
        <color theme="1"/>
      </top>
      <bottom/>
      <diagonal/>
    </border>
    <border>
      <left/>
      <right style="mediumDashed">
        <color theme="1"/>
      </right>
      <top style="mediumDashed">
        <color theme="1"/>
      </top>
      <bottom/>
      <diagonal/>
    </border>
    <border>
      <left style="mediumDashed">
        <color theme="1"/>
      </left>
      <right/>
      <top/>
      <bottom style="mediumDashed">
        <color theme="1"/>
      </bottom>
      <diagonal/>
    </border>
    <border>
      <left/>
      <right/>
      <top/>
      <bottom style="mediumDashed">
        <color theme="1"/>
      </bottom>
      <diagonal/>
    </border>
    <border>
      <left/>
      <right style="mediumDashed">
        <color theme="1"/>
      </right>
      <top/>
      <bottom style="mediumDashed">
        <color theme="1"/>
      </bottom>
      <diagonal/>
    </border>
    <border>
      <left style="mediumDashed">
        <color auto="1"/>
      </left>
      <right style="thin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thin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</borders>
  <cellStyleXfs count="4">
    <xf numFmtId="0" fontId="0" fillId="0" borderId="0"/>
    <xf numFmtId="9" fontId="6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" fillId="3" borderId="0" applyNumberFormat="0" applyBorder="0" applyAlignment="0" applyProtection="0"/>
  </cellStyleXfs>
  <cellXfs count="71">
    <xf numFmtId="0" fontId="0" fillId="0" borderId="0" xfId="0"/>
    <xf numFmtId="0" fontId="7" fillId="0" borderId="0" xfId="0" applyFont="1"/>
    <xf numFmtId="3" fontId="7" fillId="0" borderId="0" xfId="0" applyNumberFormat="1" applyFont="1"/>
    <xf numFmtId="9" fontId="7" fillId="0" borderId="0" xfId="1" applyFont="1"/>
    <xf numFmtId="0" fontId="8" fillId="0" borderId="0" xfId="0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0" fontId="9" fillId="0" borderId="4" xfId="2" applyBorder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5" fillId="0" borderId="0" xfId="0" applyFont="1"/>
    <xf numFmtId="0" fontId="8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8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9" fillId="0" borderId="0" xfId="0" applyFont="1"/>
    <xf numFmtId="0" fontId="10" fillId="2" borderId="0" xfId="0" applyFont="1" applyFill="1" applyAlignment="1">
      <alignment horizontal="center"/>
    </xf>
    <xf numFmtId="0" fontId="5" fillId="2" borderId="0" xfId="0" applyFont="1" applyFill="1"/>
    <xf numFmtId="0" fontId="20" fillId="0" borderId="0" xfId="0" applyFont="1" applyAlignment="1">
      <alignment horizontal="center"/>
    </xf>
    <xf numFmtId="0" fontId="0" fillId="0" borderId="0" xfId="0" applyFont="1"/>
    <xf numFmtId="6" fontId="5" fillId="0" borderId="0" xfId="0" applyNumberFormat="1" applyFont="1"/>
    <xf numFmtId="8" fontId="0" fillId="0" borderId="0" xfId="0" applyNumberFormat="1"/>
    <xf numFmtId="0" fontId="18" fillId="0" borderId="0" xfId="0" applyFont="1"/>
    <xf numFmtId="0" fontId="4" fillId="0" borderId="0" xfId="0" applyFont="1"/>
    <xf numFmtId="0" fontId="11" fillId="0" borderId="0" xfId="0" applyFont="1"/>
    <xf numFmtId="8" fontId="8" fillId="0" borderId="0" xfId="0" applyNumberFormat="1" applyFont="1"/>
    <xf numFmtId="0" fontId="22" fillId="0" borderId="0" xfId="0" applyFont="1"/>
    <xf numFmtId="6" fontId="4" fillId="0" borderId="0" xfId="0" applyNumberFormat="1" applyFont="1"/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8" fontId="4" fillId="0" borderId="0" xfId="0" applyNumberFormat="1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0" fontId="8" fillId="0" borderId="0" xfId="0" applyFont="1" applyBorder="1"/>
    <xf numFmtId="0" fontId="4" fillId="0" borderId="0" xfId="0" applyFont="1" applyBorder="1"/>
    <xf numFmtId="0" fontId="25" fillId="0" borderId="0" xfId="0" applyFont="1"/>
    <xf numFmtId="164" fontId="4" fillId="0" borderId="0" xfId="0" applyNumberFormat="1" applyFont="1"/>
    <xf numFmtId="0" fontId="3" fillId="0" borderId="0" xfId="0" applyFont="1"/>
    <xf numFmtId="8" fontId="5" fillId="0" borderId="0" xfId="0" applyNumberFormat="1" applyFont="1"/>
    <xf numFmtId="0" fontId="14" fillId="0" borderId="0" xfId="0" applyFont="1" applyAlignment="1">
      <alignment horizontal="center"/>
    </xf>
    <xf numFmtId="0" fontId="10" fillId="0" borderId="0" xfId="0" applyFont="1"/>
    <xf numFmtId="164" fontId="8" fillId="0" borderId="0" xfId="0" applyNumberFormat="1" applyFont="1"/>
    <xf numFmtId="0" fontId="4" fillId="0" borderId="0" xfId="0" applyNumberFormat="1" applyFont="1"/>
    <xf numFmtId="8" fontId="3" fillId="0" borderId="0" xfId="0" applyNumberFormat="1" applyFont="1"/>
    <xf numFmtId="164" fontId="3" fillId="0" borderId="0" xfId="0" applyNumberFormat="1" applyFont="1"/>
    <xf numFmtId="0" fontId="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" fillId="0" borderId="0" xfId="0" applyFont="1"/>
    <xf numFmtId="0" fontId="1" fillId="3" borderId="0" xfId="3"/>
    <xf numFmtId="0" fontId="1" fillId="3" borderId="0" xfId="3" applyAlignment="1">
      <alignment horizontal="left"/>
    </xf>
  </cellXfs>
  <cellStyles count="4">
    <cellStyle name="20% - Accent1" xfId="3" builtinId="30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14</xdr:row>
      <xdr:rowOff>107156</xdr:rowOff>
    </xdr:from>
    <xdr:to>
      <xdr:col>14</xdr:col>
      <xdr:colOff>0</xdr:colOff>
      <xdr:row>33</xdr:row>
      <xdr:rowOff>116681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2774156"/>
          <a:ext cx="7000875" cy="3629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actfinder.census.gov/faces/tableservices/jsf/pages/productview.xhtml?src=bkm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"/>
  <sheetViews>
    <sheetView zoomScale="80" zoomScaleNormal="80" workbookViewId="0">
      <selection activeCell="M17" sqref="M17"/>
    </sheetView>
  </sheetViews>
  <sheetFormatPr baseColWidth="10" defaultColWidth="8.83203125" defaultRowHeight="15" x14ac:dyDescent="0.2"/>
  <cols>
    <col min="1" max="1" width="9.1640625" customWidth="1"/>
    <col min="2" max="2" width="21.1640625" customWidth="1"/>
    <col min="3" max="3" width="19" customWidth="1"/>
    <col min="5" max="5" width="22.5" customWidth="1"/>
  </cols>
  <sheetData>
    <row r="1" spans="1:11" ht="16" thickBot="1" x14ac:dyDescent="0.25">
      <c r="A1" s="15" t="s">
        <v>7</v>
      </c>
      <c r="B1" s="15" t="s">
        <v>26</v>
      </c>
      <c r="C1" s="15" t="s">
        <v>27</v>
      </c>
      <c r="D1" s="1"/>
    </row>
    <row r="2" spans="1:11" x14ac:dyDescent="0.2">
      <c r="A2" s="1" t="s">
        <v>11</v>
      </c>
      <c r="B2" s="2">
        <v>22118635</v>
      </c>
      <c r="C2" s="3">
        <f t="shared" ref="C2:C13" si="0">B2/$B$14</f>
        <v>9.5695743068658828E-2</v>
      </c>
      <c r="D2" s="1"/>
      <c r="E2" s="7" t="s">
        <v>24</v>
      </c>
      <c r="F2" s="8"/>
      <c r="G2" s="8"/>
      <c r="H2" s="8"/>
      <c r="I2" s="8"/>
      <c r="J2" s="8"/>
      <c r="K2" s="9"/>
    </row>
    <row r="3" spans="1:11" ht="16" thickBot="1" x14ac:dyDescent="0.25">
      <c r="A3" s="1" t="s">
        <v>12</v>
      </c>
      <c r="B3" s="2">
        <v>23370460</v>
      </c>
      <c r="C3" s="3">
        <f t="shared" si="0"/>
        <v>0.10111173386406387</v>
      </c>
      <c r="D3" s="1"/>
      <c r="E3" s="14" t="s">
        <v>25</v>
      </c>
      <c r="F3" s="10"/>
      <c r="G3" s="10"/>
      <c r="H3" s="10"/>
      <c r="I3" s="10"/>
      <c r="J3" s="10"/>
      <c r="K3" s="11"/>
    </row>
    <row r="4" spans="1:11" x14ac:dyDescent="0.2">
      <c r="A4" s="1" t="s">
        <v>13</v>
      </c>
      <c r="B4" s="2">
        <v>21972212</v>
      </c>
      <c r="C4" s="3">
        <f t="shared" si="0"/>
        <v>9.5062247476035588E-2</v>
      </c>
      <c r="D4" s="1"/>
      <c r="E4" s="1"/>
    </row>
    <row r="5" spans="1:11" x14ac:dyDescent="0.2">
      <c r="A5" s="1" t="s">
        <v>14</v>
      </c>
      <c r="B5" s="2">
        <v>21231997</v>
      </c>
      <c r="C5" s="3">
        <f t="shared" si="0"/>
        <v>9.1859725057470101E-2</v>
      </c>
      <c r="D5" s="1"/>
      <c r="E5" s="1"/>
    </row>
    <row r="6" spans="1:11" x14ac:dyDescent="0.2">
      <c r="A6" s="1" t="s">
        <v>15</v>
      </c>
      <c r="B6" s="2">
        <v>19643373</v>
      </c>
      <c r="C6" s="3">
        <f t="shared" si="0"/>
        <v>8.4986581478008472E-2</v>
      </c>
      <c r="D6" s="1"/>
      <c r="E6" s="1"/>
    </row>
    <row r="7" spans="1:11" x14ac:dyDescent="0.2">
      <c r="A7" s="1" t="s">
        <v>16</v>
      </c>
      <c r="B7" s="2">
        <v>20973858</v>
      </c>
      <c r="C7" s="3">
        <f t="shared" si="0"/>
        <v>9.0742892874109748E-2</v>
      </c>
      <c r="D7" s="1"/>
      <c r="E7" s="1"/>
    </row>
    <row r="8" spans="1:11" x14ac:dyDescent="0.2">
      <c r="A8" s="1" t="s">
        <v>17</v>
      </c>
      <c r="B8" s="2">
        <v>21401094</v>
      </c>
      <c r="C8" s="3">
        <f t="shared" si="0"/>
        <v>9.2591319166495406E-2</v>
      </c>
      <c r="D8" s="1"/>
      <c r="E8" s="1"/>
    </row>
    <row r="9" spans="1:11" x14ac:dyDescent="0.2">
      <c r="A9" s="1" t="s">
        <v>22</v>
      </c>
      <c r="B9" s="2">
        <v>22007956</v>
      </c>
      <c r="C9" s="3">
        <f t="shared" si="0"/>
        <v>9.5216893033514438E-2</v>
      </c>
      <c r="D9" s="1"/>
      <c r="E9" s="1"/>
    </row>
    <row r="10" spans="1:11" x14ac:dyDescent="0.2">
      <c r="A10" s="1" t="s">
        <v>18</v>
      </c>
      <c r="B10" s="2">
        <v>19987702</v>
      </c>
      <c r="C10" s="3">
        <f t="shared" si="0"/>
        <v>8.6476312626204921E-2</v>
      </c>
      <c r="D10" s="1"/>
      <c r="E10" s="1"/>
    </row>
    <row r="11" spans="1:11" x14ac:dyDescent="0.2">
      <c r="A11" s="1" t="s">
        <v>19</v>
      </c>
      <c r="B11" s="2">
        <v>16839381</v>
      </c>
      <c r="C11" s="3">
        <f t="shared" si="0"/>
        <v>7.2855177437995397E-2</v>
      </c>
      <c r="D11" s="1"/>
      <c r="E11" s="1"/>
    </row>
    <row r="12" spans="1:11" x14ac:dyDescent="0.2">
      <c r="A12" s="1" t="s">
        <v>20</v>
      </c>
      <c r="B12" s="2">
        <v>12847065</v>
      </c>
      <c r="C12" s="3">
        <f t="shared" si="0"/>
        <v>5.5582518153871587E-2</v>
      </c>
      <c r="D12" s="1"/>
      <c r="E12" s="1"/>
    </row>
    <row r="13" spans="1:11" x14ac:dyDescent="0.2">
      <c r="A13" s="1" t="s">
        <v>21</v>
      </c>
      <c r="B13" s="2">
        <v>8741261</v>
      </c>
      <c r="C13" s="3">
        <f t="shared" si="0"/>
        <v>3.7818855763571656E-2</v>
      </c>
      <c r="D13" s="1"/>
      <c r="E13" s="1"/>
    </row>
    <row r="14" spans="1:11" x14ac:dyDescent="0.2">
      <c r="A14" s="1" t="s">
        <v>23</v>
      </c>
      <c r="B14" s="2">
        <f>SUM(B2:B13)</f>
        <v>231134994</v>
      </c>
      <c r="C14" s="1"/>
      <c r="D14" s="1"/>
      <c r="E14" s="1"/>
    </row>
    <row r="15" spans="1:11" x14ac:dyDescent="0.2">
      <c r="E15" s="1"/>
    </row>
    <row r="16" spans="1:11" x14ac:dyDescent="0.2">
      <c r="E16" s="1"/>
    </row>
  </sheetData>
  <hyperlinks>
    <hyperlink ref="E3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3"/>
  <sheetViews>
    <sheetView zoomScale="80" zoomScaleNormal="8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B18" sqref="B18"/>
    </sheetView>
  </sheetViews>
  <sheetFormatPr baseColWidth="10" defaultColWidth="8.83203125" defaultRowHeight="15" x14ac:dyDescent="0.2"/>
  <cols>
    <col min="1" max="1" width="10.83203125" customWidth="1"/>
    <col min="2" max="2" width="13.5" customWidth="1"/>
    <col min="3" max="3" width="13.6640625" customWidth="1"/>
    <col min="4" max="4" width="12.5" customWidth="1"/>
    <col min="5" max="5" width="13" customWidth="1"/>
    <col min="6" max="6" width="10.1640625" customWidth="1"/>
    <col min="7" max="7" width="9.83203125" customWidth="1"/>
    <col min="8" max="8" width="8.83203125" customWidth="1"/>
    <col min="9" max="9" width="10" customWidth="1"/>
    <col min="10" max="10" width="9.1640625" customWidth="1"/>
    <col min="11" max="11" width="10.6640625" customWidth="1"/>
    <col min="12" max="12" width="9.5" customWidth="1"/>
    <col min="13" max="13" width="10.83203125" customWidth="1"/>
    <col min="14" max="14" width="11.1640625" customWidth="1"/>
    <col min="15" max="15" width="16.5" customWidth="1"/>
    <col min="16" max="16" width="12.1640625" customWidth="1"/>
    <col min="17" max="17" width="11.6640625" customWidth="1"/>
    <col min="18" max="18" width="13.5" customWidth="1"/>
    <col min="19" max="19" width="10.5" customWidth="1"/>
    <col min="20" max="20" width="14.5" customWidth="1"/>
    <col min="21" max="21" width="18.1640625" customWidth="1"/>
    <col min="22" max="22" width="19.1640625" customWidth="1"/>
    <col min="23" max="23" width="11.1640625" customWidth="1"/>
  </cols>
  <sheetData>
    <row r="1" spans="1:44" x14ac:dyDescent="0.2">
      <c r="A1" s="15" t="s">
        <v>7</v>
      </c>
      <c r="B1" s="15" t="s">
        <v>27</v>
      </c>
      <c r="C1" s="15" t="s">
        <v>28</v>
      </c>
      <c r="D1" s="15" t="s">
        <v>29</v>
      </c>
      <c r="E1" s="15" t="s">
        <v>30</v>
      </c>
      <c r="F1" s="15" t="s">
        <v>31</v>
      </c>
      <c r="G1" s="15" t="s">
        <v>32</v>
      </c>
      <c r="H1" s="15" t="s">
        <v>33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8" t="s">
        <v>166</v>
      </c>
      <c r="O1" s="15" t="s">
        <v>167</v>
      </c>
      <c r="P1" s="18" t="s">
        <v>52</v>
      </c>
      <c r="Q1" s="15" t="s">
        <v>54</v>
      </c>
      <c r="R1" s="15" t="s">
        <v>53</v>
      </c>
      <c r="S1" s="15" t="s">
        <v>56</v>
      </c>
      <c r="T1" s="15" t="s">
        <v>55</v>
      </c>
      <c r="U1" s="34" t="s">
        <v>168</v>
      </c>
      <c r="V1" s="36" t="s">
        <v>87</v>
      </c>
      <c r="W1" s="5" t="s">
        <v>169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12"/>
      <c r="AM1" s="12"/>
      <c r="AN1" s="12"/>
      <c r="AO1" s="12"/>
      <c r="AP1" s="12"/>
      <c r="AQ1" s="12"/>
      <c r="AR1" s="12"/>
    </row>
    <row r="2" spans="1:44" x14ac:dyDescent="0.2">
      <c r="A2" s="1" t="s">
        <v>11</v>
      </c>
      <c r="B2" s="1">
        <v>9.5695743068658828E-2</v>
      </c>
      <c r="C2" s="1">
        <f t="shared" ref="C2:C13" si="0">B2*$B$14</f>
        <v>956.95743068658828</v>
      </c>
      <c r="D2" s="1">
        <v>9.6000000000000002E-2</v>
      </c>
      <c r="E2" s="1">
        <f>C2*D2</f>
        <v>91.86791334591247</v>
      </c>
      <c r="F2" s="1">
        <v>7.6999999999999999E-2</v>
      </c>
      <c r="G2" s="1">
        <f>E2*F2*B17</f>
        <v>5.0224188226210345</v>
      </c>
      <c r="H2" s="1">
        <v>4.1000000000000002E-2</v>
      </c>
      <c r="I2" s="1">
        <f>E2*H2*B17</f>
        <v>2.6742749574995122</v>
      </c>
      <c r="J2" s="1">
        <v>2.4E-2</v>
      </c>
      <c r="K2" s="1">
        <f>E2*J2*B17</f>
        <v>1.5654292434143484</v>
      </c>
      <c r="L2" s="1">
        <v>1.4999999999999999E-2</v>
      </c>
      <c r="M2" s="1">
        <f>E2*L2*B17</f>
        <v>0.97839327713396773</v>
      </c>
      <c r="N2" s="1">
        <v>1.9E-3</v>
      </c>
      <c r="O2" s="1">
        <f>C2*N2*B17</f>
        <v>1.2909355739962076</v>
      </c>
      <c r="P2" s="1">
        <f>G2 + I2 + K2 + M2</f>
        <v>10.240516300668864</v>
      </c>
      <c r="Q2" s="1">
        <v>5.2900000000000004E-3</v>
      </c>
      <c r="R2" s="1">
        <f>P2*Q2*B17</f>
        <v>3.8462355173682183E-2</v>
      </c>
      <c r="S2" s="1">
        <v>3.5000000000000003E-2</v>
      </c>
      <c r="T2" s="1">
        <f xml:space="preserve"> (O2) * S2 * B17</f>
        <v>3.207974901380576E-2</v>
      </c>
      <c r="U2" s="35">
        <f xml:space="preserve"> O2 - M2</f>
        <v>0.31254229686223989</v>
      </c>
      <c r="V2" s="1">
        <f>E2 - (G2 + I2 + K2 + M2 + O2)</f>
        <v>80.336461471247404</v>
      </c>
      <c r="W2" s="23">
        <f xml:space="preserve"> C2 - (V2 + G2 + I2 + K2 + M2 + O2)</f>
        <v>865.0895173406758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44" x14ac:dyDescent="0.2">
      <c r="A3" s="1" t="s">
        <v>12</v>
      </c>
      <c r="B3" s="1">
        <v>0.10111173386406387</v>
      </c>
      <c r="C3" s="1">
        <f t="shared" si="0"/>
        <v>1011.1173386406388</v>
      </c>
      <c r="D3" s="1">
        <v>0.17730000000000001</v>
      </c>
      <c r="E3" s="1">
        <f t="shared" ref="E3:E13" si="1">C3*D3</f>
        <v>179.27110414098527</v>
      </c>
      <c r="F3" s="1">
        <v>7.6999999999999999E-2</v>
      </c>
      <c r="G3" s="1">
        <f t="shared" ref="G3:G13" si="2">E3*F3*B18</f>
        <v>9.8007512633876637</v>
      </c>
      <c r="H3" s="1">
        <v>4.1000000000000002E-2</v>
      </c>
      <c r="I3" s="1">
        <f t="shared" ref="I3:I13" si="3">E3*H3*B18</f>
        <v>5.2185818415440819</v>
      </c>
      <c r="J3" s="1">
        <v>2.4E-2</v>
      </c>
      <c r="K3" s="1">
        <f t="shared" ref="K3:K13" si="4">E3*J3*B18</f>
        <v>3.0547796145623889</v>
      </c>
      <c r="L3" s="1">
        <v>1.4999999999999999E-2</v>
      </c>
      <c r="M3" s="1">
        <f t="shared" ref="M3:M13" si="5">E3*L3*B18</f>
        <v>1.909237259101493</v>
      </c>
      <c r="N3" s="1">
        <v>1.9E-3</v>
      </c>
      <c r="O3" s="1">
        <f t="shared" ref="O3:O13" si="6">C3*N3*B18</f>
        <v>1.3639972898262216</v>
      </c>
      <c r="P3" s="1">
        <f t="shared" ref="P3:P13" si="7">G3 + I3 + K3 + M3</f>
        <v>19.983349978595626</v>
      </c>
      <c r="Q3" s="1">
        <v>5.2900000000000004E-3</v>
      </c>
      <c r="R3" s="1">
        <f t="shared" ref="R3:R13" si="8">P3*Q3*B18</f>
        <v>7.5055464184607304E-2</v>
      </c>
      <c r="S3" s="1">
        <v>3.5000000000000003E-2</v>
      </c>
      <c r="T3" s="1">
        <f t="shared" ref="T3:T13" si="9" xml:space="preserve"> (O3) * S3 * B18</f>
        <v>3.3895332652181608E-2</v>
      </c>
      <c r="U3" s="35">
        <f xml:space="preserve"> O3 - M3</f>
        <v>-0.54523996927527141</v>
      </c>
      <c r="V3" s="1">
        <f t="shared" ref="V3:V13" si="10">E3 - (G3 + I3 + K3 + M3 + O3)</f>
        <v>157.92375687256342</v>
      </c>
      <c r="W3" s="23">
        <f t="shared" ref="W3:W13" si="11" xml:space="preserve"> C3 - (V3 + G3 + I3 + K3 + M3 + O3)</f>
        <v>831.84623449965352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44" x14ac:dyDescent="0.2">
      <c r="A4" s="1" t="s">
        <v>13</v>
      </c>
      <c r="B4" s="1">
        <v>9.5062247476035588E-2</v>
      </c>
      <c r="C4" s="1">
        <f t="shared" si="0"/>
        <v>950.62247476035589</v>
      </c>
      <c r="D4" s="1">
        <v>0.17730000000000001</v>
      </c>
      <c r="E4" s="1">
        <f t="shared" si="1"/>
        <v>168.54536477501111</v>
      </c>
      <c r="F4" s="1">
        <v>7.6999999999999999E-2</v>
      </c>
      <c r="G4" s="1">
        <f t="shared" si="2"/>
        <v>9.2143750922498562</v>
      </c>
      <c r="H4" s="1">
        <v>4.1000000000000002E-2</v>
      </c>
      <c r="I4" s="1">
        <f t="shared" si="3"/>
        <v>4.9063555686005733</v>
      </c>
      <c r="J4" s="1">
        <v>2.4E-2</v>
      </c>
      <c r="K4" s="1">
        <f t="shared" si="4"/>
        <v>2.8720130157661892</v>
      </c>
      <c r="L4" s="1">
        <v>1.4999999999999999E-2</v>
      </c>
      <c r="M4" s="1">
        <f t="shared" si="5"/>
        <v>1.795008134853868</v>
      </c>
      <c r="N4" s="1">
        <v>1.9E-3</v>
      </c>
      <c r="O4" s="1">
        <f t="shared" si="6"/>
        <v>1.2823897184517199</v>
      </c>
      <c r="P4" s="1">
        <f t="shared" si="7"/>
        <v>18.787751811470489</v>
      </c>
      <c r="Q4" s="1">
        <v>5.2900000000000004E-3</v>
      </c>
      <c r="R4" s="1">
        <f t="shared" si="8"/>
        <v>7.0564917028702018E-2</v>
      </c>
      <c r="S4" s="1">
        <v>3.5000000000000003E-2</v>
      </c>
      <c r="T4" s="1">
        <f t="shared" si="9"/>
        <v>3.1867384503525241E-2</v>
      </c>
      <c r="U4" s="35">
        <f t="shared" ref="U4:U13" si="12" xml:space="preserve"> O4 - M4</f>
        <v>-0.51261841640214811</v>
      </c>
      <c r="V4" s="1">
        <f t="shared" si="10"/>
        <v>148.4752232450889</v>
      </c>
      <c r="W4" s="23">
        <f t="shared" si="11"/>
        <v>782.0771099853448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44" x14ac:dyDescent="0.2">
      <c r="A5" s="1" t="s">
        <v>14</v>
      </c>
      <c r="B5" s="1">
        <v>9.1859725057470101E-2</v>
      </c>
      <c r="C5" s="1">
        <f t="shared" si="0"/>
        <v>918.59725057470098</v>
      </c>
      <c r="D5" s="1">
        <v>0.17730000000000001</v>
      </c>
      <c r="E5" s="1">
        <f t="shared" si="1"/>
        <v>162.86729252689449</v>
      </c>
      <c r="F5" s="1">
        <v>7.6999999999999999E-2</v>
      </c>
      <c r="G5" s="1">
        <f t="shared" si="2"/>
        <v>8.903954882445321</v>
      </c>
      <c r="H5" s="1">
        <v>4.1000000000000002E-2</v>
      </c>
      <c r="I5" s="1">
        <f t="shared" si="3"/>
        <v>4.7410668854578981</v>
      </c>
      <c r="J5" s="1">
        <v>2.4E-2</v>
      </c>
      <c r="K5" s="1">
        <f t="shared" si="4"/>
        <v>2.7752586646582817</v>
      </c>
      <c r="L5" s="1">
        <v>1.4999999999999999E-2</v>
      </c>
      <c r="M5" s="1">
        <f t="shared" si="5"/>
        <v>1.7345366654114263</v>
      </c>
      <c r="N5" s="1">
        <v>1.9E-3</v>
      </c>
      <c r="O5" s="1">
        <f t="shared" si="6"/>
        <v>1.2391876910252715</v>
      </c>
      <c r="P5" s="1">
        <f t="shared" si="7"/>
        <v>18.154817097972927</v>
      </c>
      <c r="Q5" s="1">
        <v>5.2900000000000004E-3</v>
      </c>
      <c r="R5" s="1">
        <f t="shared" si="8"/>
        <v>6.8187677538276509E-2</v>
      </c>
      <c r="S5" s="1">
        <v>3.5000000000000003E-2</v>
      </c>
      <c r="T5" s="1">
        <f t="shared" si="9"/>
        <v>3.0793814121978E-2</v>
      </c>
      <c r="U5" s="35">
        <f t="shared" si="12"/>
        <v>-0.49534897438615477</v>
      </c>
      <c r="V5" s="1">
        <f t="shared" si="10"/>
        <v>143.4732877378963</v>
      </c>
      <c r="W5" s="23">
        <f t="shared" si="11"/>
        <v>755.72995804780646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44" x14ac:dyDescent="0.2">
      <c r="A6" s="1" t="s">
        <v>15</v>
      </c>
      <c r="B6" s="1">
        <v>8.4986581478008472E-2</v>
      </c>
      <c r="C6" s="1">
        <f t="shared" si="0"/>
        <v>849.86581478008475</v>
      </c>
      <c r="D6" s="1">
        <v>0.17730000000000001</v>
      </c>
      <c r="E6" s="1">
        <f t="shared" si="1"/>
        <v>150.68120896050903</v>
      </c>
      <c r="F6" s="1">
        <v>7.6999999999999999E-2</v>
      </c>
      <c r="G6" s="1">
        <f t="shared" si="2"/>
        <v>8.2377416938710279</v>
      </c>
      <c r="H6" s="1">
        <v>4.1000000000000002E-2</v>
      </c>
      <c r="I6" s="1">
        <f t="shared" si="3"/>
        <v>4.3863299928404178</v>
      </c>
      <c r="J6" s="1">
        <v>2.4E-2</v>
      </c>
      <c r="K6" s="1">
        <f t="shared" si="4"/>
        <v>2.5676078006870737</v>
      </c>
      <c r="L6" s="1">
        <v>1.4999999999999999E-2</v>
      </c>
      <c r="M6" s="1">
        <f t="shared" si="5"/>
        <v>1.604754875429421</v>
      </c>
      <c r="N6" s="1">
        <v>1.9E-3</v>
      </c>
      <c r="O6" s="1">
        <f t="shared" si="6"/>
        <v>1.1464689841383342</v>
      </c>
      <c r="P6" s="1">
        <f t="shared" si="7"/>
        <v>16.796434362827942</v>
      </c>
      <c r="Q6" s="1">
        <v>5.2900000000000004E-3</v>
      </c>
      <c r="R6" s="1">
        <f t="shared" si="8"/>
        <v>6.3085727823345469E-2</v>
      </c>
      <c r="S6" s="1">
        <v>3.5000000000000003E-2</v>
      </c>
      <c r="T6" s="1">
        <f t="shared" si="9"/>
        <v>2.8489754255837607E-2</v>
      </c>
      <c r="U6" s="35">
        <f t="shared" si="12"/>
        <v>-0.45828589129108677</v>
      </c>
      <c r="V6" s="1">
        <f t="shared" si="10"/>
        <v>132.73830561354276</v>
      </c>
      <c r="W6" s="23">
        <f t="shared" si="11"/>
        <v>699.18460581957572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44" x14ac:dyDescent="0.2">
      <c r="A7" s="1" t="s">
        <v>16</v>
      </c>
      <c r="B7" s="1">
        <v>9.0742892874109748E-2</v>
      </c>
      <c r="C7" s="1">
        <f t="shared" si="0"/>
        <v>907.42892874109748</v>
      </c>
      <c r="D7" s="1">
        <v>0.33065</v>
      </c>
      <c r="E7" s="1">
        <f t="shared" si="1"/>
        <v>300.0413752882439</v>
      </c>
      <c r="F7" s="1">
        <v>7.6999999999999999E-2</v>
      </c>
      <c r="G7" s="1">
        <f t="shared" si="2"/>
        <v>16.403261987008293</v>
      </c>
      <c r="H7" s="1">
        <v>4.1000000000000002E-2</v>
      </c>
      <c r="I7" s="1">
        <f t="shared" si="3"/>
        <v>8.7342044346407786</v>
      </c>
      <c r="J7" s="1">
        <v>2.4E-2</v>
      </c>
      <c r="K7" s="1">
        <f t="shared" si="4"/>
        <v>5.1127050349116754</v>
      </c>
      <c r="L7" s="1">
        <v>1.4999999999999999E-2</v>
      </c>
      <c r="M7" s="1">
        <f t="shared" si="5"/>
        <v>3.1954406468197973</v>
      </c>
      <c r="N7" s="1">
        <v>1.9E-3</v>
      </c>
      <c r="O7" s="1">
        <f t="shared" si="6"/>
        <v>1.2241216248717404</v>
      </c>
      <c r="P7" s="1">
        <f t="shared" si="7"/>
        <v>33.445612103380547</v>
      </c>
      <c r="Q7" s="1">
        <v>5.2900000000000004E-3</v>
      </c>
      <c r="R7" s="1">
        <f t="shared" si="8"/>
        <v>0.125618374499087</v>
      </c>
      <c r="S7" s="1">
        <v>3.5000000000000003E-2</v>
      </c>
      <c r="T7" s="1">
        <f t="shared" si="9"/>
        <v>3.0419422378062749E-2</v>
      </c>
      <c r="U7" s="35">
        <f t="shared" si="12"/>
        <v>-1.971319021948057</v>
      </c>
      <c r="V7" s="1">
        <f t="shared" si="10"/>
        <v>265.37164155999159</v>
      </c>
      <c r="W7" s="23">
        <f t="shared" si="11"/>
        <v>607.38755345285358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44" x14ac:dyDescent="0.2">
      <c r="A8" s="1" t="s">
        <v>17</v>
      </c>
      <c r="B8" s="1">
        <v>9.2591319166495406E-2</v>
      </c>
      <c r="C8" s="1">
        <f t="shared" si="0"/>
        <v>925.91319166495407</v>
      </c>
      <c r="D8" s="1">
        <v>0.33065</v>
      </c>
      <c r="E8" s="1">
        <f t="shared" si="1"/>
        <v>306.15319682401707</v>
      </c>
      <c r="F8" s="1">
        <v>7.6999999999999999E-2</v>
      </c>
      <c r="G8" s="1">
        <f t="shared" si="2"/>
        <v>23.33805819389482</v>
      </c>
      <c r="H8" s="1">
        <v>4.1000000000000002E-2</v>
      </c>
      <c r="I8" s="1">
        <f t="shared" si="3"/>
        <v>12.426758259086855</v>
      </c>
      <c r="J8" s="1">
        <v>2.4E-2</v>
      </c>
      <c r="K8" s="1">
        <f t="shared" si="4"/>
        <v>7.2741999565386459</v>
      </c>
      <c r="L8" s="1">
        <v>1.4999999999999999E-2</v>
      </c>
      <c r="M8" s="1">
        <f t="shared" si="5"/>
        <v>4.5463749728366531</v>
      </c>
      <c r="N8" s="1">
        <v>1.9E-3</v>
      </c>
      <c r="O8" s="1">
        <f t="shared" si="6"/>
        <v>1.7416427135217785</v>
      </c>
      <c r="P8" s="1">
        <f t="shared" si="7"/>
        <v>47.585391382356974</v>
      </c>
      <c r="Q8" s="1">
        <v>5.2900000000000004E-3</v>
      </c>
      <c r="R8" s="1">
        <f t="shared" si="8"/>
        <v>0.24920945320854174</v>
      </c>
      <c r="S8" s="1">
        <v>3.5000000000000003E-2</v>
      </c>
      <c r="T8" s="1">
        <f t="shared" si="9"/>
        <v>6.0347920023529629E-2</v>
      </c>
      <c r="U8" s="35">
        <f t="shared" si="12"/>
        <v>-2.8047322593148749</v>
      </c>
      <c r="V8" s="1">
        <f t="shared" si="10"/>
        <v>256.82616272813834</v>
      </c>
      <c r="W8" s="23">
        <f t="shared" si="11"/>
        <v>619.759994840937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44" x14ac:dyDescent="0.2">
      <c r="A9" s="1" t="s">
        <v>22</v>
      </c>
      <c r="B9" s="1">
        <v>9.5216893033514438E-2</v>
      </c>
      <c r="C9" s="1">
        <f t="shared" si="0"/>
        <v>952.16893033514441</v>
      </c>
      <c r="D9" s="1">
        <v>0.33065</v>
      </c>
      <c r="E9" s="1">
        <f t="shared" si="1"/>
        <v>314.8346568153155</v>
      </c>
      <c r="F9" s="1">
        <v>7.6999999999999999E-2</v>
      </c>
      <c r="G9" s="1">
        <f t="shared" si="2"/>
        <v>23.999845889031498</v>
      </c>
      <c r="H9" s="1">
        <v>4.1000000000000002E-2</v>
      </c>
      <c r="I9" s="1">
        <f t="shared" si="3"/>
        <v>12.779138720133655</v>
      </c>
      <c r="J9" s="1">
        <v>2.4E-2</v>
      </c>
      <c r="K9" s="1">
        <f t="shared" si="4"/>
        <v>7.4804714459318964</v>
      </c>
      <c r="L9" s="1">
        <v>1.4999999999999999E-2</v>
      </c>
      <c r="M9" s="1">
        <f t="shared" si="5"/>
        <v>4.6752946537074349</v>
      </c>
      <c r="N9" s="1">
        <v>1.9E-3</v>
      </c>
      <c r="O9" s="1">
        <f t="shared" si="6"/>
        <v>1.7910297579604066</v>
      </c>
      <c r="P9" s="1">
        <f t="shared" si="7"/>
        <v>48.934750708804479</v>
      </c>
      <c r="Q9" s="1">
        <v>5.2900000000000004E-3</v>
      </c>
      <c r="R9" s="1">
        <f t="shared" si="8"/>
        <v>0.25627618293707993</v>
      </c>
      <c r="S9" s="1">
        <v>3.5000000000000003E-2</v>
      </c>
      <c r="T9" s="1">
        <f t="shared" si="9"/>
        <v>6.2059181113328088E-2</v>
      </c>
      <c r="U9" s="35">
        <f t="shared" si="12"/>
        <v>-2.8842648957470285</v>
      </c>
      <c r="V9" s="1">
        <f t="shared" si="10"/>
        <v>264.10887634855061</v>
      </c>
      <c r="W9" s="23">
        <f t="shared" si="11"/>
        <v>637.33427351982891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44" x14ac:dyDescent="0.2">
      <c r="A10" s="1" t="s">
        <v>18</v>
      </c>
      <c r="B10" s="1">
        <v>8.6476312626204921E-2</v>
      </c>
      <c r="C10" s="1">
        <f t="shared" si="0"/>
        <v>864.76312626204924</v>
      </c>
      <c r="D10" s="1">
        <v>0.33065</v>
      </c>
      <c r="E10" s="1">
        <f t="shared" si="1"/>
        <v>285.9339276985466</v>
      </c>
      <c r="F10" s="1">
        <v>7.6999999999999999E-2</v>
      </c>
      <c r="G10" s="1">
        <f t="shared" si="2"/>
        <v>21.796743308460208</v>
      </c>
      <c r="H10" s="1">
        <v>4.1000000000000002E-2</v>
      </c>
      <c r="I10" s="1">
        <f t="shared" si="3"/>
        <v>11.606058125284006</v>
      </c>
      <c r="J10" s="1">
        <v>2.4E-2</v>
      </c>
      <c r="K10" s="1">
        <f t="shared" si="4"/>
        <v>6.7937901221174677</v>
      </c>
      <c r="L10" s="1">
        <v>1.4999999999999999E-2</v>
      </c>
      <c r="M10" s="1">
        <f t="shared" si="5"/>
        <v>4.2461188263234169</v>
      </c>
      <c r="N10" s="1">
        <v>1.9E-3</v>
      </c>
      <c r="O10" s="1">
        <f t="shared" si="6"/>
        <v>1.6266194404989145</v>
      </c>
      <c r="P10" s="1">
        <f t="shared" si="7"/>
        <v>44.442710382185105</v>
      </c>
      <c r="Q10" s="1">
        <v>5.2900000000000004E-3</v>
      </c>
      <c r="R10" s="1">
        <f t="shared" si="8"/>
        <v>0.23275091854254165</v>
      </c>
      <c r="S10" s="1">
        <v>3.5000000000000003E-2</v>
      </c>
      <c r="T10" s="1">
        <f t="shared" si="9"/>
        <v>5.6362363613287392E-2</v>
      </c>
      <c r="U10" s="35">
        <f t="shared" si="12"/>
        <v>-2.6194993858245024</v>
      </c>
      <c r="V10" s="1">
        <f t="shared" si="10"/>
        <v>239.86459787586259</v>
      </c>
      <c r="W10" s="23">
        <f t="shared" si="11"/>
        <v>578.82919856350259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44" x14ac:dyDescent="0.2">
      <c r="A11" s="1" t="s">
        <v>19</v>
      </c>
      <c r="B11" s="1">
        <v>7.2855177437995397E-2</v>
      </c>
      <c r="C11" s="1">
        <f t="shared" si="0"/>
        <v>728.55177437995394</v>
      </c>
      <c r="D11" s="1">
        <v>0.33065</v>
      </c>
      <c r="E11" s="1">
        <f t="shared" si="1"/>
        <v>240.89564419873176</v>
      </c>
      <c r="F11" s="1">
        <v>7.6999999999999999E-2</v>
      </c>
      <c r="G11" s="1">
        <f t="shared" si="2"/>
        <v>18.363474957269322</v>
      </c>
      <c r="H11" s="1">
        <v>4.1000000000000002E-2</v>
      </c>
      <c r="I11" s="1">
        <f t="shared" si="3"/>
        <v>9.7779541980265225</v>
      </c>
      <c r="J11" s="1">
        <v>2.4E-2</v>
      </c>
      <c r="K11" s="1">
        <f t="shared" si="4"/>
        <v>5.723680506161867</v>
      </c>
      <c r="L11" s="1">
        <v>1.4999999999999999E-2</v>
      </c>
      <c r="M11" s="1">
        <f t="shared" si="5"/>
        <v>3.5773003163511663</v>
      </c>
      <c r="N11" s="1">
        <v>1.9E-3</v>
      </c>
      <c r="O11" s="1">
        <f t="shared" si="6"/>
        <v>1.3704058876086933</v>
      </c>
      <c r="P11" s="1">
        <f t="shared" si="7"/>
        <v>37.442409977808879</v>
      </c>
      <c r="Q11" s="1">
        <v>5.2900000000000004E-3</v>
      </c>
      <c r="R11" s="1">
        <f t="shared" si="8"/>
        <v>0.1960896452947829</v>
      </c>
      <c r="S11" s="1">
        <v>3.5000000000000003E-2</v>
      </c>
      <c r="T11" s="1">
        <f t="shared" si="9"/>
        <v>4.7484564005641224E-2</v>
      </c>
      <c r="U11" s="35">
        <f t="shared" si="12"/>
        <v>-2.2068944287424728</v>
      </c>
      <c r="V11" s="1">
        <f t="shared" si="10"/>
        <v>202.08282833331418</v>
      </c>
      <c r="W11" s="23">
        <f t="shared" si="11"/>
        <v>487.65613018122224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44" x14ac:dyDescent="0.2">
      <c r="A12" s="1" t="s">
        <v>20</v>
      </c>
      <c r="B12" s="1">
        <v>5.5582518153871587E-2</v>
      </c>
      <c r="C12" s="1">
        <f t="shared" si="0"/>
        <v>555.82518153871581</v>
      </c>
      <c r="D12" s="1">
        <v>0.32540000000000002</v>
      </c>
      <c r="E12" s="1">
        <f t="shared" si="1"/>
        <v>180.86551407269815</v>
      </c>
      <c r="F12" s="1">
        <v>7.6999999999999999E-2</v>
      </c>
      <c r="G12" s="1">
        <f t="shared" si="2"/>
        <v>12.255447233566025</v>
      </c>
      <c r="H12" s="1">
        <v>4.1000000000000002E-2</v>
      </c>
      <c r="I12" s="1">
        <f t="shared" si="3"/>
        <v>6.5256277477429494</v>
      </c>
      <c r="J12" s="1">
        <v>2.4E-2</v>
      </c>
      <c r="K12" s="1">
        <f t="shared" si="4"/>
        <v>3.8198796572153855</v>
      </c>
      <c r="L12" s="1">
        <v>1.4999999999999999E-2</v>
      </c>
      <c r="M12" s="1">
        <f t="shared" si="5"/>
        <v>2.3874247857596154</v>
      </c>
      <c r="N12" s="1">
        <v>1.9E-3</v>
      </c>
      <c r="O12" s="1">
        <f t="shared" si="6"/>
        <v>0.92933970353273287</v>
      </c>
      <c r="P12" s="1">
        <f t="shared" si="7"/>
        <v>24.988379424283977</v>
      </c>
      <c r="Q12" s="1">
        <v>5.2900000000000004E-3</v>
      </c>
      <c r="R12" s="1">
        <f t="shared" si="8"/>
        <v>0.11632590389592679</v>
      </c>
      <c r="S12" s="1">
        <v>3.5000000000000003E-2</v>
      </c>
      <c r="T12" s="1">
        <f t="shared" si="9"/>
        <v>2.8623662868808176E-2</v>
      </c>
      <c r="U12" s="35">
        <f t="shared" si="12"/>
        <v>-1.4580850822268825</v>
      </c>
      <c r="V12" s="1">
        <f t="shared" si="10"/>
        <v>154.94779494488142</v>
      </c>
      <c r="W12" s="23">
        <f t="shared" si="11"/>
        <v>374.95966746601766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44" x14ac:dyDescent="0.2">
      <c r="A13" s="1" t="s">
        <v>21</v>
      </c>
      <c r="B13" s="1">
        <v>3.7818855763571656E-2</v>
      </c>
      <c r="C13" s="1">
        <f t="shared" si="0"/>
        <v>378.18855763571656</v>
      </c>
      <c r="D13" s="1">
        <v>0.32540000000000002</v>
      </c>
      <c r="E13" s="1">
        <f t="shared" si="1"/>
        <v>123.06255665466217</v>
      </c>
      <c r="F13" s="1">
        <v>7.6999999999999999E-2</v>
      </c>
      <c r="G13" s="1">
        <f t="shared" si="2"/>
        <v>8.3387188389199078</v>
      </c>
      <c r="H13" s="1">
        <v>4.1000000000000002E-2</v>
      </c>
      <c r="I13" s="1">
        <f t="shared" si="3"/>
        <v>4.4400970441002121</v>
      </c>
      <c r="J13" s="1">
        <v>2.4E-2</v>
      </c>
      <c r="K13" s="1">
        <f t="shared" si="4"/>
        <v>2.5990811965464653</v>
      </c>
      <c r="L13" s="1">
        <v>1.4999999999999999E-2</v>
      </c>
      <c r="M13" s="1">
        <f t="shared" si="5"/>
        <v>1.6244257478415405</v>
      </c>
      <c r="N13" s="1">
        <v>1.9E-3</v>
      </c>
      <c r="O13" s="1">
        <f t="shared" si="6"/>
        <v>0.63233126836691811</v>
      </c>
      <c r="P13" s="1">
        <f t="shared" si="7"/>
        <v>17.002322827408126</v>
      </c>
      <c r="Q13" s="1">
        <v>5.2900000000000004E-3</v>
      </c>
      <c r="R13" s="1">
        <f t="shared" si="8"/>
        <v>7.9149213226150317E-2</v>
      </c>
      <c r="S13" s="1">
        <v>3.5000000000000003E-2</v>
      </c>
      <c r="T13" s="1">
        <f t="shared" si="9"/>
        <v>1.947580306570108E-2</v>
      </c>
      <c r="U13" s="35">
        <f t="shared" si="12"/>
        <v>-0.99209447947462237</v>
      </c>
      <c r="V13" s="1">
        <f t="shared" si="10"/>
        <v>105.42790255888713</v>
      </c>
      <c r="W13" s="23">
        <f t="shared" si="11"/>
        <v>255.1260009810544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44" x14ac:dyDescent="0.2">
      <c r="A14" s="15" t="s">
        <v>50</v>
      </c>
      <c r="B14" s="2">
        <v>10000</v>
      </c>
      <c r="C14" s="1">
        <f>SUM(C2:C13)</f>
        <v>9999.9999999999982</v>
      </c>
      <c r="D14" s="5" t="s">
        <v>51</v>
      </c>
      <c r="E14" s="1">
        <f>SUM(E2:E13)</f>
        <v>2505.0197553015278</v>
      </c>
      <c r="F14" s="1"/>
      <c r="G14" s="1">
        <f>SUM(G2:G13)</f>
        <v>165.67479216272497</v>
      </c>
      <c r="H14" s="1"/>
      <c r="I14" s="1">
        <f>SUM(I2:I13)</f>
        <v>88.216447774957459</v>
      </c>
      <c r="J14" s="1"/>
      <c r="K14" s="1">
        <f>SUM(K2:K13)</f>
        <v>51.638896258511686</v>
      </c>
      <c r="L14" s="1"/>
      <c r="M14" s="1">
        <f>SUM(M2:M13)</f>
        <v>32.274310161569801</v>
      </c>
      <c r="N14" s="1"/>
      <c r="O14" s="1"/>
      <c r="P14" s="1">
        <f>G14 + I14 + K14 + M14 + O14</f>
        <v>337.80444635776394</v>
      </c>
      <c r="Q14" s="1"/>
      <c r="R14" s="1">
        <f>SUM(R2:R13)</f>
        <v>1.570775833352724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44" x14ac:dyDescent="0.2">
      <c r="A15" s="5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44" x14ac:dyDescent="0.2">
      <c r="A16" s="15" t="s">
        <v>91</v>
      </c>
      <c r="B16" s="19" t="s">
        <v>60</v>
      </c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A17" s="1" t="s">
        <v>11</v>
      </c>
      <c r="B17" s="1">
        <v>0.71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A18" s="13" t="s">
        <v>12</v>
      </c>
      <c r="B18" s="1">
        <v>0.71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A19" s="1" t="s">
        <v>13</v>
      </c>
      <c r="B19" s="1">
        <v>0.71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A20" s="1" t="s">
        <v>14</v>
      </c>
      <c r="B20" s="1">
        <v>0.71</v>
      </c>
      <c r="C20" s="1"/>
      <c r="D20" s="1"/>
      <c r="E20" s="1"/>
      <c r="F20" s="1"/>
      <c r="G20" s="1">
        <v>950.62247476035589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A21" s="1" t="s">
        <v>15</v>
      </c>
      <c r="B21" s="1">
        <v>0.71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s="1" t="s">
        <v>16</v>
      </c>
      <c r="B22" s="1">
        <v>0.71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A23" s="1" t="s">
        <v>17</v>
      </c>
      <c r="B23" s="1">
        <v>0.99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A24" s="1" t="s">
        <v>22</v>
      </c>
      <c r="B24" s="1">
        <v>0.99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A25" s="1" t="s">
        <v>18</v>
      </c>
      <c r="B25" s="1">
        <v>0.99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A26" s="1" t="s">
        <v>46</v>
      </c>
      <c r="B26" s="1">
        <v>0.99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s="1" t="s">
        <v>20</v>
      </c>
      <c r="B27" s="1">
        <v>0.88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 t="s">
        <v>21</v>
      </c>
      <c r="B28" s="1">
        <v>0.88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9"/>
  <sheetViews>
    <sheetView zoomScale="80" zoomScaleNormal="80" workbookViewId="0">
      <pane xSplit="1" topLeftCell="B1" activePane="topRight" state="frozen"/>
      <selection pane="topRight" activeCell="E14" sqref="E14"/>
    </sheetView>
  </sheetViews>
  <sheetFormatPr baseColWidth="10" defaultColWidth="8.83203125" defaultRowHeight="15" x14ac:dyDescent="0.2"/>
  <cols>
    <col min="1" max="1" width="19.5" customWidth="1"/>
    <col min="2" max="2" width="20.1640625" customWidth="1"/>
    <col min="3" max="3" width="16.33203125" customWidth="1"/>
    <col min="4" max="4" width="17.5" customWidth="1"/>
    <col min="5" max="5" width="13.5" customWidth="1"/>
    <col min="6" max="6" width="15" customWidth="1"/>
    <col min="7" max="7" width="12.6640625" customWidth="1"/>
    <col min="8" max="8" width="14.5" customWidth="1"/>
    <col min="9" max="9" width="14.6640625" customWidth="1"/>
    <col min="10" max="10" width="13.33203125" customWidth="1"/>
    <col min="11" max="11" width="15.1640625" customWidth="1"/>
    <col min="12" max="12" width="12" customWidth="1"/>
    <col min="13" max="13" width="11.5" customWidth="1"/>
    <col min="14" max="14" width="11.33203125" customWidth="1"/>
    <col min="16" max="16" width="23.5" customWidth="1"/>
    <col min="17" max="17" width="15.33203125" customWidth="1"/>
    <col min="18" max="18" width="13.5" customWidth="1"/>
    <col min="19" max="19" width="14.33203125" customWidth="1"/>
  </cols>
  <sheetData>
    <row r="1" spans="1:31" x14ac:dyDescent="0.2">
      <c r="A1" s="15" t="s">
        <v>0</v>
      </c>
      <c r="B1" s="67" t="s">
        <v>39</v>
      </c>
      <c r="C1" s="67" t="s">
        <v>8</v>
      </c>
      <c r="D1" s="67" t="s">
        <v>9</v>
      </c>
      <c r="E1" s="67" t="s">
        <v>71</v>
      </c>
      <c r="F1" s="67" t="s">
        <v>40</v>
      </c>
      <c r="G1" s="67" t="s">
        <v>10</v>
      </c>
      <c r="H1" s="20" t="s">
        <v>41</v>
      </c>
      <c r="I1" s="20" t="s">
        <v>42</v>
      </c>
      <c r="J1" s="20" t="s">
        <v>43</v>
      </c>
      <c r="K1" s="20" t="s">
        <v>44</v>
      </c>
      <c r="L1" s="21" t="s">
        <v>67</v>
      </c>
      <c r="M1" s="21" t="s">
        <v>68</v>
      </c>
      <c r="N1" s="21" t="s">
        <v>69</v>
      </c>
      <c r="O1" s="21" t="s">
        <v>70</v>
      </c>
      <c r="P1" s="21" t="s">
        <v>92</v>
      </c>
      <c r="Q1" s="20" t="s">
        <v>230</v>
      </c>
      <c r="R1" s="20" t="s">
        <v>231</v>
      </c>
      <c r="S1" s="20" t="s">
        <v>232</v>
      </c>
      <c r="T1" s="66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</row>
    <row r="2" spans="1:31" x14ac:dyDescent="0.2">
      <c r="A2" s="4" t="s">
        <v>57</v>
      </c>
      <c r="B2" s="1" t="s">
        <v>58</v>
      </c>
      <c r="C2" s="1">
        <v>2.1600000000000001E-2</v>
      </c>
      <c r="D2" s="1">
        <v>0.11</v>
      </c>
      <c r="E2" s="1">
        <v>0.11</v>
      </c>
      <c r="F2" s="1">
        <v>7.1999999999999995E-2</v>
      </c>
      <c r="G2" s="1">
        <v>0.11</v>
      </c>
      <c r="H2" s="1">
        <v>2.5999999999999999E-2</v>
      </c>
      <c r="I2" s="1">
        <v>2.5999999999999999E-2</v>
      </c>
      <c r="J2" s="1">
        <v>2.8000000000000001E-2</v>
      </c>
      <c r="K2" s="1">
        <v>3.0599999999999999E-2</v>
      </c>
      <c r="L2" s="1">
        <v>0.06</v>
      </c>
      <c r="M2" s="1">
        <v>0.06</v>
      </c>
      <c r="N2" s="1">
        <v>0.06</v>
      </c>
      <c r="O2" s="1">
        <v>0.06</v>
      </c>
      <c r="P2" s="1">
        <v>0.17299999999999999</v>
      </c>
      <c r="Q2" s="58">
        <v>9.3000000000000007E-6</v>
      </c>
      <c r="R2" s="58">
        <v>1.9000000000000001E-4</v>
      </c>
      <c r="S2" s="58">
        <v>3.8000000000000002E-4</v>
      </c>
      <c r="T2" s="58"/>
    </row>
    <row r="3" spans="1:31" x14ac:dyDescent="0.2">
      <c r="A3" s="1" t="s">
        <v>11</v>
      </c>
      <c r="B3" s="1">
        <v>3.9600000000000003E-2</v>
      </c>
      <c r="C3" s="1">
        <f>$C$2*B17</f>
        <v>1.5768000000000001E-2</v>
      </c>
      <c r="D3" s="1">
        <f>$D$2*B17</f>
        <v>8.0299999999999996E-2</v>
      </c>
      <c r="E3" s="1">
        <f>$E$2*B17</f>
        <v>8.0299999999999996E-2</v>
      </c>
      <c r="F3" s="1">
        <f t="shared" ref="F3:F14" si="0">$F$2*B17</f>
        <v>5.2559999999999996E-2</v>
      </c>
      <c r="G3" s="1">
        <f t="shared" ref="G3:G14" si="1">$G$2*B17</f>
        <v>8.0299999999999996E-2</v>
      </c>
      <c r="H3" s="1">
        <f>$H$2*B17</f>
        <v>1.898E-2</v>
      </c>
      <c r="I3" s="1">
        <f t="shared" ref="I3:I14" si="2">$I$2*B17</f>
        <v>1.898E-2</v>
      </c>
      <c r="J3" s="1">
        <f t="shared" ref="J3:J14" si="3">$J$2*B17</f>
        <v>2.044E-2</v>
      </c>
      <c r="K3" s="1">
        <f>$K$2*C17</f>
        <v>3.0599999999999999E-2</v>
      </c>
      <c r="L3" s="1">
        <f>$L$2*D17</f>
        <v>8.2200000000000009E-2</v>
      </c>
      <c r="M3" s="1">
        <f>$M$2*D17</f>
        <v>8.2200000000000009E-2</v>
      </c>
      <c r="N3" s="1">
        <f>$N$2*D17</f>
        <v>8.2200000000000009E-2</v>
      </c>
      <c r="O3" s="1">
        <f>$O$2*D17</f>
        <v>8.2200000000000009E-2</v>
      </c>
      <c r="P3" s="1">
        <f>$P$2*E17</f>
        <v>0.23701</v>
      </c>
      <c r="Q3" s="58">
        <f>$Q$2*B17</f>
        <v>6.7890000000000006E-6</v>
      </c>
      <c r="R3" s="58">
        <f>$R$2*B17</f>
        <v>1.3870000000000001E-4</v>
      </c>
      <c r="S3" s="58">
        <f>$S$2*B17</f>
        <v>2.7740000000000002E-4</v>
      </c>
      <c r="T3" s="58"/>
    </row>
    <row r="4" spans="1:31" x14ac:dyDescent="0.2">
      <c r="A4" s="13" t="s">
        <v>12</v>
      </c>
      <c r="B4" s="1">
        <v>4.7500000000000001E-2</v>
      </c>
      <c r="C4" s="1">
        <f t="shared" ref="C4:C14" si="4">$C$2*B18</f>
        <v>1.5768000000000001E-2</v>
      </c>
      <c r="D4" s="1">
        <f t="shared" ref="D4:D14" si="5">$D$2*B18</f>
        <v>8.0299999999999996E-2</v>
      </c>
      <c r="E4" s="1">
        <f t="shared" ref="E4:E14" si="6">$E$2*B18</f>
        <v>8.0299999999999996E-2</v>
      </c>
      <c r="F4" s="1">
        <f t="shared" si="0"/>
        <v>5.2559999999999996E-2</v>
      </c>
      <c r="G4" s="1">
        <f t="shared" si="1"/>
        <v>8.0299999999999996E-2</v>
      </c>
      <c r="H4" s="1">
        <f t="shared" ref="H4:H14" si="7">$H$2*B18</f>
        <v>1.898E-2</v>
      </c>
      <c r="I4" s="1">
        <f t="shared" si="2"/>
        <v>1.898E-2</v>
      </c>
      <c r="J4" s="1">
        <f t="shared" si="3"/>
        <v>2.044E-2</v>
      </c>
      <c r="K4" s="1">
        <f t="shared" ref="K4:K14" si="8">$K$2*C18</f>
        <v>3.0599999999999999E-2</v>
      </c>
      <c r="L4" s="1">
        <f t="shared" ref="L4:L14" si="9">$L$2*D18</f>
        <v>8.2200000000000009E-2</v>
      </c>
      <c r="M4" s="1">
        <f t="shared" ref="M4:M14" si="10">$M$2*D18</f>
        <v>8.2200000000000009E-2</v>
      </c>
      <c r="N4" s="1">
        <f t="shared" ref="N4:N14" si="11">$N$2*D18</f>
        <v>8.2200000000000009E-2</v>
      </c>
      <c r="O4" s="1">
        <f t="shared" ref="O4:O14" si="12">$O$2*D18</f>
        <v>8.2200000000000009E-2</v>
      </c>
      <c r="P4" s="1">
        <f t="shared" ref="P4:P14" si="13">$P$2*E18</f>
        <v>0.23701</v>
      </c>
      <c r="Q4" s="58">
        <f t="shared" ref="Q4:Q14" si="14">$Q$2*B18</f>
        <v>6.7890000000000006E-6</v>
      </c>
      <c r="R4" s="58">
        <f t="shared" ref="R4:R14" si="15">$R$2*B18</f>
        <v>1.3870000000000001E-4</v>
      </c>
      <c r="S4" s="58">
        <f t="shared" ref="S4:S14" si="16">$S$2*B18</f>
        <v>2.7740000000000002E-4</v>
      </c>
      <c r="T4" s="58"/>
    </row>
    <row r="5" spans="1:31" x14ac:dyDescent="0.2">
      <c r="A5" s="1" t="s">
        <v>13</v>
      </c>
      <c r="B5" s="1">
        <v>5.5500000000000001E-2</v>
      </c>
      <c r="C5" s="1">
        <f t="shared" si="4"/>
        <v>1.5768000000000001E-2</v>
      </c>
      <c r="D5" s="1">
        <f t="shared" si="5"/>
        <v>8.0299999999999996E-2</v>
      </c>
      <c r="E5" s="1">
        <f t="shared" si="6"/>
        <v>8.0299999999999996E-2</v>
      </c>
      <c r="F5" s="1">
        <f t="shared" si="0"/>
        <v>5.2559999999999996E-2</v>
      </c>
      <c r="G5" s="1">
        <f t="shared" si="1"/>
        <v>8.0299999999999996E-2</v>
      </c>
      <c r="H5" s="1">
        <f t="shared" si="7"/>
        <v>1.898E-2</v>
      </c>
      <c r="I5" s="1">
        <f t="shared" si="2"/>
        <v>1.898E-2</v>
      </c>
      <c r="J5" s="1">
        <f t="shared" si="3"/>
        <v>2.044E-2</v>
      </c>
      <c r="K5" s="1">
        <f t="shared" si="8"/>
        <v>3.0599999999999999E-2</v>
      </c>
      <c r="L5" s="1">
        <f t="shared" si="9"/>
        <v>8.2200000000000009E-2</v>
      </c>
      <c r="M5" s="1">
        <f t="shared" si="10"/>
        <v>8.2200000000000009E-2</v>
      </c>
      <c r="N5" s="1">
        <f t="shared" si="11"/>
        <v>8.2200000000000009E-2</v>
      </c>
      <c r="O5" s="1">
        <f t="shared" si="12"/>
        <v>8.2200000000000009E-2</v>
      </c>
      <c r="P5" s="1">
        <f t="shared" si="13"/>
        <v>0.23701</v>
      </c>
      <c r="Q5" s="58">
        <f t="shared" si="14"/>
        <v>6.7890000000000006E-6</v>
      </c>
      <c r="R5" s="58">
        <f t="shared" si="15"/>
        <v>1.3870000000000001E-4</v>
      </c>
      <c r="S5" s="58">
        <f t="shared" si="16"/>
        <v>2.7740000000000002E-4</v>
      </c>
      <c r="T5" s="58"/>
    </row>
    <row r="6" spans="1:31" x14ac:dyDescent="0.2">
      <c r="A6" s="1" t="s">
        <v>14</v>
      </c>
      <c r="B6" s="1">
        <v>6.3100000000000003E-2</v>
      </c>
      <c r="C6" s="1">
        <f t="shared" si="4"/>
        <v>1.5768000000000001E-2</v>
      </c>
      <c r="D6" s="1">
        <f t="shared" si="5"/>
        <v>8.0299999999999996E-2</v>
      </c>
      <c r="E6" s="1">
        <f t="shared" si="6"/>
        <v>8.0299999999999996E-2</v>
      </c>
      <c r="F6" s="1">
        <f t="shared" si="0"/>
        <v>5.2559999999999996E-2</v>
      </c>
      <c r="G6" s="1">
        <f t="shared" si="1"/>
        <v>8.0299999999999996E-2</v>
      </c>
      <c r="H6" s="1">
        <f t="shared" si="7"/>
        <v>1.898E-2</v>
      </c>
      <c r="I6" s="1">
        <f t="shared" si="2"/>
        <v>1.898E-2</v>
      </c>
      <c r="J6" s="1">
        <f t="shared" si="3"/>
        <v>2.044E-2</v>
      </c>
      <c r="K6" s="1">
        <f t="shared" si="8"/>
        <v>3.0599999999999999E-2</v>
      </c>
      <c r="L6" s="1">
        <f t="shared" si="9"/>
        <v>8.2200000000000009E-2</v>
      </c>
      <c r="M6" s="1">
        <f t="shared" si="10"/>
        <v>8.2200000000000009E-2</v>
      </c>
      <c r="N6" s="1">
        <f t="shared" si="11"/>
        <v>8.2200000000000009E-2</v>
      </c>
      <c r="O6" s="1">
        <f t="shared" si="12"/>
        <v>8.2200000000000009E-2</v>
      </c>
      <c r="P6" s="1">
        <f t="shared" si="13"/>
        <v>0.23701</v>
      </c>
      <c r="Q6" s="58">
        <f t="shared" si="14"/>
        <v>6.7890000000000006E-6</v>
      </c>
      <c r="R6" s="58">
        <f t="shared" si="15"/>
        <v>1.3870000000000001E-4</v>
      </c>
      <c r="S6" s="58">
        <f t="shared" si="16"/>
        <v>2.7740000000000002E-4</v>
      </c>
      <c r="T6" s="58"/>
    </row>
    <row r="7" spans="1:31" x14ac:dyDescent="0.2">
      <c r="A7" s="1" t="s">
        <v>15</v>
      </c>
      <c r="B7" s="1">
        <v>7.0199999999999999E-2</v>
      </c>
      <c r="C7" s="1">
        <f t="shared" si="4"/>
        <v>1.5768000000000001E-2</v>
      </c>
      <c r="D7" s="1">
        <f t="shared" si="5"/>
        <v>8.0299999999999996E-2</v>
      </c>
      <c r="E7" s="1">
        <f t="shared" si="6"/>
        <v>8.0299999999999996E-2</v>
      </c>
      <c r="F7" s="1">
        <f t="shared" si="0"/>
        <v>5.2559999999999996E-2</v>
      </c>
      <c r="G7" s="1">
        <f t="shared" si="1"/>
        <v>8.0299999999999996E-2</v>
      </c>
      <c r="H7" s="1">
        <f t="shared" si="7"/>
        <v>1.898E-2</v>
      </c>
      <c r="I7" s="1">
        <f t="shared" si="2"/>
        <v>1.898E-2</v>
      </c>
      <c r="J7" s="1">
        <f t="shared" si="3"/>
        <v>2.044E-2</v>
      </c>
      <c r="K7" s="1">
        <f t="shared" si="8"/>
        <v>3.0599999999999999E-2</v>
      </c>
      <c r="L7" s="1">
        <f t="shared" si="9"/>
        <v>8.2200000000000009E-2</v>
      </c>
      <c r="M7" s="1">
        <f t="shared" si="10"/>
        <v>8.2200000000000009E-2</v>
      </c>
      <c r="N7" s="1">
        <f t="shared" si="11"/>
        <v>8.2200000000000009E-2</v>
      </c>
      <c r="O7" s="1">
        <f t="shared" si="12"/>
        <v>8.2200000000000009E-2</v>
      </c>
      <c r="P7" s="1">
        <f t="shared" si="13"/>
        <v>0.23701</v>
      </c>
      <c r="Q7" s="58">
        <f t="shared" si="14"/>
        <v>6.7890000000000006E-6</v>
      </c>
      <c r="R7" s="58">
        <f t="shared" si="15"/>
        <v>1.3870000000000001E-4</v>
      </c>
      <c r="S7" s="58">
        <f t="shared" si="16"/>
        <v>2.7740000000000002E-4</v>
      </c>
      <c r="T7" s="58"/>
    </row>
    <row r="8" spans="1:31" x14ac:dyDescent="0.2">
      <c r="A8" s="1" t="s">
        <v>16</v>
      </c>
      <c r="B8" s="1">
        <v>7.6100000000000001E-2</v>
      </c>
      <c r="C8" s="1">
        <f t="shared" si="4"/>
        <v>2.0952000000000002E-2</v>
      </c>
      <c r="D8" s="1">
        <f t="shared" si="5"/>
        <v>0.1067</v>
      </c>
      <c r="E8" s="1">
        <f t="shared" si="6"/>
        <v>0.1067</v>
      </c>
      <c r="F8" s="1">
        <f t="shared" si="0"/>
        <v>6.9839999999999999E-2</v>
      </c>
      <c r="G8" s="1">
        <f t="shared" si="1"/>
        <v>0.1067</v>
      </c>
      <c r="H8" s="1">
        <f t="shared" si="7"/>
        <v>2.5219999999999999E-2</v>
      </c>
      <c r="I8" s="1">
        <f t="shared" si="2"/>
        <v>2.5219999999999999E-2</v>
      </c>
      <c r="J8" s="1">
        <f t="shared" si="3"/>
        <v>2.716E-2</v>
      </c>
      <c r="K8" s="1">
        <f t="shared" si="8"/>
        <v>3.9780000000000003E-2</v>
      </c>
      <c r="L8" s="1">
        <f t="shared" si="9"/>
        <v>6.1800000000000001E-2</v>
      </c>
      <c r="M8" s="1">
        <f t="shared" si="10"/>
        <v>6.1800000000000001E-2</v>
      </c>
      <c r="N8" s="1">
        <f t="shared" si="11"/>
        <v>6.1800000000000001E-2</v>
      </c>
      <c r="O8" s="1">
        <f t="shared" si="12"/>
        <v>6.1800000000000001E-2</v>
      </c>
      <c r="P8" s="1">
        <f t="shared" si="13"/>
        <v>0.17818999999999999</v>
      </c>
      <c r="Q8" s="58">
        <f t="shared" si="14"/>
        <v>9.0210000000000005E-6</v>
      </c>
      <c r="R8" s="58">
        <f t="shared" si="15"/>
        <v>1.8430000000000001E-4</v>
      </c>
      <c r="S8" s="58">
        <f t="shared" si="16"/>
        <v>3.6860000000000001E-4</v>
      </c>
      <c r="T8" s="58"/>
    </row>
    <row r="9" spans="1:31" x14ac:dyDescent="0.2">
      <c r="A9" s="1" t="s">
        <v>17</v>
      </c>
      <c r="B9" s="1">
        <v>8.1799999999999998E-2</v>
      </c>
      <c r="C9" s="1">
        <f t="shared" si="4"/>
        <v>2.0952000000000002E-2</v>
      </c>
      <c r="D9" s="1">
        <f t="shared" si="5"/>
        <v>0.1067</v>
      </c>
      <c r="E9" s="1">
        <f t="shared" si="6"/>
        <v>0.1067</v>
      </c>
      <c r="F9" s="1">
        <f t="shared" si="0"/>
        <v>6.9839999999999999E-2</v>
      </c>
      <c r="G9" s="1">
        <f t="shared" si="1"/>
        <v>0.1067</v>
      </c>
      <c r="H9" s="1">
        <f t="shared" si="7"/>
        <v>2.5219999999999999E-2</v>
      </c>
      <c r="I9" s="1">
        <f t="shared" si="2"/>
        <v>2.5219999999999999E-2</v>
      </c>
      <c r="J9" s="1">
        <f t="shared" si="3"/>
        <v>2.716E-2</v>
      </c>
      <c r="K9" s="1">
        <f t="shared" si="8"/>
        <v>3.9780000000000003E-2</v>
      </c>
      <c r="L9" s="1">
        <f t="shared" si="9"/>
        <v>6.1800000000000001E-2</v>
      </c>
      <c r="M9" s="1">
        <f t="shared" si="10"/>
        <v>6.1800000000000001E-2</v>
      </c>
      <c r="N9" s="1">
        <f t="shared" si="11"/>
        <v>6.1800000000000001E-2</v>
      </c>
      <c r="O9" s="1">
        <f t="shared" si="12"/>
        <v>6.1800000000000001E-2</v>
      </c>
      <c r="P9" s="1">
        <f t="shared" si="13"/>
        <v>0.17818999999999999</v>
      </c>
      <c r="Q9" s="58">
        <f t="shared" si="14"/>
        <v>9.0210000000000005E-6</v>
      </c>
      <c r="R9" s="58">
        <f t="shared" si="15"/>
        <v>1.8430000000000001E-4</v>
      </c>
      <c r="S9" s="58">
        <f t="shared" si="16"/>
        <v>3.6860000000000001E-4</v>
      </c>
      <c r="T9" s="58"/>
    </row>
    <row r="10" spans="1:31" x14ac:dyDescent="0.2">
      <c r="A10" s="1" t="s">
        <v>22</v>
      </c>
      <c r="B10" s="1">
        <v>8.5599999999999996E-2</v>
      </c>
      <c r="C10" s="1">
        <f t="shared" si="4"/>
        <v>2.0952000000000002E-2</v>
      </c>
      <c r="D10" s="1">
        <f t="shared" si="5"/>
        <v>0.1067</v>
      </c>
      <c r="E10" s="1">
        <f t="shared" si="6"/>
        <v>0.1067</v>
      </c>
      <c r="F10" s="1">
        <f t="shared" si="0"/>
        <v>6.9839999999999999E-2</v>
      </c>
      <c r="G10" s="1">
        <f t="shared" si="1"/>
        <v>0.1067</v>
      </c>
      <c r="H10" s="1">
        <f t="shared" si="7"/>
        <v>2.5219999999999999E-2</v>
      </c>
      <c r="I10" s="1">
        <f t="shared" si="2"/>
        <v>2.5219999999999999E-2</v>
      </c>
      <c r="J10" s="1">
        <f t="shared" si="3"/>
        <v>2.716E-2</v>
      </c>
      <c r="K10" s="1">
        <f t="shared" si="8"/>
        <v>3.9780000000000003E-2</v>
      </c>
      <c r="L10" s="1">
        <f t="shared" si="9"/>
        <v>6.1800000000000001E-2</v>
      </c>
      <c r="M10" s="1">
        <f t="shared" si="10"/>
        <v>6.1800000000000001E-2</v>
      </c>
      <c r="N10" s="1">
        <f t="shared" si="11"/>
        <v>6.1800000000000001E-2</v>
      </c>
      <c r="O10" s="1">
        <f t="shared" si="12"/>
        <v>6.1800000000000001E-2</v>
      </c>
      <c r="P10" s="1">
        <f t="shared" si="13"/>
        <v>0.17818999999999999</v>
      </c>
      <c r="Q10" s="58">
        <f t="shared" si="14"/>
        <v>9.0210000000000005E-6</v>
      </c>
      <c r="R10" s="58">
        <f t="shared" si="15"/>
        <v>1.8430000000000001E-4</v>
      </c>
      <c r="S10" s="58">
        <f t="shared" si="16"/>
        <v>3.6860000000000001E-4</v>
      </c>
      <c r="T10" s="58"/>
    </row>
    <row r="11" spans="1:31" x14ac:dyDescent="0.2">
      <c r="A11" s="1" t="s">
        <v>18</v>
      </c>
      <c r="B11" s="1">
        <v>8.8099999999999998E-2</v>
      </c>
      <c r="C11" s="1">
        <f t="shared" si="4"/>
        <v>2.0952000000000002E-2</v>
      </c>
      <c r="D11" s="1">
        <f t="shared" si="5"/>
        <v>0.1067</v>
      </c>
      <c r="E11" s="1">
        <f t="shared" si="6"/>
        <v>0.1067</v>
      </c>
      <c r="F11" s="1">
        <f t="shared" si="0"/>
        <v>6.9839999999999999E-2</v>
      </c>
      <c r="G11" s="1">
        <f t="shared" si="1"/>
        <v>0.1067</v>
      </c>
      <c r="H11" s="1">
        <f t="shared" si="7"/>
        <v>2.5219999999999999E-2</v>
      </c>
      <c r="I11" s="1">
        <f t="shared" si="2"/>
        <v>2.5219999999999999E-2</v>
      </c>
      <c r="J11" s="1">
        <f t="shared" si="3"/>
        <v>2.716E-2</v>
      </c>
      <c r="K11" s="1">
        <f t="shared" si="8"/>
        <v>3.9780000000000003E-2</v>
      </c>
      <c r="L11" s="1">
        <f t="shared" si="9"/>
        <v>6.1800000000000001E-2</v>
      </c>
      <c r="M11" s="1">
        <f t="shared" si="10"/>
        <v>6.1800000000000001E-2</v>
      </c>
      <c r="N11" s="1">
        <f t="shared" si="11"/>
        <v>6.1800000000000001E-2</v>
      </c>
      <c r="O11" s="1">
        <f t="shared" si="12"/>
        <v>6.1800000000000001E-2</v>
      </c>
      <c r="P11" s="1">
        <f t="shared" si="13"/>
        <v>0.17818999999999999</v>
      </c>
      <c r="Q11" s="58">
        <f t="shared" si="14"/>
        <v>9.0210000000000005E-6</v>
      </c>
      <c r="R11" s="58">
        <f t="shared" si="15"/>
        <v>1.8430000000000001E-4</v>
      </c>
      <c r="S11" s="58">
        <f t="shared" si="16"/>
        <v>3.6860000000000001E-4</v>
      </c>
      <c r="T11" s="58"/>
    </row>
    <row r="12" spans="1:31" x14ac:dyDescent="0.2">
      <c r="A12" s="1" t="s">
        <v>46</v>
      </c>
      <c r="B12" s="1">
        <v>8.9399999999999993E-2</v>
      </c>
      <c r="C12" s="1">
        <f t="shared" si="4"/>
        <v>2.6136E-2</v>
      </c>
      <c r="D12" s="1">
        <f t="shared" si="5"/>
        <v>0.1331</v>
      </c>
      <c r="E12" s="1">
        <f t="shared" si="6"/>
        <v>0.1331</v>
      </c>
      <c r="F12" s="1">
        <f t="shared" si="0"/>
        <v>8.7119999999999989E-2</v>
      </c>
      <c r="G12" s="1">
        <f t="shared" si="1"/>
        <v>0.1331</v>
      </c>
      <c r="H12" s="1">
        <f t="shared" si="7"/>
        <v>3.1459999999999995E-2</v>
      </c>
      <c r="I12" s="1">
        <f t="shared" si="2"/>
        <v>3.1459999999999995E-2</v>
      </c>
      <c r="J12" s="1">
        <f t="shared" si="3"/>
        <v>3.388E-2</v>
      </c>
      <c r="K12" s="1">
        <f t="shared" si="8"/>
        <v>7.038E-3</v>
      </c>
      <c r="L12" s="1">
        <f t="shared" si="9"/>
        <v>4.9799999999999997E-2</v>
      </c>
      <c r="M12" s="1">
        <f t="shared" si="10"/>
        <v>4.9799999999999997E-2</v>
      </c>
      <c r="N12" s="1">
        <f t="shared" si="11"/>
        <v>4.9799999999999997E-2</v>
      </c>
      <c r="O12" s="1">
        <f t="shared" si="12"/>
        <v>4.9799999999999997E-2</v>
      </c>
      <c r="P12" s="1">
        <f t="shared" si="13"/>
        <v>0.14359</v>
      </c>
      <c r="Q12" s="58">
        <f t="shared" si="14"/>
        <v>1.1253000000000001E-5</v>
      </c>
      <c r="R12" s="58">
        <f t="shared" si="15"/>
        <v>2.299E-4</v>
      </c>
      <c r="S12" s="58">
        <f t="shared" si="16"/>
        <v>4.5980000000000001E-4</v>
      </c>
      <c r="T12" s="58"/>
    </row>
    <row r="13" spans="1:31" x14ac:dyDescent="0.2">
      <c r="A13" s="1" t="s">
        <v>20</v>
      </c>
      <c r="B13" s="1">
        <v>9.0399999999999994E-2</v>
      </c>
      <c r="C13" s="1">
        <f t="shared" si="4"/>
        <v>2.6136E-2</v>
      </c>
      <c r="D13" s="1">
        <f t="shared" si="5"/>
        <v>0.1331</v>
      </c>
      <c r="E13" s="1">
        <f t="shared" si="6"/>
        <v>0.1331</v>
      </c>
      <c r="F13" s="1">
        <f t="shared" si="0"/>
        <v>8.7119999999999989E-2</v>
      </c>
      <c r="G13" s="1">
        <f t="shared" si="1"/>
        <v>0.1331</v>
      </c>
      <c r="H13" s="1">
        <f t="shared" si="7"/>
        <v>3.1459999999999995E-2</v>
      </c>
      <c r="I13" s="1">
        <f t="shared" si="2"/>
        <v>3.1459999999999995E-2</v>
      </c>
      <c r="J13" s="1">
        <f t="shared" si="3"/>
        <v>3.388E-2</v>
      </c>
      <c r="K13" s="1">
        <f t="shared" si="8"/>
        <v>7.038E-3</v>
      </c>
      <c r="L13" s="1">
        <f t="shared" si="9"/>
        <v>4.9799999999999997E-2</v>
      </c>
      <c r="M13" s="1">
        <f t="shared" si="10"/>
        <v>4.9799999999999997E-2</v>
      </c>
      <c r="N13" s="1">
        <f t="shared" si="11"/>
        <v>4.9799999999999997E-2</v>
      </c>
      <c r="O13" s="1">
        <f t="shared" si="12"/>
        <v>4.9799999999999997E-2</v>
      </c>
      <c r="P13" s="1">
        <f t="shared" si="13"/>
        <v>0.14359</v>
      </c>
      <c r="Q13" s="58">
        <f t="shared" si="14"/>
        <v>1.1253000000000001E-5</v>
      </c>
      <c r="R13" s="58">
        <f t="shared" si="15"/>
        <v>2.299E-4</v>
      </c>
      <c r="S13" s="58">
        <f t="shared" si="16"/>
        <v>4.5980000000000001E-4</v>
      </c>
      <c r="T13" s="58"/>
    </row>
    <row r="14" spans="1:31" x14ac:dyDescent="0.2">
      <c r="A14" s="1" t="s">
        <v>21</v>
      </c>
      <c r="B14" s="1">
        <v>9.0700000000000003E-2</v>
      </c>
      <c r="C14" s="1">
        <f t="shared" si="4"/>
        <v>2.6136E-2</v>
      </c>
      <c r="D14" s="1">
        <f t="shared" si="5"/>
        <v>0.1331</v>
      </c>
      <c r="E14" s="1">
        <f t="shared" si="6"/>
        <v>0.1331</v>
      </c>
      <c r="F14" s="1">
        <f t="shared" si="0"/>
        <v>8.7119999999999989E-2</v>
      </c>
      <c r="G14" s="1">
        <f t="shared" si="1"/>
        <v>0.1331</v>
      </c>
      <c r="H14" s="1">
        <f t="shared" si="7"/>
        <v>3.1459999999999995E-2</v>
      </c>
      <c r="I14" s="1">
        <f t="shared" si="2"/>
        <v>3.1459999999999995E-2</v>
      </c>
      <c r="J14" s="1">
        <f t="shared" si="3"/>
        <v>3.388E-2</v>
      </c>
      <c r="K14" s="1">
        <f t="shared" si="8"/>
        <v>7.038E-3</v>
      </c>
      <c r="L14" s="1">
        <f t="shared" si="9"/>
        <v>4.9799999999999997E-2</v>
      </c>
      <c r="M14" s="1">
        <f t="shared" si="10"/>
        <v>4.9799999999999997E-2</v>
      </c>
      <c r="N14" s="1">
        <f t="shared" si="11"/>
        <v>4.9799999999999997E-2</v>
      </c>
      <c r="O14" s="1">
        <f t="shared" si="12"/>
        <v>4.9799999999999997E-2</v>
      </c>
      <c r="P14" s="1">
        <f t="shared" si="13"/>
        <v>0.14359</v>
      </c>
      <c r="Q14" s="58">
        <f t="shared" si="14"/>
        <v>1.1253000000000001E-5</v>
      </c>
      <c r="R14" s="58">
        <f t="shared" si="15"/>
        <v>2.299E-4</v>
      </c>
      <c r="S14" s="58">
        <f t="shared" si="16"/>
        <v>4.5980000000000001E-4</v>
      </c>
      <c r="T14" s="58"/>
    </row>
    <row r="15" spans="1:31" x14ac:dyDescent="0.2">
      <c r="A15" s="1"/>
      <c r="B15" s="68" t="s">
        <v>269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Q15" s="58"/>
      <c r="R15" s="58"/>
      <c r="S15" s="58"/>
      <c r="T15" s="58"/>
    </row>
    <row r="16" spans="1:31" x14ac:dyDescent="0.2">
      <c r="A16" s="15" t="s">
        <v>49</v>
      </c>
      <c r="B16" s="4" t="s">
        <v>74</v>
      </c>
      <c r="C16" s="4" t="s">
        <v>75</v>
      </c>
      <c r="D16" s="4" t="s">
        <v>76</v>
      </c>
      <c r="E16" s="4" t="s">
        <v>103</v>
      </c>
      <c r="F16" s="1"/>
      <c r="G16" s="1"/>
      <c r="H16" s="1"/>
      <c r="I16" s="1"/>
      <c r="J16" s="1"/>
      <c r="K16" s="1"/>
      <c r="L16" s="1"/>
      <c r="M16" s="1"/>
      <c r="N16" s="1"/>
      <c r="O16" s="1"/>
      <c r="Q16" s="58"/>
      <c r="R16" s="58"/>
      <c r="S16" s="58"/>
      <c r="T16" s="58"/>
    </row>
    <row r="17" spans="1:15" x14ac:dyDescent="0.2">
      <c r="A17" s="1" t="s">
        <v>11</v>
      </c>
      <c r="B17" s="1">
        <v>0.73</v>
      </c>
      <c r="C17" s="1">
        <v>1</v>
      </c>
      <c r="D17" s="1">
        <v>1.37</v>
      </c>
      <c r="E17" s="1">
        <v>1.37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3" t="s">
        <v>12</v>
      </c>
      <c r="B18" s="1">
        <v>0.73</v>
      </c>
      <c r="C18" s="1">
        <v>1</v>
      </c>
      <c r="D18" s="1">
        <v>1.37</v>
      </c>
      <c r="E18" s="1">
        <v>1.37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 t="s">
        <v>13</v>
      </c>
      <c r="B19" s="1">
        <v>0.73</v>
      </c>
      <c r="C19" s="1">
        <v>1</v>
      </c>
      <c r="D19" s="1">
        <v>1.37</v>
      </c>
      <c r="E19" s="1">
        <v>1.37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 t="s">
        <v>14</v>
      </c>
      <c r="B20" s="1">
        <v>0.73</v>
      </c>
      <c r="C20" s="1">
        <v>1</v>
      </c>
      <c r="D20" s="1">
        <v>1.37</v>
      </c>
      <c r="E20" s="1">
        <v>1.37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 t="s">
        <v>15</v>
      </c>
      <c r="B21" s="1">
        <v>0.73</v>
      </c>
      <c r="C21" s="1">
        <v>1</v>
      </c>
      <c r="D21" s="1">
        <v>1.37</v>
      </c>
      <c r="E21" s="1">
        <v>1.37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 t="s">
        <v>16</v>
      </c>
      <c r="B22" s="1">
        <v>0.97</v>
      </c>
      <c r="C22" s="1">
        <v>1.3</v>
      </c>
      <c r="D22" s="1">
        <v>1.03</v>
      </c>
      <c r="E22" s="1">
        <v>1.03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 t="s">
        <v>17</v>
      </c>
      <c r="B23" s="1">
        <v>0.97</v>
      </c>
      <c r="C23" s="1">
        <v>1.3</v>
      </c>
      <c r="D23" s="1">
        <v>1.03</v>
      </c>
      <c r="E23" s="1">
        <v>1.03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 t="s">
        <v>22</v>
      </c>
      <c r="B24" s="1">
        <v>0.97</v>
      </c>
      <c r="C24" s="1">
        <v>1.3</v>
      </c>
      <c r="D24" s="1">
        <v>1.03</v>
      </c>
      <c r="E24" s="1">
        <v>1.03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 t="s">
        <v>18</v>
      </c>
      <c r="B25" s="1">
        <v>0.97</v>
      </c>
      <c r="C25" s="1">
        <v>1.3</v>
      </c>
      <c r="D25" s="1">
        <v>1.03</v>
      </c>
      <c r="E25" s="1">
        <v>1.03</v>
      </c>
      <c r="F25" s="1"/>
      <c r="G25" s="1"/>
      <c r="H25" s="1"/>
      <c r="I25" s="1"/>
      <c r="J25" s="1"/>
      <c r="K25" s="1"/>
      <c r="L25" s="1"/>
      <c r="M25" s="1"/>
    </row>
    <row r="26" spans="1:15" x14ac:dyDescent="0.2">
      <c r="A26" s="1" t="s">
        <v>46</v>
      </c>
      <c r="B26" s="1">
        <v>1.21</v>
      </c>
      <c r="C26" s="1">
        <v>0.23</v>
      </c>
      <c r="D26" s="1">
        <v>0.83</v>
      </c>
      <c r="E26" s="1">
        <v>0.83</v>
      </c>
      <c r="F26" s="1"/>
      <c r="G26" s="1"/>
      <c r="H26" s="1"/>
      <c r="I26" s="1"/>
      <c r="J26" s="1"/>
      <c r="K26" s="1"/>
      <c r="L26" s="1"/>
      <c r="M26" s="1"/>
    </row>
    <row r="27" spans="1:15" x14ac:dyDescent="0.2">
      <c r="A27" s="1" t="s">
        <v>20</v>
      </c>
      <c r="B27" s="1">
        <v>1.21</v>
      </c>
      <c r="C27" s="1">
        <v>0.23</v>
      </c>
      <c r="D27" s="1">
        <v>0.83</v>
      </c>
      <c r="E27" s="1">
        <v>0.83</v>
      </c>
      <c r="F27" s="1"/>
      <c r="G27" s="1"/>
      <c r="H27" s="1"/>
      <c r="I27" s="1"/>
      <c r="J27" s="1"/>
      <c r="K27" s="1"/>
      <c r="L27" s="1"/>
      <c r="M27" s="1"/>
    </row>
    <row r="28" spans="1:15" x14ac:dyDescent="0.2">
      <c r="A28" s="1" t="s">
        <v>21</v>
      </c>
      <c r="B28" s="1">
        <v>1.21</v>
      </c>
      <c r="C28" s="1">
        <v>0.23</v>
      </c>
      <c r="D28" s="1">
        <v>0.83</v>
      </c>
      <c r="E28" s="1">
        <v>0.83</v>
      </c>
      <c r="F28" s="1"/>
      <c r="G28" s="1"/>
      <c r="H28" s="1"/>
      <c r="I28" s="1"/>
      <c r="J28" s="1"/>
      <c r="K28" s="1"/>
      <c r="L28" s="1"/>
      <c r="M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31"/>
  <sheetViews>
    <sheetView tabSelected="1" zoomScale="80" zoomScaleNormal="80" workbookViewId="0">
      <selection activeCell="B15" sqref="B15"/>
    </sheetView>
  </sheetViews>
  <sheetFormatPr baseColWidth="10" defaultColWidth="8.83203125" defaultRowHeight="15" x14ac:dyDescent="0.2"/>
  <cols>
    <col min="1" max="1" width="19" customWidth="1"/>
    <col min="2" max="3" width="13.1640625" customWidth="1"/>
    <col min="4" max="4" width="13" customWidth="1"/>
    <col min="5" max="5" width="15.33203125" customWidth="1"/>
    <col min="6" max="6" width="12.33203125" customWidth="1"/>
    <col min="7" max="7" width="14.5" customWidth="1"/>
    <col min="8" max="8" width="16" customWidth="1"/>
    <col min="9" max="9" width="13.33203125" customWidth="1"/>
    <col min="10" max="10" width="13.6640625" customWidth="1"/>
    <col min="11" max="11" width="11.5" customWidth="1"/>
    <col min="12" max="13" width="11.83203125" customWidth="1"/>
    <col min="14" max="14" width="13.5" customWidth="1"/>
  </cols>
  <sheetData>
    <row r="1" spans="1:29" x14ac:dyDescent="0.2">
      <c r="A1" s="15" t="s">
        <v>7</v>
      </c>
      <c r="B1" s="15" t="s">
        <v>47</v>
      </c>
      <c r="C1" s="15" t="s">
        <v>59</v>
      </c>
      <c r="D1" s="15" t="s">
        <v>1</v>
      </c>
      <c r="E1" s="15" t="s">
        <v>2</v>
      </c>
      <c r="F1" s="15" t="s">
        <v>3</v>
      </c>
      <c r="G1" s="15" t="s">
        <v>4</v>
      </c>
      <c r="H1" s="18" t="s">
        <v>48</v>
      </c>
      <c r="I1" s="18" t="s">
        <v>5</v>
      </c>
      <c r="J1" s="18" t="s">
        <v>62</v>
      </c>
      <c r="K1" s="18" t="s">
        <v>63</v>
      </c>
      <c r="L1" s="15"/>
      <c r="M1" s="15"/>
      <c r="N1" s="16"/>
      <c r="O1" s="16"/>
      <c r="P1" s="16"/>
      <c r="Q1" s="16"/>
      <c r="R1" s="16"/>
      <c r="S1" s="16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4" t="s">
        <v>73</v>
      </c>
      <c r="B2" s="1"/>
      <c r="C2" s="1">
        <v>1.05</v>
      </c>
      <c r="D2" s="1">
        <v>1.1240000000000001</v>
      </c>
      <c r="E2" s="1">
        <v>1.802</v>
      </c>
      <c r="F2" s="1">
        <v>2.3450000000000002</v>
      </c>
      <c r="G2" s="1">
        <v>2.9689999999999999</v>
      </c>
      <c r="H2" s="1">
        <v>0.16</v>
      </c>
      <c r="I2" s="68">
        <v>0.62239999999999995</v>
      </c>
      <c r="J2" s="1">
        <v>0.14000000000000001</v>
      </c>
      <c r="K2" s="1">
        <v>7.0000000000000007E-2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 t="s">
        <v>11</v>
      </c>
      <c r="B3" s="1">
        <v>8.3000000000000001E-4</v>
      </c>
      <c r="C3" s="1">
        <f>$C$2*B3*B19</f>
        <v>1.1068050000000002E-3</v>
      </c>
      <c r="D3" s="1">
        <f>$D$2*B19*B3</f>
        <v>1.1848084E-3</v>
      </c>
      <c r="E3" s="1">
        <f>$E$2*B19*B3</f>
        <v>1.8994882000000002E-3</v>
      </c>
      <c r="F3" s="1">
        <f>$F$2*B19*B3</f>
        <v>2.4718645000000004E-3</v>
      </c>
      <c r="G3" s="1">
        <f>$G$2*B19*B3</f>
        <v>3.1296228999999997E-3</v>
      </c>
      <c r="H3" s="1">
        <v>0.16</v>
      </c>
      <c r="I3" s="68">
        <v>0.62239999999999995</v>
      </c>
      <c r="J3" s="1">
        <v>0.14000000000000001</v>
      </c>
      <c r="K3" s="1">
        <v>7.0000000000000007E-2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 t="s">
        <v>12</v>
      </c>
      <c r="B4" s="1">
        <v>9.7000000000000005E-4</v>
      </c>
      <c r="C4" s="1">
        <f>$C$2*B4*B20</f>
        <v>1.2934950000000002E-3</v>
      </c>
      <c r="D4" s="1">
        <f>$D$2*B20*B4</f>
        <v>1.3846556000000002E-3</v>
      </c>
      <c r="E4" s="1">
        <f>$E$2*B20*B4</f>
        <v>2.2198838000000005E-3</v>
      </c>
      <c r="F4" s="1">
        <f>$F$2*B20*B4</f>
        <v>2.8888055000000005E-3</v>
      </c>
      <c r="G4" s="1">
        <f>$G$2*B20*B4</f>
        <v>3.6575111E-3</v>
      </c>
      <c r="H4" s="1">
        <v>0.16</v>
      </c>
      <c r="I4" s="68">
        <v>0.62239999999999995</v>
      </c>
      <c r="J4" s="1">
        <v>0.14000000000000001</v>
      </c>
      <c r="K4" s="1">
        <v>7.0000000000000007E-2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 t="s">
        <v>13</v>
      </c>
      <c r="B5" s="1">
        <v>1.15E-3</v>
      </c>
      <c r="C5" s="1">
        <f>$C$2*B5*B21</f>
        <v>1.533525E-3</v>
      </c>
      <c r="D5" s="1">
        <f>$D$2*B21*B5</f>
        <v>1.641602E-3</v>
      </c>
      <c r="E5" s="1">
        <f>$E$2*B21*B5</f>
        <v>2.6318210000000003E-3</v>
      </c>
      <c r="F5" s="1">
        <f>$F$2*B21*B5</f>
        <v>3.4248725000000004E-3</v>
      </c>
      <c r="G5" s="1">
        <f>$G$2*B21*B5</f>
        <v>4.3362244999999994E-3</v>
      </c>
      <c r="H5" s="1">
        <v>0.16</v>
      </c>
      <c r="I5" s="68">
        <v>0.62239999999999995</v>
      </c>
      <c r="J5" s="1">
        <v>0.14000000000000001</v>
      </c>
      <c r="K5" s="1">
        <v>7.0000000000000007E-2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 t="s">
        <v>14</v>
      </c>
      <c r="B6" s="1">
        <v>1.42E-3</v>
      </c>
      <c r="C6" s="1">
        <f>$C$2*B6*B22</f>
        <v>1.8935700000000002E-3</v>
      </c>
      <c r="D6" s="1">
        <f>$D$2*B22*B6</f>
        <v>2.0270216000000001E-3</v>
      </c>
      <c r="E6" s="1">
        <f>$E$2*B22*B6</f>
        <v>3.2497268000000004E-3</v>
      </c>
      <c r="F6" s="1">
        <f>$F$2*B22*B6</f>
        <v>4.2289730000000005E-3</v>
      </c>
      <c r="G6" s="1">
        <f>$G$2*B22*B6</f>
        <v>5.3542946000000001E-3</v>
      </c>
      <c r="H6" s="1">
        <v>0.16</v>
      </c>
      <c r="I6" s="68">
        <v>0.62239999999999995</v>
      </c>
      <c r="J6" s="1">
        <v>0.14000000000000001</v>
      </c>
      <c r="K6" s="1">
        <v>7.0000000000000007E-2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 t="s">
        <v>15</v>
      </c>
      <c r="B7" s="1">
        <v>2.0100000000000001E-3</v>
      </c>
      <c r="C7" s="1">
        <f>$C$2*B7*B23</f>
        <v>2.6803349999999998E-3</v>
      </c>
      <c r="D7" s="1">
        <f>$D$2*B23*B7</f>
        <v>2.8692348000000003E-3</v>
      </c>
      <c r="E7" s="1">
        <f>$E$2*B23*B7</f>
        <v>4.5999654000000003E-3</v>
      </c>
      <c r="F7" s="1">
        <f>$F$2*B23*B7</f>
        <v>5.9860815000000005E-3</v>
      </c>
      <c r="G7" s="1">
        <f>$G$2*B23*B7</f>
        <v>7.5789663E-3</v>
      </c>
      <c r="H7" s="1">
        <v>0.16</v>
      </c>
      <c r="I7" s="68">
        <v>0.62239999999999995</v>
      </c>
      <c r="J7" s="1">
        <v>0.14000000000000001</v>
      </c>
      <c r="K7" s="1">
        <v>7.0000000000000007E-2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 t="s">
        <v>16</v>
      </c>
      <c r="B8" s="1">
        <v>3.14E-3</v>
      </c>
      <c r="C8" s="1">
        <f>$C$2*B8*B24</f>
        <v>3.6267000000000005E-3</v>
      </c>
      <c r="D8" s="1">
        <f>$D$2*B24*B8</f>
        <v>3.8822960000000004E-3</v>
      </c>
      <c r="E8" s="1">
        <f>$E$2*B24*B8</f>
        <v>6.2241080000000008E-3</v>
      </c>
      <c r="F8" s="1">
        <f>$F$2*B24*B8</f>
        <v>8.0996300000000018E-3</v>
      </c>
      <c r="G8" s="1">
        <f>$G$2*B24*B8</f>
        <v>1.0254926000000001E-2</v>
      </c>
      <c r="H8" s="1">
        <v>0.16</v>
      </c>
      <c r="I8" s="68">
        <v>0.62239999999999995</v>
      </c>
      <c r="J8" s="1">
        <v>0.14000000000000001</v>
      </c>
      <c r="K8" s="1">
        <v>7.0000000000000007E-2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 t="s">
        <v>17</v>
      </c>
      <c r="B9" s="1">
        <v>4.9399999999999999E-3</v>
      </c>
      <c r="C9" s="1">
        <f>$C$2*B9*B25</f>
        <v>5.7057000000000002E-3</v>
      </c>
      <c r="D9" s="1">
        <f>$D$2*B25*B9</f>
        <v>6.1078160000000012E-3</v>
      </c>
      <c r="E9" s="1">
        <f>$E$2*B25*B9</f>
        <v>9.792068000000001E-3</v>
      </c>
      <c r="F9" s="1">
        <f>$F$2*B25*B9</f>
        <v>1.2742730000000001E-2</v>
      </c>
      <c r="G9" s="1">
        <f>$G$2*B25*B9</f>
        <v>1.6133546000000002E-2</v>
      </c>
      <c r="H9" s="1">
        <v>0.16</v>
      </c>
      <c r="I9" s="68">
        <v>0.62239999999999995</v>
      </c>
      <c r="J9" s="1">
        <v>0.14000000000000001</v>
      </c>
      <c r="K9" s="1">
        <v>7.0000000000000007E-2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x14ac:dyDescent="0.2">
      <c r="A10" s="1" t="s">
        <v>22</v>
      </c>
      <c r="B10" s="1">
        <v>7.3099999999999997E-3</v>
      </c>
      <c r="C10" s="1">
        <f>$C$2*B10*B26</f>
        <v>8.4430500000000006E-3</v>
      </c>
      <c r="D10" s="1">
        <f>$D$2*B26*B10</f>
        <v>9.038084E-3</v>
      </c>
      <c r="E10" s="1">
        <f>$E$2*B26*B10</f>
        <v>1.4489882000000001E-2</v>
      </c>
      <c r="F10" s="1">
        <f>$F$2*B26*B10</f>
        <v>1.8856145000000001E-2</v>
      </c>
      <c r="G10" s="1">
        <f>$G$2*B26*B10</f>
        <v>2.3873729E-2</v>
      </c>
      <c r="H10" s="1">
        <v>0.16</v>
      </c>
      <c r="I10" s="68">
        <v>0.62239999999999995</v>
      </c>
      <c r="J10" s="1">
        <v>0.14000000000000001</v>
      </c>
      <c r="K10" s="1">
        <v>7.0000000000000007E-2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x14ac:dyDescent="0.2">
      <c r="A11" s="1" t="s">
        <v>18</v>
      </c>
      <c r="B11" s="1">
        <v>1.034E-2</v>
      </c>
      <c r="C11" s="1">
        <f>$C$2*B11*B27</f>
        <v>1.1942700000000001E-2</v>
      </c>
      <c r="D11" s="1">
        <f>$D$2*B27*B11</f>
        <v>1.2784376000000002E-2</v>
      </c>
      <c r="E11" s="1">
        <f>$E$2*B27*B11</f>
        <v>2.0495948000000003E-2</v>
      </c>
      <c r="F11" s="1">
        <f>$F$2*B27*B11</f>
        <v>2.6672030000000003E-2</v>
      </c>
      <c r="G11" s="1">
        <f>$G$2*B27*B11</f>
        <v>3.3769406000000002E-2</v>
      </c>
      <c r="H11" s="1">
        <v>0.16</v>
      </c>
      <c r="I11" s="68">
        <v>0.62239999999999995</v>
      </c>
      <c r="J11" s="1">
        <v>0.14000000000000001</v>
      </c>
      <c r="K11" s="1">
        <v>7.0000000000000007E-2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x14ac:dyDescent="0.2">
      <c r="A12" s="1" t="s">
        <v>19</v>
      </c>
      <c r="B12" s="1">
        <v>1.499E-2</v>
      </c>
      <c r="C12" s="1">
        <f>$C$2*B12*B28</f>
        <v>1.57395E-2</v>
      </c>
      <c r="D12" s="1">
        <f>$D$2*B28*B12</f>
        <v>1.6848760000000001E-2</v>
      </c>
      <c r="E12" s="1">
        <f>$E$2*B28*B12</f>
        <v>2.7011980000000001E-2</v>
      </c>
      <c r="F12" s="1">
        <f>$F$2*B28*B12</f>
        <v>3.5151550000000004E-2</v>
      </c>
      <c r="G12" s="1">
        <f>$G$2*B28*B12</f>
        <v>4.4505309999999999E-2</v>
      </c>
      <c r="H12" s="1">
        <v>0.16</v>
      </c>
      <c r="I12" s="68">
        <v>0.62239999999999995</v>
      </c>
      <c r="J12" s="1">
        <v>0.14000000000000001</v>
      </c>
      <c r="K12" s="1">
        <v>7.0000000000000007E-2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x14ac:dyDescent="0.2">
      <c r="A13" s="1" t="s">
        <v>20</v>
      </c>
      <c r="B13" s="1">
        <v>2.325E-2</v>
      </c>
      <c r="C13" s="1">
        <f>$C$2*B13*B29</f>
        <v>2.44125E-2</v>
      </c>
      <c r="D13" s="1">
        <f>$D$2*B29*B13</f>
        <v>2.6133000000000003E-2</v>
      </c>
      <c r="E13" s="1">
        <f>$E$2*B29*B13</f>
        <v>4.1896500000000003E-2</v>
      </c>
      <c r="F13" s="1">
        <f>$F$2*B29*B13</f>
        <v>5.4521250000000007E-2</v>
      </c>
      <c r="G13" s="1">
        <f>$G$2*B29*B13</f>
        <v>6.902925E-2</v>
      </c>
      <c r="H13" s="1">
        <v>0.16</v>
      </c>
      <c r="I13" s="68">
        <v>0.62239999999999995</v>
      </c>
      <c r="J13" s="1">
        <v>0.14000000000000001</v>
      </c>
      <c r="K13" s="1">
        <v>7.0000000000000007E-2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">
      <c r="A14" s="1" t="s">
        <v>21</v>
      </c>
      <c r="B14" s="1">
        <v>3.6999999999999998E-2</v>
      </c>
      <c r="C14" s="1">
        <f>$C$2*B14*B30</f>
        <v>3.8850000000000003E-2</v>
      </c>
      <c r="D14" s="1">
        <f>$D$2*B30*B14</f>
        <v>4.1588E-2</v>
      </c>
      <c r="E14" s="1">
        <f>$E$2*B30*B14</f>
        <v>6.6673999999999997E-2</v>
      </c>
      <c r="F14" s="1">
        <f>$F$2*B30*B14</f>
        <v>8.6765000000000009E-2</v>
      </c>
      <c r="G14" s="1">
        <f>$G$2*B30*B14</f>
        <v>0.10985299999999999</v>
      </c>
      <c r="H14" s="1">
        <v>0.16</v>
      </c>
      <c r="I14" s="68">
        <v>0.62239999999999995</v>
      </c>
      <c r="J14" s="1">
        <v>0.14000000000000001</v>
      </c>
      <c r="K14" s="1">
        <v>7.0000000000000007E-2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x14ac:dyDescent="0.2">
      <c r="B15" t="s">
        <v>270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x14ac:dyDescent="0.2"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x14ac:dyDescent="0.2"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x14ac:dyDescent="0.2">
      <c r="A18" s="1" t="s">
        <v>45</v>
      </c>
      <c r="B18" s="1" t="s">
        <v>61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">
      <c r="A19" s="1" t="s">
        <v>11</v>
      </c>
      <c r="B19" s="1">
        <v>1.27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x14ac:dyDescent="0.2">
      <c r="A20" s="13" t="s">
        <v>12</v>
      </c>
      <c r="B20" s="1">
        <v>1.27</v>
      </c>
      <c r="C20" s="1"/>
      <c r="D20" s="1"/>
      <c r="E20" s="1"/>
      <c r="F20" s="1"/>
      <c r="G20" s="1"/>
      <c r="H20" s="68" t="s">
        <v>267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9" x14ac:dyDescent="0.2">
      <c r="A21" s="1" t="s">
        <v>13</v>
      </c>
      <c r="B21" s="1">
        <v>1.27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9" x14ac:dyDescent="0.2">
      <c r="A22" s="1" t="s">
        <v>14</v>
      </c>
      <c r="B22" s="1">
        <v>1.27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9" x14ac:dyDescent="0.2">
      <c r="A23" s="1" t="s">
        <v>15</v>
      </c>
      <c r="B23" s="1">
        <v>1.27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9" x14ac:dyDescent="0.2">
      <c r="A24" s="1" t="s">
        <v>16</v>
      </c>
      <c r="B24" s="1">
        <v>1.1000000000000001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9" x14ac:dyDescent="0.2">
      <c r="A25" s="1" t="s">
        <v>17</v>
      </c>
      <c r="B25" s="1">
        <v>1.1000000000000001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9" x14ac:dyDescent="0.2">
      <c r="A26" s="1" t="s">
        <v>22</v>
      </c>
      <c r="B26" s="1">
        <v>1.1000000000000001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9" x14ac:dyDescent="0.2">
      <c r="A27" s="1" t="s">
        <v>18</v>
      </c>
      <c r="B27" s="1">
        <v>1.1000000000000001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9" x14ac:dyDescent="0.2">
      <c r="A28" s="1" t="s">
        <v>46</v>
      </c>
      <c r="B28" s="1">
        <v>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29" x14ac:dyDescent="0.2">
      <c r="A29" s="1" t="s">
        <v>20</v>
      </c>
      <c r="B29" s="1">
        <v>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29" x14ac:dyDescent="0.2">
      <c r="A30" s="1" t="s">
        <v>21</v>
      </c>
      <c r="B30" s="1">
        <v>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29" x14ac:dyDescent="0.2">
      <c r="A31" s="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21"/>
  <sheetViews>
    <sheetView zoomScale="80" zoomScaleNormal="80" workbookViewId="0">
      <selection activeCell="C2" sqref="C2"/>
    </sheetView>
  </sheetViews>
  <sheetFormatPr baseColWidth="10" defaultColWidth="8.83203125" defaultRowHeight="15" x14ac:dyDescent="0.2"/>
  <cols>
    <col min="1" max="1" width="11.1640625" customWidth="1"/>
    <col min="2" max="2" width="7" customWidth="1"/>
    <col min="3" max="3" width="9.6640625" customWidth="1"/>
    <col min="4" max="4" width="9.83203125" customWidth="1"/>
    <col min="5" max="6" width="10.5" customWidth="1"/>
    <col min="7" max="7" width="11" customWidth="1"/>
    <col min="8" max="8" width="10.5" customWidth="1"/>
    <col min="9" max="9" width="11.5" customWidth="1"/>
    <col min="10" max="10" width="10.83203125" customWidth="1"/>
    <col min="11" max="11" width="14.33203125" customWidth="1"/>
  </cols>
  <sheetData>
    <row r="1" spans="1:18" x14ac:dyDescent="0.2">
      <c r="A1" s="4" t="s">
        <v>11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  <c r="L1" s="1"/>
      <c r="M1" s="1"/>
      <c r="N1" s="1"/>
      <c r="O1" s="1"/>
      <c r="P1" s="1"/>
      <c r="Q1" s="1"/>
      <c r="R1" s="1"/>
    </row>
    <row r="2" spans="1:18" x14ac:dyDescent="0.2">
      <c r="A2" s="4" t="s">
        <v>66</v>
      </c>
      <c r="B2" s="1">
        <f xml:space="preserve"> 1-C2-D2-E2-F2-G2-H2-I2-J2-K2</f>
        <v>0.95957000000000003</v>
      </c>
      <c r="C2" s="1">
        <f>'progression calculations'!B3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calculations'!B3</f>
        <v>8.3000000000000001E-4</v>
      </c>
      <c r="L2" s="1"/>
      <c r="M2" s="1"/>
      <c r="N2" s="1"/>
      <c r="O2" s="1"/>
      <c r="P2" s="1"/>
      <c r="Q2" s="1"/>
      <c r="R2" s="1"/>
    </row>
    <row r="3" spans="1:18" x14ac:dyDescent="0.2">
      <c r="A3" s="4" t="s">
        <v>59</v>
      </c>
      <c r="B3" s="1">
        <f>'progression calculations'!P3</f>
        <v>0.23701</v>
      </c>
      <c r="C3" s="1">
        <f xml:space="preserve"> 1-B3-D3-E3-F3-G3-H3-I3-J3-K3</f>
        <v>0.74611519500000001</v>
      </c>
      <c r="D3" s="1">
        <f>'progression calculations'!C3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calculations'!C3</f>
        <v>1.1068050000000002E-3</v>
      </c>
      <c r="L3" s="1"/>
      <c r="M3" s="1"/>
      <c r="N3" s="1"/>
      <c r="O3" s="1"/>
      <c r="P3" s="1"/>
      <c r="Q3" s="1"/>
      <c r="R3" s="1"/>
    </row>
    <row r="4" spans="1:18" x14ac:dyDescent="0.2">
      <c r="A4" s="4" t="s">
        <v>1</v>
      </c>
      <c r="B4" s="1">
        <v>0</v>
      </c>
      <c r="C4" s="1">
        <f>'progression calculations'!L3</f>
        <v>8.2200000000000009E-2</v>
      </c>
      <c r="D4" s="1">
        <f xml:space="preserve"> 1-B4-C4-E4-F4-G4-H4-I4-J4-K4</f>
        <v>0.83630840259999994</v>
      </c>
      <c r="E4" s="1">
        <f>'progression calculations'!D3</f>
        <v>8.0299999999999996E-2</v>
      </c>
      <c r="F4" s="1">
        <v>0</v>
      </c>
      <c r="G4" s="1">
        <v>0</v>
      </c>
      <c r="H4" s="1">
        <v>0</v>
      </c>
      <c r="I4" s="1">
        <f>'progression calculations'!Q3</f>
        <v>6.7890000000000006E-6</v>
      </c>
      <c r="J4" s="1">
        <v>0</v>
      </c>
      <c r="K4" s="1">
        <f>'mortality calculations'!D3</f>
        <v>1.1848084E-3</v>
      </c>
      <c r="L4" s="1"/>
      <c r="M4" s="1"/>
      <c r="N4" s="1"/>
      <c r="O4" s="1"/>
      <c r="P4" s="1"/>
      <c r="Q4" s="1"/>
      <c r="R4" s="1"/>
    </row>
    <row r="5" spans="1:18" x14ac:dyDescent="0.2">
      <c r="A5" s="4" t="s">
        <v>2</v>
      </c>
      <c r="B5" s="1">
        <v>0</v>
      </c>
      <c r="C5" s="1">
        <v>0</v>
      </c>
      <c r="D5" s="1">
        <f>'progression calculations'!M3</f>
        <v>8.2200000000000009E-2</v>
      </c>
      <c r="E5" s="1">
        <f xml:space="preserve"> 1-B5-C5-D5-F5-G5-H5-I5-J5-K5</f>
        <v>0.8354618117999999</v>
      </c>
      <c r="F5" s="1">
        <f>'progression calculations'!E3</f>
        <v>8.0299999999999996E-2</v>
      </c>
      <c r="G5" s="1">
        <v>0</v>
      </c>
      <c r="H5" s="1">
        <v>0</v>
      </c>
      <c r="I5" s="1">
        <f>'progression calculations'!R3</f>
        <v>1.3870000000000001E-4</v>
      </c>
      <c r="J5" s="1">
        <v>0</v>
      </c>
      <c r="K5" s="1">
        <f>'mortality calculations'!E3</f>
        <v>1.8994882000000002E-3</v>
      </c>
      <c r="L5" s="1"/>
      <c r="M5" s="1"/>
      <c r="N5" s="1"/>
      <c r="O5" s="1"/>
      <c r="P5" s="1"/>
      <c r="Q5" s="1"/>
      <c r="R5" s="1"/>
    </row>
    <row r="6" spans="1:18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calculations'!N3</f>
        <v>8.2200000000000009E-2</v>
      </c>
      <c r="F6" s="1">
        <f xml:space="preserve"> 1-B6-C6-D6-E6-G6-H6-I6-J6-K6</f>
        <v>0.86249073549999999</v>
      </c>
      <c r="G6" s="1">
        <f>'progression calculations'!F3</f>
        <v>5.2559999999999996E-2</v>
      </c>
      <c r="H6" s="1">
        <v>0</v>
      </c>
      <c r="I6" s="1">
        <f>'progression calculations'!S3</f>
        <v>2.7740000000000002E-4</v>
      </c>
      <c r="J6" s="1">
        <v>0</v>
      </c>
      <c r="K6" s="1">
        <f>'mortality calculations'!F3</f>
        <v>2.4718645000000004E-3</v>
      </c>
      <c r="L6" s="1"/>
      <c r="M6" s="1"/>
      <c r="N6" s="1"/>
      <c r="O6" s="1"/>
      <c r="P6" s="1"/>
      <c r="Q6" s="1"/>
      <c r="R6" s="1"/>
    </row>
    <row r="7" spans="1:18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calculations'!O3</f>
        <v>8.2200000000000009E-2</v>
      </c>
      <c r="G7" s="1">
        <f xml:space="preserve"> 1-B7-C7-D7-E7-F7-H7-I7-J7-K7</f>
        <v>0.81539037709999995</v>
      </c>
      <c r="H7" s="1">
        <f>'progression calculations'!G3</f>
        <v>8.0299999999999996E-2</v>
      </c>
      <c r="I7" s="1">
        <f>'progression calculations'!H3</f>
        <v>1.898E-2</v>
      </c>
      <c r="J7" s="1">
        <v>0</v>
      </c>
      <c r="K7" s="1">
        <f>'mortality calculations'!G3</f>
        <v>3.1296228999999997E-3</v>
      </c>
      <c r="L7" s="1"/>
      <c r="M7" s="1"/>
      <c r="N7" s="1"/>
      <c r="O7" s="1"/>
      <c r="P7" s="1"/>
      <c r="Q7" s="1"/>
      <c r="R7" s="1"/>
    </row>
    <row r="8" spans="1:18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calculations'!I3</f>
        <v>1.898E-2</v>
      </c>
      <c r="J8" s="1">
        <f>'progression calculations'!J3</f>
        <v>2.044E-2</v>
      </c>
      <c r="K8" s="1">
        <f>'mortality calculations'!H3</f>
        <v>0.16</v>
      </c>
      <c r="L8" s="1"/>
      <c r="M8" s="1"/>
      <c r="N8" s="1"/>
      <c r="O8" s="1"/>
      <c r="P8" s="1"/>
      <c r="Q8" s="1"/>
      <c r="R8" s="1"/>
    </row>
    <row r="9" spans="1:18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calculations'!K3</f>
        <v>3.0599999999999999E-2</v>
      </c>
      <c r="K9" s="1">
        <f>'mortality calculations'!I3</f>
        <v>0.62239999999999995</v>
      </c>
      <c r="L9" s="1"/>
      <c r="M9" s="1"/>
      <c r="N9" s="1"/>
      <c r="O9" s="1"/>
      <c r="P9" s="1"/>
      <c r="Q9" s="1"/>
      <c r="R9" s="1"/>
    </row>
    <row r="10" spans="1:18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calculations'!K3</f>
        <v>7.0000000000000007E-2</v>
      </c>
      <c r="L10" s="1"/>
      <c r="M10" s="1"/>
      <c r="N10" s="1"/>
      <c r="O10" s="1"/>
      <c r="P10" s="1"/>
      <c r="Q10" s="1"/>
      <c r="R10" s="1"/>
    </row>
    <row r="11" spans="1:18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/>
      <c r="M11" s="1"/>
      <c r="N11" s="1"/>
      <c r="O11" s="1"/>
      <c r="P11" s="1"/>
      <c r="Q11" s="1"/>
      <c r="R11" s="1"/>
    </row>
    <row r="12" spans="1:18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">
      <c r="A14" s="15"/>
      <c r="B14" s="20"/>
      <c r="C14" s="20"/>
      <c r="D14" s="20"/>
      <c r="E14" s="20"/>
      <c r="F14" s="20"/>
      <c r="G14" s="20"/>
      <c r="H14" s="20"/>
      <c r="I14" s="20"/>
      <c r="J14" s="20"/>
      <c r="K14" s="21"/>
      <c r="L14" s="21"/>
      <c r="M14" s="21"/>
      <c r="N14" s="21"/>
      <c r="O14" s="1"/>
      <c r="P14" s="1"/>
      <c r="Q14" s="1"/>
      <c r="R14" s="1"/>
    </row>
    <row r="15" spans="1:18" x14ac:dyDescent="0.2">
      <c r="A15" s="15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1"/>
      <c r="M15" s="21"/>
      <c r="N15" s="21"/>
      <c r="O15" s="21"/>
      <c r="P15" s="1"/>
      <c r="Q15" s="1"/>
      <c r="R15" s="1"/>
    </row>
    <row r="16" spans="1:18" x14ac:dyDescent="0.2">
      <c r="A16" s="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">
      <c r="A19" s="15"/>
      <c r="B19" s="15"/>
      <c r="C19" s="15"/>
      <c r="D19" s="15"/>
      <c r="E19" s="15"/>
      <c r="F19" s="15"/>
      <c r="G19" s="15"/>
      <c r="H19" s="18"/>
      <c r="I19" s="18"/>
      <c r="J19" s="18"/>
      <c r="K19" s="18"/>
    </row>
    <row r="20" spans="1:18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8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1"/>
  <sheetViews>
    <sheetView zoomScale="80" zoomScaleNormal="80" workbookViewId="0">
      <selection activeCell="I7" sqref="I7"/>
    </sheetView>
  </sheetViews>
  <sheetFormatPr baseColWidth="10" defaultColWidth="8.83203125" defaultRowHeight="15" x14ac:dyDescent="0.2"/>
  <cols>
    <col min="2" max="2" width="9.5" customWidth="1"/>
    <col min="3" max="4" width="9.6640625" customWidth="1"/>
    <col min="5" max="7" width="9.5" customWidth="1"/>
    <col min="8" max="8" width="10.83203125" customWidth="1"/>
    <col min="9" max="9" width="10.1640625" customWidth="1"/>
    <col min="10" max="11" width="9.6640625" customWidth="1"/>
  </cols>
  <sheetData>
    <row r="1" spans="1:11" x14ac:dyDescent="0.2">
      <c r="A1" s="4" t="s">
        <v>12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0.95152999999999999</v>
      </c>
      <c r="C2" s="1">
        <f>'progression calculations'!B4</f>
        <v>4.7500000000000001E-2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calculations'!B4</f>
        <v>9.7000000000000005E-4</v>
      </c>
    </row>
    <row r="3" spans="1:11" x14ac:dyDescent="0.2">
      <c r="A3" s="4" t="s">
        <v>59</v>
      </c>
      <c r="B3" s="1">
        <f>'progression calculations'!P4</f>
        <v>0.23701</v>
      </c>
      <c r="C3" s="1">
        <f xml:space="preserve"> 1-B3-D3-E3-F3-G3-H3-I3-J3-K3</f>
        <v>0.74592850500000007</v>
      </c>
      <c r="D3" s="1">
        <f>'progression calculations'!C4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calculations'!C4</f>
        <v>1.2934950000000002E-3</v>
      </c>
    </row>
    <row r="4" spans="1:11" x14ac:dyDescent="0.2">
      <c r="A4" s="4" t="s">
        <v>1</v>
      </c>
      <c r="B4" s="1">
        <v>0</v>
      </c>
      <c r="C4" s="1">
        <f>'progression calculations'!L4</f>
        <v>8.2200000000000009E-2</v>
      </c>
      <c r="D4" s="1">
        <f xml:space="preserve"> 1-B4-C4-E4-F4-G4-H4-I4-J4-K4</f>
        <v>0.83610855539999995</v>
      </c>
      <c r="E4" s="1">
        <f>'progression calculations'!D4</f>
        <v>8.0299999999999996E-2</v>
      </c>
      <c r="F4" s="1">
        <v>0</v>
      </c>
      <c r="G4" s="1">
        <v>0</v>
      </c>
      <c r="H4" s="1">
        <v>0</v>
      </c>
      <c r="I4" s="1">
        <f>'progression calculations'!Q4</f>
        <v>6.7890000000000006E-6</v>
      </c>
      <c r="J4" s="1">
        <v>0</v>
      </c>
      <c r="K4" s="1">
        <f>'mortality calculations'!D4</f>
        <v>1.3846556000000002E-3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calculations'!M4</f>
        <v>8.2200000000000009E-2</v>
      </c>
      <c r="E5" s="1">
        <f xml:space="preserve"> 1-B5-C5-D5-F5-G5-H5-I5-J5-K5</f>
        <v>0.83514141619999982</v>
      </c>
      <c r="F5" s="1">
        <f>'progression calculations'!E4</f>
        <v>8.0299999999999996E-2</v>
      </c>
      <c r="G5" s="1">
        <v>0</v>
      </c>
      <c r="H5" s="1">
        <v>0</v>
      </c>
      <c r="I5" s="1">
        <f>'progression calculations'!R4</f>
        <v>1.3870000000000001E-4</v>
      </c>
      <c r="J5" s="1">
        <v>0</v>
      </c>
      <c r="K5" s="1">
        <f>'mortality calculations'!E4</f>
        <v>2.2198838000000005E-3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calculations'!N4</f>
        <v>8.2200000000000009E-2</v>
      </c>
      <c r="F6" s="1">
        <f xml:space="preserve"> 1-B6-C6-D6-E6-G6-H6-I6-J6-K6</f>
        <v>0.86207379449999999</v>
      </c>
      <c r="G6" s="1">
        <f>'progression calculations'!F4</f>
        <v>5.2559999999999996E-2</v>
      </c>
      <c r="H6" s="1">
        <v>0</v>
      </c>
      <c r="I6" s="1">
        <f>'progression calculations'!S4</f>
        <v>2.7740000000000002E-4</v>
      </c>
      <c r="J6" s="1">
        <v>0</v>
      </c>
      <c r="K6" s="1">
        <f>'mortality calculations'!F4</f>
        <v>2.8888055000000005E-3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calculations'!O4</f>
        <v>8.2200000000000009E-2</v>
      </c>
      <c r="G7" s="1">
        <f xml:space="preserve"> 1-B7-C7-D7-E7-F7-H7-I7-J7-K7</f>
        <v>0.8148624888999999</v>
      </c>
      <c r="H7" s="1">
        <f>'progression calculations'!G4</f>
        <v>8.0299999999999996E-2</v>
      </c>
      <c r="I7" s="1">
        <f>'progression calculations'!H4</f>
        <v>1.898E-2</v>
      </c>
      <c r="J7" s="1">
        <v>0</v>
      </c>
      <c r="K7" s="1">
        <f>'mortality calculations'!G4</f>
        <v>3.6575111E-3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calculations'!I4</f>
        <v>1.898E-2</v>
      </c>
      <c r="J8" s="1">
        <f>'progression calculations'!J4</f>
        <v>2.044E-2</v>
      </c>
      <c r="K8" s="1">
        <f>'mortality calculations'!H4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calculations'!K4</f>
        <v>3.0599999999999999E-2</v>
      </c>
      <c r="K9" s="1">
        <f>'mortality calculations'!I4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calculations'!K4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13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0.94335000000000002</v>
      </c>
      <c r="C2" s="1">
        <f>'progression calculations'!B5</f>
        <v>5.5500000000000001E-2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calculations'!B5</f>
        <v>1.15E-3</v>
      </c>
    </row>
    <row r="3" spans="1:11" x14ac:dyDescent="0.2">
      <c r="A3" s="4" t="s">
        <v>59</v>
      </c>
      <c r="B3" s="1">
        <f>'progression calculations'!P5</f>
        <v>0.23701</v>
      </c>
      <c r="C3" s="1">
        <f xml:space="preserve"> 1-B3-D3-E3-F3-G3-H3-I3-J3-K3</f>
        <v>0.74568847500000002</v>
      </c>
      <c r="D3" s="1">
        <f>'progression calculations'!C5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calculations'!C5</f>
        <v>1.533525E-3</v>
      </c>
    </row>
    <row r="4" spans="1:11" x14ac:dyDescent="0.2">
      <c r="A4" s="4" t="s">
        <v>1</v>
      </c>
      <c r="B4" s="1">
        <v>0</v>
      </c>
      <c r="C4" s="1">
        <f>'progression calculations'!L5</f>
        <v>8.2200000000000009E-2</v>
      </c>
      <c r="D4" s="1">
        <f xml:space="preserve"> 1-B4-C4-E4-F4-G4-H4-I4-J4-K4</f>
        <v>0.835851609</v>
      </c>
      <c r="E4" s="1">
        <f>'progression calculations'!D5</f>
        <v>8.0299999999999996E-2</v>
      </c>
      <c r="F4" s="1">
        <v>0</v>
      </c>
      <c r="G4" s="1">
        <v>0</v>
      </c>
      <c r="H4" s="1">
        <v>0</v>
      </c>
      <c r="I4" s="1">
        <f>'progression calculations'!Q5</f>
        <v>6.7890000000000006E-6</v>
      </c>
      <c r="J4" s="1">
        <v>0</v>
      </c>
      <c r="K4" s="1">
        <f>'mortality calculations'!D5</f>
        <v>1.641602E-3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calculations'!M5</f>
        <v>8.2200000000000009E-2</v>
      </c>
      <c r="E5" s="1">
        <f xml:space="preserve"> 1-B5-C5-D5-F5-G5-H5-I5-J5-K5</f>
        <v>0.83472947899999983</v>
      </c>
      <c r="F5" s="1">
        <f>'progression calculations'!E5</f>
        <v>8.0299999999999996E-2</v>
      </c>
      <c r="G5" s="1">
        <v>0</v>
      </c>
      <c r="H5" s="1">
        <v>0</v>
      </c>
      <c r="I5" s="1">
        <f>'progression calculations'!R5</f>
        <v>1.3870000000000001E-4</v>
      </c>
      <c r="J5" s="1">
        <v>0</v>
      </c>
      <c r="K5" s="1">
        <f>'mortality calculations'!E5</f>
        <v>2.6318210000000003E-3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calculations'!N5</f>
        <v>8.2200000000000009E-2</v>
      </c>
      <c r="F6" s="1">
        <f xml:space="preserve"> 1-B6-C6-D6-E6-G6-H6-I6-J6-K6</f>
        <v>0.86153772750000002</v>
      </c>
      <c r="G6" s="1">
        <f>'progression calculations'!F5</f>
        <v>5.2559999999999996E-2</v>
      </c>
      <c r="H6" s="1">
        <v>0</v>
      </c>
      <c r="I6" s="1">
        <f>'progression calculations'!S5</f>
        <v>2.7740000000000002E-4</v>
      </c>
      <c r="J6" s="1">
        <v>0</v>
      </c>
      <c r="K6" s="1">
        <f>'mortality calculations'!F5</f>
        <v>3.4248725000000004E-3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calculations'!O5</f>
        <v>8.2200000000000009E-2</v>
      </c>
      <c r="G7" s="1">
        <f xml:space="preserve"> 1-B7-C7-D7-E7-F7-H7-I7-J7-K7</f>
        <v>0.81418377549999987</v>
      </c>
      <c r="H7" s="1">
        <f>'progression calculations'!G5</f>
        <v>8.0299999999999996E-2</v>
      </c>
      <c r="I7" s="1">
        <f>'progression calculations'!H5</f>
        <v>1.898E-2</v>
      </c>
      <c r="J7" s="1">
        <v>0</v>
      </c>
      <c r="K7" s="1">
        <f>'mortality calculations'!G5</f>
        <v>4.3362244999999994E-3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calculations'!I5</f>
        <v>1.898E-2</v>
      </c>
      <c r="J8" s="1">
        <f>'progression calculations'!J5</f>
        <v>2.044E-2</v>
      </c>
      <c r="K8" s="1">
        <f>'mortality calculations'!H5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calculations'!K5</f>
        <v>3.0599999999999999E-2</v>
      </c>
      <c r="K9" s="1">
        <f>'mortality calculations'!I5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calculations'!K5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14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0.93547999999999998</v>
      </c>
      <c r="C2" s="1">
        <f>'progression calculations'!B6</f>
        <v>6.3100000000000003E-2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calculations'!B6</f>
        <v>1.42E-3</v>
      </c>
    </row>
    <row r="3" spans="1:11" x14ac:dyDescent="0.2">
      <c r="A3" s="4" t="s">
        <v>59</v>
      </c>
      <c r="B3" s="1">
        <f>'progression calculations'!P6</f>
        <v>0.23701</v>
      </c>
      <c r="C3" s="1">
        <f xml:space="preserve"> 1-B3-D3-E3-F3-G3-H3-I3-J3-K3</f>
        <v>0.74532843000000004</v>
      </c>
      <c r="D3" s="1">
        <f>'progression calculations'!C6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calculations'!C6</f>
        <v>1.8935700000000002E-3</v>
      </c>
    </row>
    <row r="4" spans="1:11" x14ac:dyDescent="0.2">
      <c r="A4" s="4" t="s">
        <v>1</v>
      </c>
      <c r="B4" s="1">
        <v>0</v>
      </c>
      <c r="C4" s="1">
        <f>'progression calculations'!L6</f>
        <v>8.2200000000000009E-2</v>
      </c>
      <c r="D4" s="1">
        <f xml:space="preserve"> 1-B4-C4-E4-F4-G4-H4-I4-J4-K4</f>
        <v>0.83546618939999995</v>
      </c>
      <c r="E4" s="1">
        <f>'progression calculations'!D6</f>
        <v>8.0299999999999996E-2</v>
      </c>
      <c r="F4" s="1">
        <v>0</v>
      </c>
      <c r="G4" s="1">
        <v>0</v>
      </c>
      <c r="H4" s="1">
        <v>0</v>
      </c>
      <c r="I4" s="1">
        <f>'progression calculations'!Q6</f>
        <v>6.7890000000000006E-6</v>
      </c>
      <c r="J4" s="1">
        <v>0</v>
      </c>
      <c r="K4" s="1">
        <f>'mortality calculations'!D6</f>
        <v>2.0270216000000001E-3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calculations'!M6</f>
        <v>8.2200000000000009E-2</v>
      </c>
      <c r="E5" s="1">
        <f xml:space="preserve"> 1-B5-C5-D5-F5-G5-H5-I5-J5-K5</f>
        <v>0.83411157319999985</v>
      </c>
      <c r="F5" s="1">
        <f>'progression calculations'!E6</f>
        <v>8.0299999999999996E-2</v>
      </c>
      <c r="G5" s="1">
        <v>0</v>
      </c>
      <c r="H5" s="1">
        <v>0</v>
      </c>
      <c r="I5" s="1">
        <f>'progression calculations'!R6</f>
        <v>1.3870000000000001E-4</v>
      </c>
      <c r="J5" s="1">
        <v>0</v>
      </c>
      <c r="K5" s="1">
        <f>'mortality calculations'!E6</f>
        <v>3.2497268000000004E-3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calculations'!N6</f>
        <v>8.2200000000000009E-2</v>
      </c>
      <c r="F6" s="1">
        <f xml:space="preserve"> 1-B6-C6-D6-E6-G6-H6-I6-J6-K6</f>
        <v>0.860733627</v>
      </c>
      <c r="G6" s="1">
        <f>'progression calculations'!F6</f>
        <v>5.2559999999999996E-2</v>
      </c>
      <c r="H6" s="1">
        <v>0</v>
      </c>
      <c r="I6" s="1">
        <f>'progression calculations'!S6</f>
        <v>2.7740000000000002E-4</v>
      </c>
      <c r="J6" s="1">
        <v>0</v>
      </c>
      <c r="K6" s="1">
        <f>'mortality calculations'!F6</f>
        <v>4.2289730000000005E-3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calculations'!O6</f>
        <v>8.2200000000000009E-2</v>
      </c>
      <c r="G7" s="1">
        <f xml:space="preserve"> 1-B7-C7-D7-E7-F7-H7-I7-J7-K7</f>
        <v>0.81316570539999988</v>
      </c>
      <c r="H7" s="1">
        <f>'progression calculations'!G6</f>
        <v>8.0299999999999996E-2</v>
      </c>
      <c r="I7" s="1">
        <f>'progression calculations'!H6</f>
        <v>1.898E-2</v>
      </c>
      <c r="J7" s="1">
        <v>0</v>
      </c>
      <c r="K7" s="1">
        <f>'mortality calculations'!G6</f>
        <v>5.3542946000000001E-3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calculations'!I6</f>
        <v>1.898E-2</v>
      </c>
      <c r="J8" s="1">
        <f>'progression calculations'!J6</f>
        <v>2.044E-2</v>
      </c>
      <c r="K8" s="1">
        <f>'mortality calculations'!H6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calculations'!K6</f>
        <v>3.0599999999999999E-2</v>
      </c>
      <c r="K9" s="1">
        <f>'mortality calculations'!I6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calculations'!K6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15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0.92779</v>
      </c>
      <c r="C2" s="1">
        <f>'progression calculations'!B7</f>
        <v>7.0199999999999999E-2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calculations'!B7</f>
        <v>2.0100000000000001E-3</v>
      </c>
    </row>
    <row r="3" spans="1:11" x14ac:dyDescent="0.2">
      <c r="A3" s="4" t="s">
        <v>59</v>
      </c>
      <c r="B3" s="1">
        <f>'progression calculations'!P7</f>
        <v>0.23701</v>
      </c>
      <c r="C3" s="1">
        <f xml:space="preserve"> 1-B3-D3-E3-F3-G3-H3-I3-J3-K3</f>
        <v>0.74454166500000007</v>
      </c>
      <c r="D3" s="1">
        <f>'progression calculations'!C7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calculations'!C7</f>
        <v>2.6803349999999998E-3</v>
      </c>
    </row>
    <row r="4" spans="1:11" x14ac:dyDescent="0.2">
      <c r="A4" s="4" t="s">
        <v>1</v>
      </c>
      <c r="B4" s="1">
        <v>0</v>
      </c>
      <c r="C4" s="1">
        <f>'progression calculations'!L7</f>
        <v>8.2200000000000009E-2</v>
      </c>
      <c r="D4" s="1">
        <f xml:space="preserve"> 1-B4-C4-E4-F4-G4-H4-I4-J4-K4</f>
        <v>0.83462397619999995</v>
      </c>
      <c r="E4" s="1">
        <f>'progression calculations'!D7</f>
        <v>8.0299999999999996E-2</v>
      </c>
      <c r="F4" s="1">
        <v>0</v>
      </c>
      <c r="G4" s="1">
        <v>0</v>
      </c>
      <c r="H4" s="1">
        <v>0</v>
      </c>
      <c r="I4" s="1">
        <f>'progression calculations'!Q7</f>
        <v>6.7890000000000006E-6</v>
      </c>
      <c r="J4" s="1">
        <v>0</v>
      </c>
      <c r="K4" s="1">
        <f>'mortality calculations'!D7</f>
        <v>2.8692348000000003E-3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calculations'!M7</f>
        <v>8.2200000000000009E-2</v>
      </c>
      <c r="E5" s="1">
        <f xml:space="preserve"> 1-B5-C5-D5-F5-G5-H5-I5-J5-K5</f>
        <v>0.8327613345999999</v>
      </c>
      <c r="F5" s="1">
        <f>'progression calculations'!E7</f>
        <v>8.0299999999999996E-2</v>
      </c>
      <c r="G5" s="1">
        <v>0</v>
      </c>
      <c r="H5" s="1">
        <v>0</v>
      </c>
      <c r="I5" s="1">
        <f>'progression calculations'!R7</f>
        <v>1.3870000000000001E-4</v>
      </c>
      <c r="J5" s="1">
        <v>0</v>
      </c>
      <c r="K5" s="1">
        <f>'mortality calculations'!E7</f>
        <v>4.5999654000000003E-3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calculations'!N7</f>
        <v>8.2200000000000009E-2</v>
      </c>
      <c r="F6" s="1">
        <f xml:space="preserve"> 1-B6-C6-D6-E6-G6-H6-I6-J6-K6</f>
        <v>0.85897651850000001</v>
      </c>
      <c r="G6" s="1">
        <f>'progression calculations'!F7</f>
        <v>5.2559999999999996E-2</v>
      </c>
      <c r="H6" s="1">
        <v>0</v>
      </c>
      <c r="I6" s="1">
        <f>'progression calculations'!S7</f>
        <v>2.7740000000000002E-4</v>
      </c>
      <c r="J6" s="1">
        <v>0</v>
      </c>
      <c r="K6" s="1">
        <f>'mortality calculations'!F7</f>
        <v>5.9860815000000005E-3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calculations'!O7</f>
        <v>8.2200000000000009E-2</v>
      </c>
      <c r="G7" s="1">
        <f xml:space="preserve"> 1-B7-C7-D7-E7-F7-H7-I7-J7-K7</f>
        <v>0.81094103369999992</v>
      </c>
      <c r="H7" s="1">
        <f>'progression calculations'!G7</f>
        <v>8.0299999999999996E-2</v>
      </c>
      <c r="I7" s="1">
        <f>'progression calculations'!H7</f>
        <v>1.898E-2</v>
      </c>
      <c r="J7" s="1">
        <v>0</v>
      </c>
      <c r="K7" s="1">
        <f>'mortality calculations'!G7</f>
        <v>7.5789663E-3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calculations'!I7</f>
        <v>1.898E-2</v>
      </c>
      <c r="J8" s="1">
        <f>'progression calculations'!J7</f>
        <v>2.044E-2</v>
      </c>
      <c r="K8" s="1">
        <f>'mortality calculations'!H7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calculations'!K7</f>
        <v>3.0599999999999999E-2</v>
      </c>
      <c r="K9" s="1">
        <f>'mortality calculations'!I7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calculations'!K7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16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0.92075999999999991</v>
      </c>
      <c r="C2" s="1">
        <f>'progression calculations'!B8</f>
        <v>7.6100000000000001E-2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calculations'!B8</f>
        <v>3.14E-3</v>
      </c>
    </row>
    <row r="3" spans="1:11" x14ac:dyDescent="0.2">
      <c r="A3" s="4" t="s">
        <v>59</v>
      </c>
      <c r="B3" s="1">
        <f>'progression calculations'!P8</f>
        <v>0.17818999999999999</v>
      </c>
      <c r="C3" s="1">
        <f xml:space="preserve"> 1-B3-D3-E3-F3-G3-H3-I3-J3-K3</f>
        <v>0.79723130000000009</v>
      </c>
      <c r="D3" s="1">
        <f>'progression calculations'!C8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calculations'!C8</f>
        <v>3.6267000000000005E-3</v>
      </c>
    </row>
    <row r="4" spans="1:11" x14ac:dyDescent="0.2">
      <c r="A4" s="4" t="s">
        <v>1</v>
      </c>
      <c r="B4" s="1">
        <v>0</v>
      </c>
      <c r="C4" s="1">
        <f>'progression calculations'!L8</f>
        <v>6.1800000000000001E-2</v>
      </c>
      <c r="D4" s="1">
        <f xml:space="preserve"> 1-B4-C4-E4-F4-G4-H4-I4-J4-K4</f>
        <v>0.82760868300000001</v>
      </c>
      <c r="E4" s="1">
        <f>'progression calculations'!D8</f>
        <v>0.1067</v>
      </c>
      <c r="F4" s="1">
        <v>0</v>
      </c>
      <c r="G4" s="1">
        <v>0</v>
      </c>
      <c r="H4" s="1">
        <v>0</v>
      </c>
      <c r="I4" s="1">
        <f>'progression calculations'!Q8</f>
        <v>9.0210000000000005E-6</v>
      </c>
      <c r="J4" s="1">
        <v>0</v>
      </c>
      <c r="K4" s="1">
        <f>'mortality calculations'!D8</f>
        <v>3.8822960000000004E-3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calculations'!M8</f>
        <v>6.1800000000000001E-2</v>
      </c>
      <c r="E5" s="1">
        <f xml:space="preserve"> 1-B5-C5-D5-F5-G5-H5-I5-J5-K5</f>
        <v>0.82509159200000004</v>
      </c>
      <c r="F5" s="1">
        <f>'progression calculations'!E8</f>
        <v>0.1067</v>
      </c>
      <c r="G5" s="1">
        <v>0</v>
      </c>
      <c r="H5" s="1">
        <v>0</v>
      </c>
      <c r="I5" s="1">
        <f>'progression calculations'!R8</f>
        <v>1.8430000000000001E-4</v>
      </c>
      <c r="J5" s="1">
        <v>0</v>
      </c>
      <c r="K5" s="1">
        <f>'mortality calculations'!E8</f>
        <v>6.2241080000000008E-3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calculations'!N8</f>
        <v>6.1800000000000001E-2</v>
      </c>
      <c r="F6" s="1">
        <f xml:space="preserve"> 1-B6-C6-D6-E6-G6-H6-I6-J6-K6</f>
        <v>0.85989176999999994</v>
      </c>
      <c r="G6" s="1">
        <f>'progression calculations'!F8</f>
        <v>6.9839999999999999E-2</v>
      </c>
      <c r="H6" s="1">
        <v>0</v>
      </c>
      <c r="I6" s="1">
        <f>'progression calculations'!S8</f>
        <v>3.6860000000000001E-4</v>
      </c>
      <c r="J6" s="1">
        <v>0</v>
      </c>
      <c r="K6" s="1">
        <f>'mortality calculations'!F8</f>
        <v>8.0996300000000018E-3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calculations'!O8</f>
        <v>6.1800000000000001E-2</v>
      </c>
      <c r="G7" s="1">
        <f xml:space="preserve"> 1-B7-C7-D7-E7-F7-H7-I7-J7-K7</f>
        <v>0.796025074</v>
      </c>
      <c r="H7" s="1">
        <f>'progression calculations'!G8</f>
        <v>0.1067</v>
      </c>
      <c r="I7" s="1">
        <f>'progression calculations'!H8</f>
        <v>2.5219999999999999E-2</v>
      </c>
      <c r="J7" s="1">
        <v>0</v>
      </c>
      <c r="K7" s="1">
        <f>'mortality calculations'!G8</f>
        <v>1.0254926000000001E-2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calculations'!I8</f>
        <v>2.5219999999999999E-2</v>
      </c>
      <c r="J8" s="1">
        <f>'progression calculations'!J8</f>
        <v>2.716E-2</v>
      </c>
      <c r="K8" s="1">
        <f>'mortality calculations'!H8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calculations'!K7</f>
        <v>3.0599999999999999E-2</v>
      </c>
      <c r="K9" s="1">
        <f>'mortality calculations'!I8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calculations'!K8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17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0.91325999999999996</v>
      </c>
      <c r="C2" s="1">
        <f>'progression calculations'!B9</f>
        <v>8.1799999999999998E-2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calculations'!B9</f>
        <v>4.9399999999999999E-3</v>
      </c>
    </row>
    <row r="3" spans="1:11" x14ac:dyDescent="0.2">
      <c r="A3" s="4" t="s">
        <v>59</v>
      </c>
      <c r="B3" s="1">
        <f>'progression calculations'!P9</f>
        <v>0.17818999999999999</v>
      </c>
      <c r="C3" s="1">
        <f xml:space="preserve"> 1-B3-D3-E3-F3-G3-H3-I3-J3-K3</f>
        <v>0.79515230000000003</v>
      </c>
      <c r="D3" s="1">
        <f>'progression calculations'!C9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calculations'!C9</f>
        <v>5.7057000000000002E-3</v>
      </c>
    </row>
    <row r="4" spans="1:11" x14ac:dyDescent="0.2">
      <c r="A4" s="4" t="s">
        <v>1</v>
      </c>
      <c r="B4" s="1">
        <v>0</v>
      </c>
      <c r="C4" s="1">
        <f>'progression calculations'!L9</f>
        <v>6.1800000000000001E-2</v>
      </c>
      <c r="D4" s="1">
        <f xml:space="preserve"> 1-B4-C4-E4-F4-G4-H4-I4-J4-K4</f>
        <v>0.82538316300000003</v>
      </c>
      <c r="E4" s="1">
        <f>'progression calculations'!D9</f>
        <v>0.1067</v>
      </c>
      <c r="F4" s="1">
        <v>0</v>
      </c>
      <c r="G4" s="1">
        <v>0</v>
      </c>
      <c r="H4" s="1">
        <v>0</v>
      </c>
      <c r="I4" s="1">
        <f>'progression calculations'!Q9</f>
        <v>9.0210000000000005E-6</v>
      </c>
      <c r="J4" s="1">
        <v>0</v>
      </c>
      <c r="K4" s="1">
        <f>'mortality calculations'!D9</f>
        <v>6.1078160000000012E-3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calculations'!M9</f>
        <v>6.1800000000000001E-2</v>
      </c>
      <c r="E5" s="1">
        <f xml:space="preserve"> 1-B5-C5-D5-F5-G5-H5-I5-J5-K5</f>
        <v>0.821523632</v>
      </c>
      <c r="F5" s="1">
        <f>'progression calculations'!E9</f>
        <v>0.1067</v>
      </c>
      <c r="G5" s="1">
        <v>0</v>
      </c>
      <c r="H5" s="1">
        <v>0</v>
      </c>
      <c r="I5" s="1">
        <f>'progression calculations'!R9</f>
        <v>1.8430000000000001E-4</v>
      </c>
      <c r="J5" s="1">
        <v>0</v>
      </c>
      <c r="K5" s="1">
        <f>'mortality calculations'!E9</f>
        <v>9.792068000000001E-3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calculations'!N9</f>
        <v>6.1800000000000001E-2</v>
      </c>
      <c r="F6" s="1">
        <f xml:space="preserve"> 1-B6-C6-D6-E6-G6-H6-I6-J6-K6</f>
        <v>0.85524866999999993</v>
      </c>
      <c r="G6" s="1">
        <f>'progression calculations'!F9</f>
        <v>6.9839999999999999E-2</v>
      </c>
      <c r="H6" s="1">
        <v>0</v>
      </c>
      <c r="I6" s="1">
        <f>'progression calculations'!S9</f>
        <v>3.6860000000000001E-4</v>
      </c>
      <c r="J6" s="1">
        <v>0</v>
      </c>
      <c r="K6" s="1">
        <f>'mortality calculations'!F9</f>
        <v>1.2742730000000001E-2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calculations'!O9</f>
        <v>6.1800000000000001E-2</v>
      </c>
      <c r="G7" s="1">
        <f xml:space="preserve"> 1-B7-C7-D7-E7-F7-H7-I7-J7-K7</f>
        <v>0.79014645399999994</v>
      </c>
      <c r="H7" s="1">
        <f>'progression calculations'!G9</f>
        <v>0.1067</v>
      </c>
      <c r="I7" s="1">
        <f>'progression calculations'!H9</f>
        <v>2.5219999999999999E-2</v>
      </c>
      <c r="J7" s="1">
        <v>0</v>
      </c>
      <c r="K7" s="1">
        <f>'mortality calculations'!G9</f>
        <v>1.6133546000000002E-2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calculations'!I9</f>
        <v>2.5219999999999999E-2</v>
      </c>
      <c r="J8" s="1">
        <f>'progression calculations'!J9</f>
        <v>2.716E-2</v>
      </c>
      <c r="K8" s="1">
        <f>'mortality calculations'!H9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calculations'!K9</f>
        <v>3.9780000000000003E-2</v>
      </c>
      <c r="K9" s="1">
        <f>'mortality calculations'!I9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calculations'!K9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1"/>
  <sheetViews>
    <sheetView zoomScale="80" zoomScaleNormal="80" workbookViewId="0">
      <selection activeCell="I7" sqref="I7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22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0.90708999999999995</v>
      </c>
      <c r="C2" s="1">
        <f>'progression calculations'!B10</f>
        <v>8.5599999999999996E-2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calculations'!B10</f>
        <v>7.3099999999999997E-3</v>
      </c>
    </row>
    <row r="3" spans="1:11" x14ac:dyDescent="0.2">
      <c r="A3" s="4" t="s">
        <v>59</v>
      </c>
      <c r="B3" s="1">
        <f>'progression calculations'!P10</f>
        <v>0.17818999999999999</v>
      </c>
      <c r="C3" s="1">
        <f xml:space="preserve"> 1-B3-D3-E3-F3-G3-H3-I3-J3-K3</f>
        <v>0.79241495000000006</v>
      </c>
      <c r="D3" s="1">
        <f>'progression calculations'!C10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calculations'!C10</f>
        <v>8.4430500000000006E-3</v>
      </c>
    </row>
    <row r="4" spans="1:11" x14ac:dyDescent="0.2">
      <c r="A4" s="4" t="s">
        <v>1</v>
      </c>
      <c r="B4" s="1">
        <v>0</v>
      </c>
      <c r="C4" s="1">
        <f>'progression calculations'!L10</f>
        <v>6.1800000000000001E-2</v>
      </c>
      <c r="D4" s="1">
        <f xml:space="preserve"> 1-B4-C4-E4-F4-G4-H4-I4-J4-K4</f>
        <v>0.82245289500000007</v>
      </c>
      <c r="E4" s="1">
        <f>'progression calculations'!D10</f>
        <v>0.1067</v>
      </c>
      <c r="F4" s="1">
        <v>0</v>
      </c>
      <c r="G4" s="1">
        <v>0</v>
      </c>
      <c r="H4" s="1">
        <v>0</v>
      </c>
      <c r="I4" s="1">
        <f>'progression calculations'!Q10</f>
        <v>9.0210000000000005E-6</v>
      </c>
      <c r="J4" s="1">
        <v>0</v>
      </c>
      <c r="K4" s="1">
        <f>'mortality calculations'!D10</f>
        <v>9.038084E-3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calculations'!M10</f>
        <v>6.1800000000000001E-2</v>
      </c>
      <c r="E5" s="1">
        <f xml:space="preserve"> 1-B5-C5-D5-F5-G5-H5-I5-J5-K5</f>
        <v>0.81682581799999998</v>
      </c>
      <c r="F5" s="1">
        <f>'progression calculations'!E10</f>
        <v>0.1067</v>
      </c>
      <c r="G5" s="1">
        <v>0</v>
      </c>
      <c r="H5" s="1">
        <v>0</v>
      </c>
      <c r="I5" s="1">
        <f>'progression calculations'!R10</f>
        <v>1.8430000000000001E-4</v>
      </c>
      <c r="J5" s="1">
        <v>0</v>
      </c>
      <c r="K5" s="1">
        <f>'mortality calculations'!E10</f>
        <v>1.4489882000000001E-2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calculations'!N10</f>
        <v>6.1800000000000001E-2</v>
      </c>
      <c r="F6" s="1">
        <f xml:space="preserve"> 1-B6-C6-D6-E6-G6-H6-I6-J6-K6</f>
        <v>0.84913525499999998</v>
      </c>
      <c r="G6" s="1">
        <f>'progression calculations'!F10</f>
        <v>6.9839999999999999E-2</v>
      </c>
      <c r="H6" s="1">
        <v>0</v>
      </c>
      <c r="I6" s="1">
        <f>'progression calculations'!S10</f>
        <v>3.6860000000000001E-4</v>
      </c>
      <c r="J6" s="1">
        <v>0</v>
      </c>
      <c r="K6" s="1">
        <f>'mortality calculations'!F10</f>
        <v>1.8856145000000001E-2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calculations'!O10</f>
        <v>6.1800000000000001E-2</v>
      </c>
      <c r="G7" s="1">
        <f xml:space="preserve"> 1-B7-C7-D7-E7-F7-H7-I7-J7-K7</f>
        <v>0.78240627100000004</v>
      </c>
      <c r="H7" s="1">
        <f>'progression calculations'!G10</f>
        <v>0.1067</v>
      </c>
      <c r="I7" s="1">
        <f>'progression calculations'!H10</f>
        <v>2.5219999999999999E-2</v>
      </c>
      <c r="J7" s="1">
        <v>0</v>
      </c>
      <c r="K7" s="1">
        <f>'mortality calculations'!G10</f>
        <v>2.3873729E-2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calculations'!I10</f>
        <v>2.5219999999999999E-2</v>
      </c>
      <c r="J8" s="1">
        <f>'progression calculations'!J10</f>
        <v>2.716E-2</v>
      </c>
      <c r="K8" s="1">
        <f>'mortality calculations'!H10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calculations'!K10</f>
        <v>3.9780000000000003E-2</v>
      </c>
      <c r="K9" s="1">
        <f>'mortality calculations'!I10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calculations'!K10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1"/>
  <sheetViews>
    <sheetView zoomScale="80" zoomScaleNormal="80" workbookViewId="0">
      <selection activeCell="N30" sqref="N30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18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0.90156000000000003</v>
      </c>
      <c r="C2" s="1">
        <f>'progression calculations'!B11</f>
        <v>8.8099999999999998E-2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calculations'!B11</f>
        <v>1.034E-2</v>
      </c>
    </row>
    <row r="3" spans="1:11" x14ac:dyDescent="0.2">
      <c r="A3" s="4" t="s">
        <v>59</v>
      </c>
      <c r="B3" s="1">
        <f>'progression calculations'!P11</f>
        <v>0.17818999999999999</v>
      </c>
      <c r="C3" s="1">
        <f xml:space="preserve"> 1-B3-D3-E3-F3-G3-H3-I3-J3-K3</f>
        <v>0.7889153000000001</v>
      </c>
      <c r="D3" s="1">
        <f>'progression calculations'!C11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calculations'!C11</f>
        <v>1.1942700000000001E-2</v>
      </c>
    </row>
    <row r="4" spans="1:11" x14ac:dyDescent="0.2">
      <c r="A4" s="4" t="s">
        <v>1</v>
      </c>
      <c r="B4" s="1">
        <v>0</v>
      </c>
      <c r="C4" s="1">
        <f>'progression calculations'!L11</f>
        <v>6.1800000000000001E-2</v>
      </c>
      <c r="D4" s="1">
        <f xml:space="preserve"> 1-B4-C4-E4-F4-G4-H4-I4-J4-K4</f>
        <v>0.81870660299999998</v>
      </c>
      <c r="E4" s="1">
        <f>'progression calculations'!D11</f>
        <v>0.1067</v>
      </c>
      <c r="F4" s="1">
        <v>0</v>
      </c>
      <c r="G4" s="1">
        <v>0</v>
      </c>
      <c r="H4" s="1">
        <v>0</v>
      </c>
      <c r="I4" s="1">
        <f>'progression calculations'!Q11</f>
        <v>9.0210000000000005E-6</v>
      </c>
      <c r="J4" s="1">
        <v>0</v>
      </c>
      <c r="K4" s="1">
        <f>'mortality calculations'!D11</f>
        <v>1.2784376000000002E-2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calculations'!M11</f>
        <v>6.1800000000000001E-2</v>
      </c>
      <c r="E5" s="1">
        <f xml:space="preserve"> 1-B5-C5-D5-F5-G5-H5-I5-J5-K5</f>
        <v>0.810819752</v>
      </c>
      <c r="F5" s="1">
        <f>'progression calculations'!E11</f>
        <v>0.1067</v>
      </c>
      <c r="G5" s="1">
        <v>0</v>
      </c>
      <c r="H5" s="1">
        <v>0</v>
      </c>
      <c r="I5" s="1">
        <f>'progression calculations'!R11</f>
        <v>1.8430000000000001E-4</v>
      </c>
      <c r="J5" s="1">
        <v>0</v>
      </c>
      <c r="K5" s="1">
        <f>'mortality calculations'!E11</f>
        <v>2.0495948000000003E-2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calculations'!N11</f>
        <v>6.1800000000000001E-2</v>
      </c>
      <c r="F6" s="1">
        <f xml:space="preserve"> 1-B6-C6-D6-E6-G6-H6-I6-J6-K6</f>
        <v>0.84131937000000001</v>
      </c>
      <c r="G6" s="1">
        <f>'progression calculations'!F11</f>
        <v>6.9839999999999999E-2</v>
      </c>
      <c r="H6" s="1">
        <v>0</v>
      </c>
      <c r="I6" s="1">
        <f>'progression calculations'!S11</f>
        <v>3.6860000000000001E-4</v>
      </c>
      <c r="J6" s="1">
        <v>0</v>
      </c>
      <c r="K6" s="1">
        <f>'mortality calculations'!F11</f>
        <v>2.6672030000000003E-2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calculations'!O11</f>
        <v>6.1800000000000001E-2</v>
      </c>
      <c r="G7" s="1">
        <f xml:space="preserve"> 1-B7-C7-D7-E7-F7-H7-I7-J7-K7</f>
        <v>0.77251059399999999</v>
      </c>
      <c r="H7" s="1">
        <f>'progression calculations'!G11</f>
        <v>0.1067</v>
      </c>
      <c r="I7" s="1">
        <f>'progression calculations'!H11</f>
        <v>2.5219999999999999E-2</v>
      </c>
      <c r="J7" s="1">
        <v>0</v>
      </c>
      <c r="K7" s="1">
        <f>'mortality calculations'!G11</f>
        <v>3.3769406000000002E-2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calculations'!I11</f>
        <v>2.5219999999999999E-2</v>
      </c>
      <c r="J8" s="1">
        <f>'progression calculations'!J11</f>
        <v>2.716E-2</v>
      </c>
      <c r="K8" s="1">
        <f>'mortality calculations'!H11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calculations'!K11</f>
        <v>3.9780000000000003E-2</v>
      </c>
      <c r="K9" s="1">
        <f>'mortality calculations'!I11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calculations'!K11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1"/>
  <sheetViews>
    <sheetView zoomScale="80" zoomScaleNormal="80" workbookViewId="0">
      <selection activeCell="I7" sqref="I7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19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0.89561000000000002</v>
      </c>
      <c r="C2" s="1">
        <f>'progression calculations'!B12</f>
        <v>8.9399999999999993E-2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calculations'!B12</f>
        <v>1.499E-2</v>
      </c>
    </row>
    <row r="3" spans="1:11" x14ac:dyDescent="0.2">
      <c r="A3" s="4" t="s">
        <v>59</v>
      </c>
      <c r="B3" s="1">
        <f>'progression calculations'!P12</f>
        <v>0.14359</v>
      </c>
      <c r="C3" s="1">
        <f xml:space="preserve"> 1-B3-D3-E3-F3-G3-H3-I3-J3-K3</f>
        <v>0.81453449999999994</v>
      </c>
      <c r="D3" s="1">
        <f>'progression calculations'!C12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calculations'!C12</f>
        <v>1.57395E-2</v>
      </c>
    </row>
    <row r="4" spans="1:11" x14ac:dyDescent="0.2">
      <c r="A4" s="4" t="s">
        <v>1</v>
      </c>
      <c r="B4" s="1">
        <v>0</v>
      </c>
      <c r="C4" s="1">
        <f>'progression calculations'!L12</f>
        <v>4.9799999999999997E-2</v>
      </c>
      <c r="D4" s="1">
        <f xml:space="preserve"> 1-B4-C4-E4-F4-G4-H4-I4-J4-K4</f>
        <v>0.80023998699999999</v>
      </c>
      <c r="E4" s="1">
        <f>'progression calculations'!D12</f>
        <v>0.1331</v>
      </c>
      <c r="F4" s="1">
        <v>0</v>
      </c>
      <c r="G4" s="1">
        <v>0</v>
      </c>
      <c r="H4" s="1">
        <v>0</v>
      </c>
      <c r="I4" s="1">
        <f>'progression calculations'!Q12</f>
        <v>1.1253000000000001E-5</v>
      </c>
      <c r="J4" s="1">
        <v>0</v>
      </c>
      <c r="K4" s="1">
        <f>'mortality calculations'!D12</f>
        <v>1.6848760000000001E-2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calculations'!M12</f>
        <v>4.9799999999999997E-2</v>
      </c>
      <c r="E5" s="1">
        <f xml:space="preserve"> 1-B5-C5-D5-F5-G5-H5-I5-J5-K5</f>
        <v>0.78985812</v>
      </c>
      <c r="F5" s="1">
        <f>'progression calculations'!E12</f>
        <v>0.1331</v>
      </c>
      <c r="G5" s="1">
        <v>0</v>
      </c>
      <c r="H5" s="1">
        <v>0</v>
      </c>
      <c r="I5" s="1">
        <f>'progression calculations'!R12</f>
        <v>2.299E-4</v>
      </c>
      <c r="J5" s="1">
        <v>0</v>
      </c>
      <c r="K5" s="1">
        <f>'mortality calculations'!E12</f>
        <v>2.7011980000000001E-2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calculations'!N12</f>
        <v>4.9799999999999997E-2</v>
      </c>
      <c r="F6" s="1">
        <f xml:space="preserve"> 1-B6-C6-D6-E6-G6-H6-I6-J6-K6</f>
        <v>0.82746865000000003</v>
      </c>
      <c r="G6" s="1">
        <f>'progression calculations'!F12</f>
        <v>8.7119999999999989E-2</v>
      </c>
      <c r="H6" s="1">
        <v>0</v>
      </c>
      <c r="I6" s="1">
        <f>'progression calculations'!S12</f>
        <v>4.5980000000000001E-4</v>
      </c>
      <c r="J6" s="1">
        <v>0</v>
      </c>
      <c r="K6" s="1">
        <f>'mortality calculations'!F12</f>
        <v>3.5151550000000004E-2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calculations'!O12</f>
        <v>4.9799999999999997E-2</v>
      </c>
      <c r="G7" s="1">
        <f xml:space="preserve"> 1-B7-C7-D7-E7-F7-H7-I7-J7-K7</f>
        <v>0.74113468999999998</v>
      </c>
      <c r="H7" s="1">
        <f>'progression calculations'!G12</f>
        <v>0.1331</v>
      </c>
      <c r="I7" s="1">
        <f>'progression calculations'!H12</f>
        <v>3.1459999999999995E-2</v>
      </c>
      <c r="J7" s="1">
        <v>0</v>
      </c>
      <c r="K7" s="1">
        <f>'mortality calculations'!G12</f>
        <v>4.4505309999999999E-2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calculations'!I12</f>
        <v>3.1459999999999995E-2</v>
      </c>
      <c r="J8" s="1">
        <f>'progression calculations'!J12</f>
        <v>3.388E-2</v>
      </c>
      <c r="K8" s="1">
        <f>'mortality calculations'!H12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calculations'!K12</f>
        <v>7.038E-3</v>
      </c>
      <c r="K9" s="1">
        <f>'mortality calculations'!I12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calculations'!K12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20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0.88634999999999997</v>
      </c>
      <c r="C2" s="1">
        <f>'progression calculations'!B13</f>
        <v>9.0399999999999994E-2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calculations'!B13</f>
        <v>2.325E-2</v>
      </c>
    </row>
    <row r="3" spans="1:11" x14ac:dyDescent="0.2">
      <c r="A3" s="4" t="s">
        <v>59</v>
      </c>
      <c r="B3" s="1">
        <f>'progression calculations'!P13</f>
        <v>0.14359</v>
      </c>
      <c r="C3" s="1">
        <f xml:space="preserve"> 1-B3-D3-E3-F3-G3-H3-I3-J3-K3</f>
        <v>0.80586150000000001</v>
      </c>
      <c r="D3" s="1">
        <f>'progression calculations'!C13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calculations'!C13</f>
        <v>2.44125E-2</v>
      </c>
    </row>
    <row r="4" spans="1:11" x14ac:dyDescent="0.2">
      <c r="A4" s="4" t="s">
        <v>1</v>
      </c>
      <c r="B4" s="1">
        <v>0</v>
      </c>
      <c r="C4" s="1">
        <f>'progression calculations'!L13</f>
        <v>4.9799999999999997E-2</v>
      </c>
      <c r="D4" s="1">
        <f xml:space="preserve"> 1-B4-C4-E4-F4-G4-H4-I4-J4-K4</f>
        <v>0.79095574700000004</v>
      </c>
      <c r="E4" s="1">
        <f>'progression calculations'!D13</f>
        <v>0.1331</v>
      </c>
      <c r="F4" s="1">
        <v>0</v>
      </c>
      <c r="G4" s="1">
        <v>0</v>
      </c>
      <c r="H4" s="1">
        <v>0</v>
      </c>
      <c r="I4" s="1">
        <f>'progression calculations'!Q13</f>
        <v>1.1253000000000001E-5</v>
      </c>
      <c r="J4" s="1">
        <v>0</v>
      </c>
      <c r="K4" s="1">
        <f>'mortality calculations'!D13</f>
        <v>2.6133000000000003E-2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calculations'!M13</f>
        <v>4.9799999999999997E-2</v>
      </c>
      <c r="E5" s="1">
        <f xml:space="preserve"> 1-B5-C5-D5-F5-G5-H5-I5-J5-K5</f>
        <v>0.77497360000000004</v>
      </c>
      <c r="F5" s="1">
        <f>'progression calculations'!E13</f>
        <v>0.1331</v>
      </c>
      <c r="G5" s="1">
        <v>0</v>
      </c>
      <c r="H5" s="1">
        <v>0</v>
      </c>
      <c r="I5" s="1">
        <f>'progression calculations'!R13</f>
        <v>2.299E-4</v>
      </c>
      <c r="J5" s="1">
        <v>0</v>
      </c>
      <c r="K5" s="1">
        <f>'mortality calculations'!E13</f>
        <v>4.1896500000000003E-2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calculations'!N13</f>
        <v>4.9799999999999997E-2</v>
      </c>
      <c r="F6" s="1">
        <f xml:space="preserve"> 1-B6-C6-D6-E6-G6-H6-I6-J6-K6</f>
        <v>0.80809895000000009</v>
      </c>
      <c r="G6" s="1">
        <f>'progression calculations'!F13</f>
        <v>8.7119999999999989E-2</v>
      </c>
      <c r="H6" s="1">
        <v>0</v>
      </c>
      <c r="I6" s="1">
        <f>'progression calculations'!S13</f>
        <v>4.5980000000000001E-4</v>
      </c>
      <c r="J6" s="1">
        <v>0</v>
      </c>
      <c r="K6" s="1">
        <f>'mortality calculations'!F13</f>
        <v>5.4521250000000007E-2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calculations'!O13</f>
        <v>4.9799999999999997E-2</v>
      </c>
      <c r="G7" s="1">
        <f xml:space="preserve"> 1-B7-C7-D7-E7-F7-H7-I7-J7-K7</f>
        <v>0.71661074999999996</v>
      </c>
      <c r="H7" s="1">
        <f>'progression calculations'!G13</f>
        <v>0.1331</v>
      </c>
      <c r="I7" s="1">
        <f>'progression calculations'!H13</f>
        <v>3.1459999999999995E-2</v>
      </c>
      <c r="J7" s="1">
        <v>0</v>
      </c>
      <c r="K7" s="1">
        <f>'mortality calculations'!G13</f>
        <v>6.902925E-2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calculations'!I13</f>
        <v>3.1459999999999995E-2</v>
      </c>
      <c r="J8" s="1">
        <f>'progression calculations'!J13</f>
        <v>3.388E-2</v>
      </c>
      <c r="K8" s="1">
        <f>'mortality calculations'!H13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calculations'!K13</f>
        <v>7.038E-3</v>
      </c>
      <c r="K9" s="1">
        <f>'mortality calculations'!I13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calculations'!K13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1"/>
  <sheetViews>
    <sheetView zoomScale="80" zoomScaleNormal="80" workbookViewId="0">
      <selection activeCell="I6" sqref="I6"/>
    </sheetView>
  </sheetViews>
  <sheetFormatPr baseColWidth="10" defaultColWidth="8.83203125" defaultRowHeight="15" x14ac:dyDescent="0.2"/>
  <cols>
    <col min="9" max="9" width="13" bestFit="1" customWidth="1"/>
  </cols>
  <sheetData>
    <row r="1" spans="1:11" x14ac:dyDescent="0.2">
      <c r="A1" s="4" t="s">
        <v>21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">
      <c r="A2" s="4" t="s">
        <v>66</v>
      </c>
      <c r="B2" s="1">
        <f xml:space="preserve"> 1-C2-D2-E2-F2-G2-H2-I2-J2-K2</f>
        <v>0.87229999999999996</v>
      </c>
      <c r="C2" s="1">
        <f>'progression calculations'!B14</f>
        <v>9.0700000000000003E-2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calculations'!B14</f>
        <v>3.6999999999999998E-2</v>
      </c>
    </row>
    <row r="3" spans="1:11" x14ac:dyDescent="0.2">
      <c r="A3" s="4" t="s">
        <v>59</v>
      </c>
      <c r="B3" s="1">
        <f>'progression calculations'!P14</f>
        <v>0.14359</v>
      </c>
      <c r="C3" s="1">
        <f xml:space="preserve"> 1-B3-D3-E3-F3-G3-H3-I3-J3-K3</f>
        <v>0.79142399999999991</v>
      </c>
      <c r="D3" s="1">
        <f>'progression calculations'!C14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calculations'!C14</f>
        <v>3.8850000000000003E-2</v>
      </c>
    </row>
    <row r="4" spans="1:11" x14ac:dyDescent="0.2">
      <c r="A4" s="4" t="s">
        <v>1</v>
      </c>
      <c r="B4" s="1">
        <v>0</v>
      </c>
      <c r="C4" s="1">
        <f>'progression calculations'!L14</f>
        <v>4.9799999999999997E-2</v>
      </c>
      <c r="D4" s="1">
        <f xml:space="preserve"> 1-B4-C4-E4-F4-G4-H4-I4-J4-K4</f>
        <v>0.77550074700000005</v>
      </c>
      <c r="E4" s="1">
        <f>'progression calculations'!D14</f>
        <v>0.1331</v>
      </c>
      <c r="F4" s="1">
        <v>0</v>
      </c>
      <c r="G4" s="1">
        <v>0</v>
      </c>
      <c r="H4" s="1">
        <v>0</v>
      </c>
      <c r="I4" s="1">
        <f>'progression calculations'!Q14</f>
        <v>1.1253000000000001E-5</v>
      </c>
      <c r="J4" s="1">
        <v>0</v>
      </c>
      <c r="K4" s="1">
        <f>'mortality calculations'!D14</f>
        <v>4.1588E-2</v>
      </c>
    </row>
    <row r="5" spans="1:11" x14ac:dyDescent="0.2">
      <c r="A5" s="4" t="s">
        <v>2</v>
      </c>
      <c r="B5" s="1">
        <v>0</v>
      </c>
      <c r="C5" s="1">
        <v>0</v>
      </c>
      <c r="D5" s="1">
        <f>'progression calculations'!M14</f>
        <v>4.9799999999999997E-2</v>
      </c>
      <c r="E5" s="1">
        <f xml:space="preserve"> 1-B5-C5-D5-F5-G5-H5-I5-J5-K5</f>
        <v>0.75019610000000003</v>
      </c>
      <c r="F5" s="1">
        <f>'progression calculations'!E14</f>
        <v>0.1331</v>
      </c>
      <c r="G5" s="1">
        <v>0</v>
      </c>
      <c r="H5" s="1">
        <v>0</v>
      </c>
      <c r="I5" s="1">
        <f>'progression calculations'!R14</f>
        <v>2.299E-4</v>
      </c>
      <c r="J5" s="1">
        <v>0</v>
      </c>
      <c r="K5" s="1">
        <f>'mortality calculations'!E14</f>
        <v>6.6673999999999997E-2</v>
      </c>
    </row>
    <row r="6" spans="1:11" x14ac:dyDescent="0.2">
      <c r="A6" s="4" t="s">
        <v>3</v>
      </c>
      <c r="B6" s="1">
        <v>0</v>
      </c>
      <c r="C6" s="1">
        <v>0</v>
      </c>
      <c r="D6" s="1">
        <v>0</v>
      </c>
      <c r="E6" s="1">
        <f>'progression calculations'!N14</f>
        <v>4.9799999999999997E-2</v>
      </c>
      <c r="F6" s="1">
        <f xml:space="preserve"> 1-B6-C6-D6-E6-G6-H6-I6-J6-K6</f>
        <v>0.77585520000000008</v>
      </c>
      <c r="G6" s="1">
        <f>'progression calculations'!F14</f>
        <v>8.7119999999999989E-2</v>
      </c>
      <c r="H6" s="1">
        <v>0</v>
      </c>
      <c r="I6" s="1">
        <f>'progression calculations'!S14</f>
        <v>4.5980000000000001E-4</v>
      </c>
      <c r="J6" s="1">
        <v>0</v>
      </c>
      <c r="K6" s="1">
        <f>'mortality calculations'!F14</f>
        <v>8.6765000000000009E-2</v>
      </c>
    </row>
    <row r="7" spans="1:11" x14ac:dyDescent="0.2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calculations'!O14</f>
        <v>4.9799999999999997E-2</v>
      </c>
      <c r="G7" s="1">
        <f xml:space="preserve"> 1-B7-C7-D7-E7-F7-H7-I7-J7-K7</f>
        <v>0.67578700000000003</v>
      </c>
      <c r="H7" s="1">
        <f>'progression calculations'!G14</f>
        <v>0.1331</v>
      </c>
      <c r="I7" s="1">
        <f>'progression calculations'!H14</f>
        <v>3.1459999999999995E-2</v>
      </c>
      <c r="J7" s="1">
        <v>0</v>
      </c>
      <c r="K7" s="1">
        <f>'mortality calculations'!G14</f>
        <v>0.10985299999999999</v>
      </c>
    </row>
    <row r="8" spans="1:11" x14ac:dyDescent="0.2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calculations'!I14</f>
        <v>3.1459999999999995E-2</v>
      </c>
      <c r="J8" s="1">
        <f>'progression calculations'!J14</f>
        <v>3.388E-2</v>
      </c>
      <c r="K8" s="1">
        <f>'mortality calculations'!H14</f>
        <v>0.16</v>
      </c>
    </row>
    <row r="9" spans="1:11" x14ac:dyDescent="0.2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calculations'!K14</f>
        <v>7.038E-3</v>
      </c>
      <c r="K9" s="1">
        <f>'mortality calculations'!I14</f>
        <v>0.62239999999999995</v>
      </c>
    </row>
    <row r="10" spans="1:11" x14ac:dyDescent="0.2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calculations'!K14</f>
        <v>7.0000000000000007E-2</v>
      </c>
    </row>
    <row r="11" spans="1:11" x14ac:dyDescent="0.2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1286"/>
  <sheetViews>
    <sheetView zoomScale="125" zoomScaleNormal="80" workbookViewId="0">
      <selection activeCell="R44" sqref="R44"/>
    </sheetView>
  </sheetViews>
  <sheetFormatPr baseColWidth="10" defaultColWidth="8.83203125" defaultRowHeight="15" x14ac:dyDescent="0.2"/>
  <cols>
    <col min="1" max="1" width="14" customWidth="1"/>
    <col min="2" max="2" width="11.5" customWidth="1"/>
    <col min="3" max="3" width="12" customWidth="1"/>
    <col min="4" max="4" width="18.6640625" customWidth="1"/>
    <col min="9" max="9" width="12.1640625" customWidth="1"/>
    <col min="10" max="10" width="12.83203125" customWidth="1"/>
    <col min="11" max="11" width="12" customWidth="1"/>
    <col min="14" max="14" width="13.1640625" customWidth="1"/>
    <col min="15" max="15" width="13.33203125" customWidth="1"/>
    <col min="17" max="17" width="12.33203125" customWidth="1"/>
    <col min="18" max="18" width="14.83203125" customWidth="1"/>
    <col min="19" max="19" width="11.83203125" customWidth="1"/>
    <col min="20" max="20" width="16.6640625" customWidth="1"/>
    <col min="21" max="21" width="16.5" customWidth="1"/>
    <col min="25" max="25" width="11" customWidth="1"/>
    <col min="28" max="28" width="16.1640625" customWidth="1"/>
    <col min="29" max="29" width="13.83203125" customWidth="1"/>
    <col min="30" max="31" width="13" customWidth="1"/>
    <col min="32" max="32" width="13.33203125" customWidth="1"/>
    <col min="33" max="33" width="13.83203125" customWidth="1"/>
    <col min="34" max="34" width="12.83203125" customWidth="1"/>
    <col min="35" max="35" width="13.33203125" customWidth="1"/>
    <col min="36" max="36" width="12.5" customWidth="1"/>
    <col min="37" max="37" width="15.6640625" customWidth="1"/>
    <col min="38" max="38" width="12.6640625" bestFit="1" customWidth="1"/>
    <col min="39" max="39" width="11.5" bestFit="1" customWidth="1"/>
    <col min="40" max="40" width="13.83203125" customWidth="1"/>
    <col min="41" max="41" width="15.5" bestFit="1" customWidth="1"/>
  </cols>
  <sheetData>
    <row r="1" spans="1:25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23"/>
      <c r="S1" s="23"/>
      <c r="T1" s="23"/>
      <c r="U1" s="23"/>
      <c r="V1" s="23"/>
      <c r="W1" s="23"/>
      <c r="X1" s="23"/>
      <c r="Y1" s="23"/>
    </row>
    <row r="2" spans="1:25" ht="16" x14ac:dyDescent="0.2">
      <c r="A2" s="69" t="s">
        <v>11</v>
      </c>
      <c r="B2" s="69">
        <f>'prevalence calculations'!W2</f>
        <v>865.0895173406758</v>
      </c>
      <c r="C2" s="69">
        <f>'prevalence calculations'!V2</f>
        <v>80.336461471247404</v>
      </c>
      <c r="D2" s="69">
        <f>'prevalence calculations'!G2</f>
        <v>5.0224188226210345</v>
      </c>
      <c r="E2" s="69">
        <f>'prevalence calculations'!I2</f>
        <v>2.6742749574995122</v>
      </c>
      <c r="F2" s="69">
        <f>'prevalence calculations'!K2</f>
        <v>1.5654292434143484</v>
      </c>
      <c r="G2" s="69">
        <f>'prevalence calculations'!M2</f>
        <v>0.97839327713396773</v>
      </c>
      <c r="H2" s="69">
        <f>'prevalence calculations'!O2</f>
        <v>1.2909355739962076</v>
      </c>
      <c r="I2" s="69">
        <f>'prevalence calculations'!R2</f>
        <v>3.8462355173682183E-2</v>
      </c>
      <c r="J2" s="69">
        <f>'prevalence calculations'!T2</f>
        <v>3.207974901380576E-2</v>
      </c>
      <c r="K2" s="69">
        <v>0</v>
      </c>
      <c r="L2" s="23">
        <f xml:space="preserve"> (C2 + D2 + E2 + F2 + G2 + H2) / $Q$2</f>
        <v>9.600004320561159E-2</v>
      </c>
      <c r="M2">
        <f xml:space="preserve"> (D2 + E2 + F2 + G2 + H2) / (C2 + D2 + E2 + F2+ G2 + H2)</f>
        <v>0.12552208333333337</v>
      </c>
      <c r="N2" s="23">
        <f>I2 / (D2 + E2 + F2 + G2 + H2)</f>
        <v>3.3354304030167332E-3</v>
      </c>
      <c r="O2" s="23">
        <f>SUM(B2:K2)</f>
        <v>957.02797279077572</v>
      </c>
      <c r="Q2" s="23">
        <v>956.95699999999999</v>
      </c>
      <c r="R2" s="23"/>
      <c r="S2" s="23"/>
      <c r="T2" s="23"/>
      <c r="U2" s="23"/>
      <c r="V2" s="23"/>
      <c r="W2" s="23"/>
      <c r="X2" s="23"/>
      <c r="Y2" s="23"/>
    </row>
    <row r="3" spans="1:25" x14ac:dyDescent="0.2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N3" s="23"/>
      <c r="O3" s="23"/>
      <c r="Q3" s="23"/>
      <c r="R3" s="23"/>
      <c r="S3" s="23"/>
      <c r="T3" s="23"/>
      <c r="U3" s="23"/>
      <c r="V3" s="23"/>
      <c r="W3" s="23"/>
      <c r="X3" s="23"/>
      <c r="Y3" s="23"/>
    </row>
    <row r="4" spans="1:25" ht="16" x14ac:dyDescent="0.2">
      <c r="A4" s="69" t="str">
        <f>'20-24 transition matrix'!A1</f>
        <v>20-24</v>
      </c>
      <c r="B4" s="69" t="str">
        <f>'20-24 transition matrix'!B1</f>
        <v>no NAFLD</v>
      </c>
      <c r="C4" s="70" t="str">
        <f>'20-24 transition matrix'!C1</f>
        <v>NAFLD F0</v>
      </c>
      <c r="D4" s="69" t="str">
        <f>'20-24 transition matrix'!D1</f>
        <v>F1</v>
      </c>
      <c r="E4" s="69" t="str">
        <f>'20-24 transition matrix'!E1</f>
        <v>F2</v>
      </c>
      <c r="F4" s="69" t="str">
        <f>'20-24 transition matrix'!F1</f>
        <v>F3</v>
      </c>
      <c r="G4" s="69" t="str">
        <f>'20-24 transition matrix'!G1</f>
        <v>F4</v>
      </c>
      <c r="H4" s="69" t="str">
        <f>'20-24 transition matrix'!H1</f>
        <v>DCC</v>
      </c>
      <c r="I4" s="69" t="str">
        <f>'20-24 transition matrix'!I1</f>
        <v>HCC</v>
      </c>
      <c r="J4" s="69" t="str">
        <f>'20-24 transition matrix'!J1</f>
        <v>LT</v>
      </c>
      <c r="K4" s="69" t="str">
        <f>'20-24 transition matrix'!K1</f>
        <v>death</v>
      </c>
      <c r="L4" s="4"/>
      <c r="N4" s="23"/>
      <c r="O4" s="23"/>
      <c r="Q4" s="23"/>
      <c r="R4" s="23"/>
      <c r="S4" s="23"/>
      <c r="T4" s="23"/>
      <c r="U4" s="23"/>
      <c r="V4" s="23"/>
      <c r="W4" s="23"/>
      <c r="X4" s="23"/>
      <c r="Y4" s="23"/>
    </row>
    <row r="5" spans="1:25" ht="16" x14ac:dyDescent="0.2">
      <c r="A5" s="69" t="str">
        <f>'20-24 transition matrix'!A2</f>
        <v>no NAFLD</v>
      </c>
      <c r="B5" s="69">
        <f>'20-24 transition matrix'!B2</f>
        <v>0.95957000000000003</v>
      </c>
      <c r="C5" s="69">
        <f>'20-24 transition matrix'!C2</f>
        <v>3.9600000000000003E-2</v>
      </c>
      <c r="D5" s="69">
        <f>'20-24 transition matrix'!D2</f>
        <v>0</v>
      </c>
      <c r="E5" s="69">
        <f>'20-24 transition matrix'!E2</f>
        <v>0</v>
      </c>
      <c r="F5" s="69">
        <f>'20-24 transition matrix'!F2</f>
        <v>0</v>
      </c>
      <c r="G5" s="69">
        <f>'20-24 transition matrix'!G2</f>
        <v>0</v>
      </c>
      <c r="H5" s="69">
        <f>'20-24 transition matrix'!H2</f>
        <v>0</v>
      </c>
      <c r="I5" s="69">
        <f>'20-24 transition matrix'!I2</f>
        <v>0</v>
      </c>
      <c r="J5" s="69">
        <f>'20-24 transition matrix'!J2</f>
        <v>0</v>
      </c>
      <c r="K5" s="69">
        <f>'20-24 transition matrix'!K2</f>
        <v>8.3000000000000001E-4</v>
      </c>
      <c r="L5" s="23"/>
      <c r="N5" s="23"/>
      <c r="O5" s="30"/>
      <c r="Q5" s="23"/>
      <c r="R5" s="4" t="s">
        <v>172</v>
      </c>
      <c r="S5" s="4" t="s">
        <v>173</v>
      </c>
      <c r="T5" s="4" t="s">
        <v>196</v>
      </c>
      <c r="U5" s="4"/>
      <c r="V5" s="23"/>
      <c r="W5" s="23"/>
      <c r="X5" s="23"/>
      <c r="Y5" s="23"/>
    </row>
    <row r="6" spans="1:25" ht="16" x14ac:dyDescent="0.2">
      <c r="A6" s="69" t="str">
        <f>'20-24 transition matrix'!A3</f>
        <v>NAFLD</v>
      </c>
      <c r="B6" s="69">
        <f>'20-24 transition matrix'!B3</f>
        <v>0.23701</v>
      </c>
      <c r="C6" s="69">
        <f>'20-24 transition matrix'!C3</f>
        <v>0.74611519500000001</v>
      </c>
      <c r="D6" s="69">
        <f>'20-24 transition matrix'!D3</f>
        <v>1.5768000000000001E-2</v>
      </c>
      <c r="E6" s="69">
        <f>'20-24 transition matrix'!E3</f>
        <v>0</v>
      </c>
      <c r="F6" s="69">
        <f>'20-24 transition matrix'!F3</f>
        <v>0</v>
      </c>
      <c r="G6" s="69">
        <f>'20-24 transition matrix'!G3</f>
        <v>0</v>
      </c>
      <c r="H6" s="69">
        <f>'20-24 transition matrix'!H3</f>
        <v>0</v>
      </c>
      <c r="I6" s="69">
        <f>'20-24 transition matrix'!I3</f>
        <v>0</v>
      </c>
      <c r="J6" s="69">
        <f>'20-24 transition matrix'!J3</f>
        <v>0</v>
      </c>
      <c r="K6" s="69">
        <f>'20-24 transition matrix'!K3</f>
        <v>1.1068050000000002E-3</v>
      </c>
      <c r="L6" s="23"/>
      <c r="N6" s="23"/>
      <c r="O6" s="23"/>
      <c r="Q6" s="4" t="s">
        <v>171</v>
      </c>
      <c r="R6" s="23">
        <v>1</v>
      </c>
      <c r="S6" s="38">
        <v>2509</v>
      </c>
      <c r="T6" s="23"/>
      <c r="U6" s="23"/>
      <c r="V6" s="23"/>
      <c r="W6" s="23"/>
      <c r="X6" s="23"/>
      <c r="Y6" s="23"/>
    </row>
    <row r="7" spans="1:25" ht="16" x14ac:dyDescent="0.2">
      <c r="A7" s="69" t="str">
        <f>'20-24 transition matrix'!A4</f>
        <v>F1</v>
      </c>
      <c r="B7" s="69">
        <f>'20-24 transition matrix'!B4</f>
        <v>0</v>
      </c>
      <c r="C7" s="69">
        <f>'20-24 transition matrix'!C4</f>
        <v>8.2200000000000009E-2</v>
      </c>
      <c r="D7" s="69">
        <f>'20-24 transition matrix'!D4</f>
        <v>0.83630840259999994</v>
      </c>
      <c r="E7" s="69">
        <f>'20-24 transition matrix'!E4</f>
        <v>8.0299999999999996E-2</v>
      </c>
      <c r="F7" s="69">
        <f>'20-24 transition matrix'!F4</f>
        <v>0</v>
      </c>
      <c r="G7" s="69">
        <f>'20-24 transition matrix'!G4</f>
        <v>0</v>
      </c>
      <c r="H7" s="69">
        <f>'20-24 transition matrix'!H4</f>
        <v>0</v>
      </c>
      <c r="I7" s="69">
        <f>'20-24 transition matrix'!I4</f>
        <v>6.7890000000000006E-6</v>
      </c>
      <c r="J7" s="69">
        <f>'20-24 transition matrix'!J4</f>
        <v>0</v>
      </c>
      <c r="K7" s="69">
        <f>'20-24 transition matrix'!K4</f>
        <v>1.1848084E-3</v>
      </c>
      <c r="L7" s="23"/>
      <c r="N7" s="23"/>
      <c r="O7" s="23"/>
      <c r="Q7" s="4" t="s">
        <v>87</v>
      </c>
      <c r="R7" s="23">
        <v>1</v>
      </c>
      <c r="S7" s="38">
        <v>3875</v>
      </c>
      <c r="T7" s="38">
        <v>8519</v>
      </c>
      <c r="U7" s="23"/>
      <c r="V7" s="23"/>
      <c r="W7" s="23"/>
      <c r="X7" s="23"/>
      <c r="Y7" s="23"/>
    </row>
    <row r="8" spans="1:25" ht="16" x14ac:dyDescent="0.2">
      <c r="A8" s="69" t="str">
        <f>'20-24 transition matrix'!A5</f>
        <v>F2</v>
      </c>
      <c r="B8" s="69">
        <f>'20-24 transition matrix'!B5</f>
        <v>0</v>
      </c>
      <c r="C8" s="69">
        <f>'20-24 transition matrix'!C5</f>
        <v>0</v>
      </c>
      <c r="D8" s="69">
        <f>'20-24 transition matrix'!D5</f>
        <v>8.2200000000000009E-2</v>
      </c>
      <c r="E8" s="69">
        <f>'20-24 transition matrix'!E5</f>
        <v>0.8354618117999999</v>
      </c>
      <c r="F8" s="69">
        <f>'20-24 transition matrix'!F5</f>
        <v>8.0299999999999996E-2</v>
      </c>
      <c r="G8" s="69">
        <f>'20-24 transition matrix'!G5</f>
        <v>0</v>
      </c>
      <c r="H8" s="69">
        <f>'20-24 transition matrix'!H5</f>
        <v>0</v>
      </c>
      <c r="I8" s="69">
        <f>'20-24 transition matrix'!I5</f>
        <v>1.3870000000000001E-4</v>
      </c>
      <c r="J8" s="69">
        <f>'20-24 transition matrix'!J5</f>
        <v>0</v>
      </c>
      <c r="K8" s="69">
        <f>'20-24 transition matrix'!K5</f>
        <v>1.8994882000000002E-3</v>
      </c>
      <c r="L8" s="23"/>
      <c r="N8" s="23"/>
      <c r="O8" s="23"/>
      <c r="Q8" s="4" t="s">
        <v>1</v>
      </c>
      <c r="R8" s="23">
        <v>0.95</v>
      </c>
      <c r="S8" s="38">
        <v>3925</v>
      </c>
      <c r="T8" s="23"/>
      <c r="U8" s="23"/>
      <c r="V8" s="23"/>
      <c r="W8" s="23"/>
      <c r="X8" s="23"/>
      <c r="Y8" s="23"/>
    </row>
    <row r="9" spans="1:25" ht="16" x14ac:dyDescent="0.2">
      <c r="A9" s="69" t="str">
        <f>'20-24 transition matrix'!A6</f>
        <v>F3</v>
      </c>
      <c r="B9" s="69">
        <f>'20-24 transition matrix'!B6</f>
        <v>0</v>
      </c>
      <c r="C9" s="69">
        <f>'20-24 transition matrix'!C6</f>
        <v>0</v>
      </c>
      <c r="D9" s="69">
        <f>'20-24 transition matrix'!D6</f>
        <v>0</v>
      </c>
      <c r="E9" s="69">
        <f>'20-24 transition matrix'!E6</f>
        <v>8.2200000000000009E-2</v>
      </c>
      <c r="F9" s="69">
        <f>'20-24 transition matrix'!F6</f>
        <v>0.86249073549999999</v>
      </c>
      <c r="G9" s="69">
        <f>'20-24 transition matrix'!G6</f>
        <v>5.2559999999999996E-2</v>
      </c>
      <c r="H9" s="69">
        <f>'20-24 transition matrix'!H6</f>
        <v>0</v>
      </c>
      <c r="I9" s="69">
        <f>'20-24 transition matrix'!I6</f>
        <v>2.7740000000000002E-4</v>
      </c>
      <c r="J9" s="69">
        <f>'20-24 transition matrix'!J6</f>
        <v>0</v>
      </c>
      <c r="K9" s="69">
        <f>'20-24 transition matrix'!K6</f>
        <v>2.4718645000000004E-3</v>
      </c>
      <c r="L9" s="23"/>
      <c r="N9" s="23"/>
      <c r="O9" s="23"/>
      <c r="Q9" s="4" t="s">
        <v>2</v>
      </c>
      <c r="R9" s="23">
        <v>0.95</v>
      </c>
      <c r="S9" s="38">
        <v>4000</v>
      </c>
      <c r="T9" s="23"/>
      <c r="U9" s="23"/>
      <c r="V9" s="23"/>
      <c r="W9" s="23"/>
      <c r="X9" s="23"/>
      <c r="Y9" s="23"/>
    </row>
    <row r="10" spans="1:25" ht="16" x14ac:dyDescent="0.2">
      <c r="A10" s="69" t="str">
        <f>'20-24 transition matrix'!A7</f>
        <v>F4</v>
      </c>
      <c r="B10" s="69">
        <f>'20-24 transition matrix'!B7</f>
        <v>0</v>
      </c>
      <c r="C10" s="69">
        <f>'20-24 transition matrix'!C7</f>
        <v>0</v>
      </c>
      <c r="D10" s="69">
        <f>'20-24 transition matrix'!D7</f>
        <v>0</v>
      </c>
      <c r="E10" s="69">
        <f>'20-24 transition matrix'!E7</f>
        <v>0</v>
      </c>
      <c r="F10" s="69">
        <f>'20-24 transition matrix'!F7</f>
        <v>8.2200000000000009E-2</v>
      </c>
      <c r="G10" s="69">
        <f>'20-24 transition matrix'!G7</f>
        <v>0.81539037709999995</v>
      </c>
      <c r="H10" s="69">
        <f>'20-24 transition matrix'!H7</f>
        <v>8.0299999999999996E-2</v>
      </c>
      <c r="I10" s="69">
        <f>'20-24 transition matrix'!I7</f>
        <v>1.898E-2</v>
      </c>
      <c r="J10" s="69">
        <f>'20-24 transition matrix'!J7</f>
        <v>0</v>
      </c>
      <c r="K10" s="69">
        <f>'20-24 transition matrix'!K7</f>
        <v>3.1296228999999997E-3</v>
      </c>
      <c r="L10" s="23"/>
      <c r="N10" s="23"/>
      <c r="O10" s="23"/>
      <c r="Q10" s="4" t="s">
        <v>3</v>
      </c>
      <c r="R10" s="23">
        <v>0.92</v>
      </c>
      <c r="S10" s="38">
        <v>4500</v>
      </c>
      <c r="T10" s="23"/>
      <c r="U10" s="23"/>
      <c r="V10" s="23"/>
      <c r="W10" s="23"/>
      <c r="X10" s="23"/>
      <c r="Y10" s="23"/>
    </row>
    <row r="11" spans="1:25" ht="16" x14ac:dyDescent="0.2">
      <c r="A11" s="69" t="str">
        <f>'20-24 transition matrix'!A8</f>
        <v>DCC</v>
      </c>
      <c r="B11" s="69">
        <f>'20-24 transition matrix'!B8</f>
        <v>0</v>
      </c>
      <c r="C11" s="69">
        <f>'20-24 transition matrix'!C8</f>
        <v>0</v>
      </c>
      <c r="D11" s="69">
        <f>'20-24 transition matrix'!D8</f>
        <v>0</v>
      </c>
      <c r="E11" s="69">
        <f>'20-24 transition matrix'!E8</f>
        <v>0</v>
      </c>
      <c r="F11" s="69">
        <f>'20-24 transition matrix'!F8</f>
        <v>0</v>
      </c>
      <c r="G11" s="69">
        <f>'20-24 transition matrix'!G8</f>
        <v>0</v>
      </c>
      <c r="H11" s="69">
        <f>'20-24 transition matrix'!H8</f>
        <v>0.80057999999999996</v>
      </c>
      <c r="I11" s="69">
        <f>'20-24 transition matrix'!I8</f>
        <v>1.898E-2</v>
      </c>
      <c r="J11" s="69">
        <f>'20-24 transition matrix'!J8</f>
        <v>2.044E-2</v>
      </c>
      <c r="K11" s="69">
        <f>'20-24 transition matrix'!K8</f>
        <v>0.16</v>
      </c>
      <c r="L11" s="23"/>
      <c r="N11" s="23"/>
      <c r="O11" s="23"/>
      <c r="Q11" s="4" t="s">
        <v>4</v>
      </c>
      <c r="R11" s="23">
        <v>0.78</v>
      </c>
      <c r="S11" s="38">
        <v>20712</v>
      </c>
      <c r="T11" s="23"/>
      <c r="U11" s="23"/>
      <c r="V11" s="23"/>
      <c r="W11" s="23"/>
      <c r="X11" s="23"/>
      <c r="Y11" s="23"/>
    </row>
    <row r="12" spans="1:25" ht="16" x14ac:dyDescent="0.2">
      <c r="A12" s="69" t="str">
        <f>'20-24 transition matrix'!A9</f>
        <v>HCC</v>
      </c>
      <c r="B12" s="69">
        <f>'20-24 transition matrix'!B9</f>
        <v>0</v>
      </c>
      <c r="C12" s="69">
        <f>'20-24 transition matrix'!C9</f>
        <v>0</v>
      </c>
      <c r="D12" s="69">
        <f>'20-24 transition matrix'!D9</f>
        <v>0</v>
      </c>
      <c r="E12" s="69">
        <f>'20-24 transition matrix'!E9</f>
        <v>0</v>
      </c>
      <c r="F12" s="69">
        <f>'20-24 transition matrix'!F9</f>
        <v>0</v>
      </c>
      <c r="G12" s="69">
        <f>'20-24 transition matrix'!G9</f>
        <v>0</v>
      </c>
      <c r="H12" s="69">
        <f>'20-24 transition matrix'!H9</f>
        <v>0</v>
      </c>
      <c r="I12" s="69">
        <f>'20-24 transition matrix'!I9</f>
        <v>0.34700000000000009</v>
      </c>
      <c r="J12" s="69">
        <f>'20-24 transition matrix'!J9</f>
        <v>3.0599999999999999E-2</v>
      </c>
      <c r="K12" s="69">
        <f>'20-24 transition matrix'!K9</f>
        <v>0.62239999999999995</v>
      </c>
      <c r="L12" s="23"/>
      <c r="N12" s="23"/>
      <c r="O12" s="23"/>
      <c r="Q12" s="4" t="s">
        <v>64</v>
      </c>
      <c r="R12" s="23">
        <v>0.6</v>
      </c>
      <c r="S12" s="38">
        <v>51184</v>
      </c>
      <c r="T12" s="23"/>
      <c r="U12" s="23"/>
      <c r="V12" s="23"/>
      <c r="W12" s="23"/>
      <c r="X12" s="23"/>
      <c r="Y12" s="23"/>
    </row>
    <row r="13" spans="1:25" ht="16" x14ac:dyDescent="0.2">
      <c r="A13" s="69" t="str">
        <f>'20-24 transition matrix'!A10</f>
        <v xml:space="preserve">LT </v>
      </c>
      <c r="B13" s="69">
        <f>'20-24 transition matrix'!B10</f>
        <v>0</v>
      </c>
      <c r="C13" s="69">
        <f>'20-24 transition matrix'!C10</f>
        <v>0</v>
      </c>
      <c r="D13" s="69">
        <f>'20-24 transition matrix'!D10</f>
        <v>0</v>
      </c>
      <c r="E13" s="69">
        <f>'20-24 transition matrix'!E10</f>
        <v>0</v>
      </c>
      <c r="F13" s="69">
        <f>'20-24 transition matrix'!F10</f>
        <v>0</v>
      </c>
      <c r="G13" s="69">
        <f>'20-24 transition matrix'!G10</f>
        <v>0</v>
      </c>
      <c r="H13" s="69">
        <f>'20-24 transition matrix'!H10</f>
        <v>0</v>
      </c>
      <c r="I13" s="69">
        <f>'20-24 transition matrix'!I10</f>
        <v>0</v>
      </c>
      <c r="J13" s="69">
        <f>'20-24 transition matrix'!J10</f>
        <v>0.92999999999999994</v>
      </c>
      <c r="K13" s="69">
        <f>'20-24 transition matrix'!K10</f>
        <v>7.0000000000000007E-2</v>
      </c>
      <c r="L13" s="23"/>
      <c r="N13" s="23"/>
      <c r="O13" s="23"/>
      <c r="Q13" s="4" t="s">
        <v>5</v>
      </c>
      <c r="R13" s="23">
        <v>0.65</v>
      </c>
      <c r="S13" s="38">
        <v>70930</v>
      </c>
      <c r="T13" s="23"/>
      <c r="U13" s="23"/>
      <c r="V13" s="23"/>
      <c r="W13" s="23"/>
      <c r="X13" s="23"/>
      <c r="Y13" s="23"/>
    </row>
    <row r="14" spans="1:25" ht="16" x14ac:dyDescent="0.2">
      <c r="A14" s="69" t="str">
        <f>'20-24 transition matrix'!A11</f>
        <v>death</v>
      </c>
      <c r="B14" s="69">
        <f>'20-24 transition matrix'!B11</f>
        <v>0</v>
      </c>
      <c r="C14" s="69">
        <f>'20-24 transition matrix'!C11</f>
        <v>0</v>
      </c>
      <c r="D14" s="69">
        <f>'20-24 transition matrix'!D11</f>
        <v>0</v>
      </c>
      <c r="E14" s="69">
        <f>'20-24 transition matrix'!E11</f>
        <v>0</v>
      </c>
      <c r="F14" s="69">
        <f>'20-24 transition matrix'!F11</f>
        <v>0</v>
      </c>
      <c r="G14" s="69">
        <f>'20-24 transition matrix'!G11</f>
        <v>0</v>
      </c>
      <c r="H14" s="69">
        <f>'20-24 transition matrix'!H11</f>
        <v>0</v>
      </c>
      <c r="I14" s="69">
        <f>'20-24 transition matrix'!I11</f>
        <v>0</v>
      </c>
      <c r="J14" s="69">
        <f>'20-24 transition matrix'!J11</f>
        <v>0</v>
      </c>
      <c r="K14" s="69">
        <f>'20-24 transition matrix'!K11</f>
        <v>1</v>
      </c>
      <c r="L14" s="23"/>
      <c r="N14" s="23"/>
      <c r="O14" s="23"/>
      <c r="Q14" s="4" t="s">
        <v>6</v>
      </c>
      <c r="R14" s="23">
        <v>0.75</v>
      </c>
      <c r="S14" s="38">
        <v>67168</v>
      </c>
      <c r="T14" s="38">
        <v>233738</v>
      </c>
      <c r="U14" s="38"/>
      <c r="V14" s="23"/>
      <c r="W14" s="23"/>
      <c r="X14" s="23"/>
      <c r="Y14" s="23"/>
    </row>
    <row r="15" spans="1:25" x14ac:dyDescent="0.2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N15" s="23"/>
      <c r="O15" s="23"/>
      <c r="Q15" s="4" t="s">
        <v>65</v>
      </c>
      <c r="R15" s="23"/>
      <c r="S15" s="23"/>
      <c r="T15" s="38">
        <v>62317</v>
      </c>
      <c r="U15" s="23"/>
      <c r="V15" s="23"/>
      <c r="W15" s="23"/>
      <c r="X15" s="23"/>
      <c r="Y15" s="23"/>
    </row>
    <row r="16" spans="1:25" x14ac:dyDescent="0.2">
      <c r="A16" s="15" t="s">
        <v>80</v>
      </c>
      <c r="B16" s="15" t="s">
        <v>66</v>
      </c>
      <c r="C16" s="15" t="s">
        <v>87</v>
      </c>
      <c r="D16" s="15" t="s">
        <v>77</v>
      </c>
      <c r="E16" s="15" t="s">
        <v>2</v>
      </c>
      <c r="F16" s="15" t="s">
        <v>3</v>
      </c>
      <c r="G16" s="15" t="s">
        <v>4</v>
      </c>
      <c r="H16" s="15" t="s">
        <v>64</v>
      </c>
      <c r="I16" s="15" t="s">
        <v>78</v>
      </c>
      <c r="J16" s="15" t="s">
        <v>79</v>
      </c>
      <c r="K16" s="15" t="s">
        <v>65</v>
      </c>
      <c r="L16" s="4" t="s">
        <v>110</v>
      </c>
      <c r="M16" s="15" t="s">
        <v>112</v>
      </c>
      <c r="N16" s="4" t="s">
        <v>151</v>
      </c>
      <c r="O16" s="22" t="s">
        <v>153</v>
      </c>
      <c r="Q16" s="33"/>
      <c r="R16" s="23"/>
      <c r="S16" s="23"/>
      <c r="T16" s="23"/>
      <c r="U16" s="23"/>
      <c r="V16" s="23"/>
      <c r="W16" s="23"/>
      <c r="X16" s="23"/>
      <c r="Y16" s="23"/>
    </row>
    <row r="17" spans="1:41" ht="16" x14ac:dyDescent="0.2">
      <c r="A17" s="69">
        <v>21</v>
      </c>
      <c r="B17" s="69">
        <f t="array" ref="B17:K17">MMULT(B2:K2,B5:K14)</f>
        <v>849.15449288789262</v>
      </c>
      <c r="C17" s="69">
        <v>94.610642330139953</v>
      </c>
      <c r="D17" s="69">
        <v>5.686861788719459</v>
      </c>
      <c r="E17" s="69">
        <v>2.7662331165090386</v>
      </c>
      <c r="F17" s="69">
        <v>1.6453364259932728</v>
      </c>
      <c r="G17" s="69">
        <v>0.8800514242282288</v>
      </c>
      <c r="H17" s="69">
        <v>1.1120621819837413</v>
      </c>
      <c r="I17" s="69">
        <v>5.7257568049833542E-2</v>
      </c>
      <c r="J17" s="69">
        <v>5.739783778363651E-2</v>
      </c>
      <c r="K17" s="69">
        <v>1.0576372294759719</v>
      </c>
      <c r="L17" s="23">
        <f xml:space="preserve"> (C17 + D17 + E17 + F17 + G17 + H17) / $Q$2</f>
        <v>0.11150050343701305</v>
      </c>
      <c r="M17">
        <f xml:space="preserve"> (D17 + E17 + F17 + G17 + H17) / (C17 + D17 + E17 + F17+ G17 + H17)</f>
        <v>0.11331218749341916</v>
      </c>
      <c r="N17" s="23">
        <f>I17 / (D17 + E17 + F17 + G17 + H17)</f>
        <v>4.7357309654883642E-3</v>
      </c>
      <c r="O17" s="23">
        <f>SUM(B17:J17)</f>
        <v>955.97033556129986</v>
      </c>
      <c r="Q17" s="33"/>
      <c r="R17" s="23"/>
      <c r="S17" s="23"/>
      <c r="T17" s="23"/>
      <c r="U17" s="23"/>
      <c r="V17" s="23"/>
      <c r="W17" s="23"/>
      <c r="X17" s="23"/>
      <c r="Y17" s="23"/>
    </row>
    <row r="18" spans="1:41" x14ac:dyDescent="0.2">
      <c r="A18" s="4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N18" s="15"/>
      <c r="O18" s="23"/>
      <c r="Q18" s="4"/>
      <c r="R18" s="23"/>
      <c r="S18" s="59"/>
      <c r="T18" s="59"/>
      <c r="U18" s="23"/>
      <c r="V18" s="23"/>
      <c r="W18" s="23"/>
      <c r="X18" s="23"/>
      <c r="Y18" s="23"/>
    </row>
    <row r="19" spans="1:41" x14ac:dyDescent="0.2">
      <c r="A19" s="4" t="s">
        <v>81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23"/>
      <c r="Q19" s="4"/>
      <c r="R19" s="23"/>
      <c r="S19" s="23"/>
      <c r="T19" s="59"/>
      <c r="U19" s="23"/>
      <c r="V19" s="23"/>
      <c r="W19" s="23"/>
      <c r="X19" s="23"/>
      <c r="Y19" s="23"/>
    </row>
    <row r="20" spans="1:41" ht="16" x14ac:dyDescent="0.2">
      <c r="A20" s="69">
        <v>22</v>
      </c>
      <c r="B20" s="69">
        <f t="array" ref="B20:K20">MMULT(B17:K17,B5:K14)</f>
        <v>837.24684507910172</v>
      </c>
      <c r="C20" s="69">
        <v>104.68441580862091</v>
      </c>
      <c r="D20" s="69">
        <v>6.4751752687696387</v>
      </c>
      <c r="E20" s="69">
        <v>2.902983787230621</v>
      </c>
      <c r="F20" s="69">
        <v>1.7135561705271154</v>
      </c>
      <c r="G20" s="69">
        <v>0.8040643452190539</v>
      </c>
      <c r="H20" s="69">
        <v>0.96096287101807032</v>
      </c>
      <c r="I20" s="69">
        <v>5.8557393321709394E-2</v>
      </c>
      <c r="J20" s="69">
        <v>7.7862621720854536E-2</v>
      </c>
      <c r="K20" s="69">
        <v>2.1035494452461867</v>
      </c>
      <c r="L20" s="23">
        <f xml:space="preserve"> (C20 + D20 + E20 + F20 + G20 + H20) / $Q$2</f>
        <v>0.12282804582795821</v>
      </c>
      <c r="M20">
        <f xml:space="preserve"> (D20 + E20 + F20 + G20 + H20) / (C20 + D20 + E20 + F20+ G20 + H20)</f>
        <v>0.10938077039591332</v>
      </c>
      <c r="N20" s="23">
        <f>I20 / (D20 + E20 + F20 + G20 + H20)</f>
        <v>4.5546057706603782E-3</v>
      </c>
      <c r="O20" s="23">
        <f>SUM(B20:J20)</f>
        <v>954.9244233455297</v>
      </c>
      <c r="P20" s="23"/>
      <c r="Q20" s="4"/>
      <c r="R20" s="23"/>
      <c r="S20" s="23"/>
      <c r="T20" s="59"/>
      <c r="U20" s="23"/>
      <c r="V20" s="23"/>
      <c r="W20" s="23"/>
      <c r="X20" s="23"/>
      <c r="Y20" s="23"/>
    </row>
    <row r="21" spans="1:41" x14ac:dyDescent="0.2">
      <c r="A21" s="4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15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</row>
    <row r="22" spans="1:41" x14ac:dyDescent="0.2">
      <c r="A22" s="4" t="s">
        <v>82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1:41" ht="16" x14ac:dyDescent="0.2">
      <c r="A23" s="69">
        <v>23</v>
      </c>
      <c r="B23" s="69">
        <f t="array" ref="B23:K23">MMULT(B20:K20,B5:K14)</f>
        <v>828.20820852335487</v>
      </c>
      <c r="C23" s="69">
        <v>111.79386778673558</v>
      </c>
      <c r="D23" s="69">
        <v>7.3045326213604529</v>
      </c>
      <c r="E23" s="69">
        <v>3.0861429858052509</v>
      </c>
      <c r="F23" s="69">
        <v>1.7771300091301203</v>
      </c>
      <c r="G23" s="69">
        <v>0.74569084198373403</v>
      </c>
      <c r="H23" s="69">
        <v>0.83389402220073672</v>
      </c>
      <c r="I23" s="69">
        <v>5.4741576344706569E-2</v>
      </c>
      <c r="J23" s="69">
        <v>9.3846175519648384E-2</v>
      </c>
      <c r="K23" s="69">
        <v>3.1299182483407844</v>
      </c>
      <c r="L23" s="23">
        <f xml:space="preserve"> (C23 + D23 + E23 + F23 + G23 + H23) / $Q$2</f>
        <v>0.13118798260236966</v>
      </c>
      <c r="M23">
        <f xml:space="preserve"> (D23 + E23 + F23 + G23 + H23) / (C23 + D23 + E23 + F23+ G23 + H23)</f>
        <v>0.10950496012409587</v>
      </c>
      <c r="N23" s="23">
        <f>I23 / (D23 + E23 + F23 + G23 + H23)</f>
        <v>3.98196126184335E-3</v>
      </c>
      <c r="O23" s="23">
        <f>SUM(B23:J23)</f>
        <v>953.89805454243503</v>
      </c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1" x14ac:dyDescent="0.2">
      <c r="A24" s="4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15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1" x14ac:dyDescent="0.2">
      <c r="A25" s="4" t="s">
        <v>83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AL25" s="22" t="s">
        <v>218</v>
      </c>
      <c r="AM25" s="22" t="s">
        <v>219</v>
      </c>
      <c r="AN25" s="22" t="s">
        <v>220</v>
      </c>
    </row>
    <row r="26" spans="1:41" ht="16" x14ac:dyDescent="0.2">
      <c r="A26" s="69">
        <v>24</v>
      </c>
      <c r="B26" s="69">
        <f t="array" ref="B26:K26">MMULT(B23:K23,B5:K14)</f>
        <v>821.22001525688995</v>
      </c>
      <c r="C26" s="69">
        <v>116.80858110250512</v>
      </c>
      <c r="D26" s="69">
        <v>8.1252886690039894</v>
      </c>
      <c r="E26" s="69">
        <v>3.3109886666404567</v>
      </c>
      <c r="F26" s="69">
        <v>1.8418712376249837</v>
      </c>
      <c r="G26" s="69">
        <v>0.70143509012501248</v>
      </c>
      <c r="H26" s="69">
        <v>0.72747785090475969</v>
      </c>
      <c r="I26" s="69">
        <v>4.994646208246474E-2</v>
      </c>
      <c r="J26" s="69">
        <v>0.10599682928320407</v>
      </c>
      <c r="K26" s="69">
        <v>4.1363716257160634</v>
      </c>
      <c r="L26" s="23">
        <f xml:space="preserve"> (C26 + D26 + E26 + F26 + G26 + H26) / $Q$2</f>
        <v>0.13743108897976017</v>
      </c>
      <c r="M26">
        <f xml:space="preserve"> (D26 + E26 + F26 + G26 + H26) / (C26 + D26 + E26 + F26+ G26 + H26)</f>
        <v>0.11182746950604959</v>
      </c>
      <c r="N26" s="23">
        <f>I26 / (D26 + E26 + F26 + G26 + H26)</f>
        <v>3.3960871132485168E-3</v>
      </c>
      <c r="O26" s="30">
        <f>SUM(B26:J26)</f>
        <v>952.89160116506002</v>
      </c>
      <c r="P26" s="22"/>
      <c r="Q26" s="22" t="s">
        <v>163</v>
      </c>
      <c r="R26" s="22" t="s">
        <v>154</v>
      </c>
      <c r="S26" s="22" t="s">
        <v>155</v>
      </c>
      <c r="T26" s="22" t="s">
        <v>156</v>
      </c>
      <c r="U26" s="22" t="s">
        <v>157</v>
      </c>
      <c r="V26" s="22" t="s">
        <v>158</v>
      </c>
      <c r="W26" s="22" t="s">
        <v>159</v>
      </c>
      <c r="X26" s="22" t="s">
        <v>160</v>
      </c>
      <c r="Y26" s="22" t="s">
        <v>161</v>
      </c>
      <c r="Z26" s="22" t="s">
        <v>162</v>
      </c>
      <c r="AB26" s="22" t="s">
        <v>181</v>
      </c>
      <c r="AC26" s="22" t="s">
        <v>182</v>
      </c>
      <c r="AD26" s="22" t="s">
        <v>174</v>
      </c>
      <c r="AE26" s="22" t="s">
        <v>175</v>
      </c>
      <c r="AF26" s="22" t="s">
        <v>176</v>
      </c>
      <c r="AG26" s="22" t="s">
        <v>177</v>
      </c>
      <c r="AH26" s="22" t="s">
        <v>178</v>
      </c>
      <c r="AI26" s="22" t="s">
        <v>179</v>
      </c>
      <c r="AJ26" s="22" t="s">
        <v>180</v>
      </c>
      <c r="AK26" s="22" t="s">
        <v>183</v>
      </c>
      <c r="AL26">
        <f>C26 - C2</f>
        <v>36.472119631257712</v>
      </c>
      <c r="AM26">
        <f>J26 - J2</f>
        <v>7.3917080269398305E-2</v>
      </c>
      <c r="AN26">
        <f>K26-K2</f>
        <v>4.1363716257160634</v>
      </c>
      <c r="AO26" s="4"/>
    </row>
    <row r="27" spans="1:41" x14ac:dyDescent="0.2">
      <c r="A27" s="22" t="s">
        <v>153</v>
      </c>
      <c r="B27" s="4">
        <f t="shared" ref="B27:J27" si="0">SUM(B17:B26) + B2</f>
        <v>4200.9190790879147</v>
      </c>
      <c r="C27" s="4">
        <f t="shared" si="0"/>
        <v>508.23396849924893</v>
      </c>
      <c r="D27" s="4">
        <f t="shared" si="0"/>
        <v>32.61427717047458</v>
      </c>
      <c r="E27" s="4">
        <f t="shared" si="0"/>
        <v>14.740623513684881</v>
      </c>
      <c r="F27" s="4">
        <f t="shared" si="0"/>
        <v>8.5433230866898402</v>
      </c>
      <c r="G27" s="4">
        <f t="shared" si="0"/>
        <v>4.1096349786899964</v>
      </c>
      <c r="H27" s="4">
        <f t="shared" si="0"/>
        <v>4.9253325001035151</v>
      </c>
      <c r="I27" s="4">
        <f t="shared" si="0"/>
        <v>0.25896535497239642</v>
      </c>
      <c r="J27" s="4">
        <f t="shared" si="0"/>
        <v>0.36718321332114928</v>
      </c>
      <c r="K27" s="23"/>
      <c r="L27" s="23"/>
      <c r="M27" s="23"/>
      <c r="N27" s="15"/>
      <c r="O27" s="4">
        <f>SUM(B27:J27)</f>
        <v>4774.7123874051013</v>
      </c>
      <c r="P27" s="23"/>
      <c r="Q27" s="23">
        <f xml:space="preserve"> $R$6 * B27</f>
        <v>4200.9190790879147</v>
      </c>
      <c r="R27" s="23">
        <f>$R$7 * C27</f>
        <v>508.23396849924893</v>
      </c>
      <c r="S27" s="23">
        <f xml:space="preserve"> $R$8 * D27</f>
        <v>30.983563311950849</v>
      </c>
      <c r="T27" s="23">
        <f xml:space="preserve"> $R$9 * E27</f>
        <v>14.003592338000637</v>
      </c>
      <c r="U27" s="23">
        <f xml:space="preserve"> $R$10 * F27</f>
        <v>7.8598572397546533</v>
      </c>
      <c r="V27" s="23">
        <f>$R$11 * G27</f>
        <v>3.2055152833781975</v>
      </c>
      <c r="W27" s="23">
        <f>$R$12 *H27</f>
        <v>2.955199500062109</v>
      </c>
      <c r="X27" s="23">
        <f xml:space="preserve"> $R$13 * I27</f>
        <v>0.16832748073205769</v>
      </c>
      <c r="Y27" s="23">
        <f xml:space="preserve"> $R$14 * J27</f>
        <v>0.27538740999086198</v>
      </c>
      <c r="Z27" s="31">
        <f>SUM(Q27:Y27)</f>
        <v>4768.604490151034</v>
      </c>
      <c r="AB27" s="39">
        <f xml:space="preserve"> $S$6 * B27</f>
        <v>10540105.969431577</v>
      </c>
      <c r="AC27" s="39">
        <f>$S$7 * C27</f>
        <v>1969406.6279345895</v>
      </c>
      <c r="AD27" s="39">
        <f xml:space="preserve"> $S$8 * D27</f>
        <v>128011.03789411273</v>
      </c>
      <c r="AE27" s="39">
        <f xml:space="preserve"> $S$9 * E27</f>
        <v>58962.494054739524</v>
      </c>
      <c r="AF27" s="39">
        <f xml:space="preserve"> $S$10 * F27</f>
        <v>38444.953890104283</v>
      </c>
      <c r="AG27" s="39">
        <f>$S$11 * G27</f>
        <v>85118.759678627204</v>
      </c>
      <c r="AH27" s="39">
        <f>$S$12 *H27</f>
        <v>252098.21868529831</v>
      </c>
      <c r="AI27" s="39">
        <f xml:space="preserve"> $S$13 * I27</f>
        <v>18368.41262819208</v>
      </c>
      <c r="AJ27" s="39">
        <f xml:space="preserve"> $S$14 * J27</f>
        <v>24662.962072354956</v>
      </c>
      <c r="AK27" s="39">
        <f>SUM(AB27:AJ27) + AL27 + AM27 + AN27</f>
        <v>13554634.59849738</v>
      </c>
      <c r="AL27" s="39">
        <f>IF(AL26&gt;0,(AL26*$T$7)-(AL26*$S$7),0)</f>
        <v>169376.5235675608</v>
      </c>
      <c r="AM27" s="39">
        <f>IF(AM26 &gt; 0, (AM26 * $T$14) - (AM26 * $S$14), 0)</f>
        <v>12312.368060473676</v>
      </c>
      <c r="AN27" s="39">
        <f t="array" ref="AN27">IF(AN26&gt;0,AN26*$T$15,0)</f>
        <v>257766.27059974792</v>
      </c>
      <c r="AO27" s="39"/>
    </row>
    <row r="28" spans="1:41" x14ac:dyDescent="0.2">
      <c r="V28" s="23"/>
      <c r="W28" s="23"/>
      <c r="X28" s="23"/>
      <c r="Y28" s="23"/>
    </row>
    <row r="29" spans="1:41" x14ac:dyDescent="0.2">
      <c r="A29" s="4" t="str">
        <f>'25-29 transition matrix'!A1</f>
        <v>25-29</v>
      </c>
      <c r="B29" s="4" t="str">
        <f>'25-29 transition matrix'!B1</f>
        <v>no NAFLD</v>
      </c>
      <c r="C29" s="15" t="str">
        <f>'25-29 transition matrix'!C1</f>
        <v>NAFLD F0</v>
      </c>
      <c r="D29" s="4" t="str">
        <f>'25-29 transition matrix'!D1</f>
        <v>F1</v>
      </c>
      <c r="E29" s="4" t="str">
        <f>'25-29 transition matrix'!E1</f>
        <v>F2</v>
      </c>
      <c r="F29" s="4" t="str">
        <f>'25-29 transition matrix'!F1</f>
        <v>F3</v>
      </c>
      <c r="G29" s="4" t="str">
        <f>'25-29 transition matrix'!G1</f>
        <v>F4</v>
      </c>
      <c r="H29" s="4" t="str">
        <f>'25-29 transition matrix'!H1</f>
        <v>DCC</v>
      </c>
      <c r="I29" s="4" t="str">
        <f>'25-29 transition matrix'!I1</f>
        <v>HCC</v>
      </c>
      <c r="J29" s="4" t="str">
        <f>'25-29 transition matrix'!J1</f>
        <v>LT</v>
      </c>
      <c r="K29" s="4" t="str">
        <f>'25-29 transition matrix'!K1</f>
        <v>death</v>
      </c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 spans="1:41" x14ac:dyDescent="0.2">
      <c r="A30" s="4" t="str">
        <f>'25-29 transition matrix'!A2</f>
        <v>no NAFLD</v>
      </c>
      <c r="B30" s="23">
        <f>'25-29 transition matrix'!B2</f>
        <v>0.95152999999999999</v>
      </c>
      <c r="C30" s="23">
        <f>'25-29 transition matrix'!C2</f>
        <v>4.7500000000000001E-2</v>
      </c>
      <c r="D30" s="23">
        <f>'25-29 transition matrix'!D2</f>
        <v>0</v>
      </c>
      <c r="E30" s="23">
        <f>'25-29 transition matrix'!E2</f>
        <v>0</v>
      </c>
      <c r="F30" s="23">
        <f>'25-29 transition matrix'!F2</f>
        <v>0</v>
      </c>
      <c r="G30" s="23">
        <f>'25-29 transition matrix'!G2</f>
        <v>0</v>
      </c>
      <c r="H30" s="23">
        <f>'25-29 transition matrix'!H2</f>
        <v>0</v>
      </c>
      <c r="I30" s="23">
        <f>'25-29 transition matrix'!I2</f>
        <v>0</v>
      </c>
      <c r="J30" s="23">
        <f>'25-29 transition matrix'!J2</f>
        <v>0</v>
      </c>
      <c r="K30" s="23">
        <f>'25-29 transition matrix'!K2</f>
        <v>9.7000000000000005E-4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1:41" x14ac:dyDescent="0.2">
      <c r="A31" s="4" t="str">
        <f>'25-29 transition matrix'!A3</f>
        <v>NAFLD</v>
      </c>
      <c r="B31" s="23">
        <f>'25-29 transition matrix'!B3</f>
        <v>0.23701</v>
      </c>
      <c r="C31" s="23">
        <f>'25-29 transition matrix'!C3</f>
        <v>0.74592850500000007</v>
      </c>
      <c r="D31" s="23">
        <f>'25-29 transition matrix'!D3</f>
        <v>1.5768000000000001E-2</v>
      </c>
      <c r="E31" s="23">
        <f>'25-29 transition matrix'!E3</f>
        <v>0</v>
      </c>
      <c r="F31" s="23">
        <f>'25-29 transition matrix'!F3</f>
        <v>0</v>
      </c>
      <c r="G31" s="23">
        <f>'25-29 transition matrix'!G3</f>
        <v>0</v>
      </c>
      <c r="H31" s="23">
        <f>'25-29 transition matrix'!H3</f>
        <v>0</v>
      </c>
      <c r="I31" s="23">
        <f>'25-29 transition matrix'!I3</f>
        <v>0</v>
      </c>
      <c r="J31" s="23">
        <f>'25-29 transition matrix'!J3</f>
        <v>0</v>
      </c>
      <c r="K31" s="23">
        <f>'25-29 transition matrix'!K3</f>
        <v>1.2934950000000002E-3</v>
      </c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1:41" x14ac:dyDescent="0.2">
      <c r="A32" s="4" t="str">
        <f>'25-29 transition matrix'!A4</f>
        <v>F1</v>
      </c>
      <c r="B32" s="23">
        <f>'25-29 transition matrix'!B4</f>
        <v>0</v>
      </c>
      <c r="C32" s="23">
        <f>'25-29 transition matrix'!C4</f>
        <v>8.2200000000000009E-2</v>
      </c>
      <c r="D32" s="23">
        <f>'25-29 transition matrix'!D4</f>
        <v>0.83610855539999995</v>
      </c>
      <c r="E32" s="23">
        <f>'25-29 transition matrix'!E4</f>
        <v>8.0299999999999996E-2</v>
      </c>
      <c r="F32" s="23">
        <f>'25-29 transition matrix'!F4</f>
        <v>0</v>
      </c>
      <c r="G32" s="23">
        <f>'25-29 transition matrix'!G4</f>
        <v>0</v>
      </c>
      <c r="H32" s="23">
        <f>'25-29 transition matrix'!H4</f>
        <v>0</v>
      </c>
      <c r="I32" s="23">
        <f>'25-29 transition matrix'!I4</f>
        <v>6.7890000000000006E-6</v>
      </c>
      <c r="J32" s="23">
        <f>'25-29 transition matrix'!J4</f>
        <v>0</v>
      </c>
      <c r="K32" s="23">
        <f>'25-29 transition matrix'!K4</f>
        <v>1.3846556000000002E-3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1:25" x14ac:dyDescent="0.2">
      <c r="A33" s="4" t="str">
        <f>'25-29 transition matrix'!A5</f>
        <v>F2</v>
      </c>
      <c r="B33" s="23">
        <f>'25-29 transition matrix'!B5</f>
        <v>0</v>
      </c>
      <c r="C33" s="23">
        <f>'25-29 transition matrix'!C5</f>
        <v>0</v>
      </c>
      <c r="D33" s="23">
        <f>'25-29 transition matrix'!D5</f>
        <v>8.2200000000000009E-2</v>
      </c>
      <c r="E33" s="23">
        <f>'25-29 transition matrix'!E5</f>
        <v>0.83514141619999982</v>
      </c>
      <c r="F33" s="23">
        <f>'25-29 transition matrix'!F5</f>
        <v>8.0299999999999996E-2</v>
      </c>
      <c r="G33" s="23">
        <f>'25-29 transition matrix'!G5</f>
        <v>0</v>
      </c>
      <c r="H33" s="23">
        <f>'25-29 transition matrix'!H5</f>
        <v>0</v>
      </c>
      <c r="I33" s="23">
        <f>'25-29 transition matrix'!I5</f>
        <v>1.3870000000000001E-4</v>
      </c>
      <c r="J33" s="23">
        <f>'25-29 transition matrix'!J5</f>
        <v>0</v>
      </c>
      <c r="K33" s="23">
        <f>'25-29 transition matrix'!K5</f>
        <v>2.2198838000000005E-3</v>
      </c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1:25" x14ac:dyDescent="0.2">
      <c r="A34" s="4" t="str">
        <f>'25-29 transition matrix'!A6</f>
        <v>F3</v>
      </c>
      <c r="B34" s="23">
        <f>'25-29 transition matrix'!B6</f>
        <v>0</v>
      </c>
      <c r="C34" s="23">
        <f>'25-29 transition matrix'!C6</f>
        <v>0</v>
      </c>
      <c r="D34" s="23">
        <f>'25-29 transition matrix'!D6</f>
        <v>0</v>
      </c>
      <c r="E34" s="23">
        <f>'25-29 transition matrix'!E6</f>
        <v>8.2200000000000009E-2</v>
      </c>
      <c r="F34" s="23">
        <f>'25-29 transition matrix'!F6</f>
        <v>0.86207379449999999</v>
      </c>
      <c r="G34" s="23">
        <f>'25-29 transition matrix'!G6</f>
        <v>5.2559999999999996E-2</v>
      </c>
      <c r="H34" s="23">
        <f>'25-29 transition matrix'!H6</f>
        <v>0</v>
      </c>
      <c r="I34" s="23">
        <f>'25-29 transition matrix'!I6</f>
        <v>2.7740000000000002E-4</v>
      </c>
      <c r="J34" s="23">
        <f>'25-29 transition matrix'!J6</f>
        <v>0</v>
      </c>
      <c r="K34" s="23">
        <f>'25-29 transition matrix'!K6</f>
        <v>2.8888055000000005E-3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 spans="1:25" x14ac:dyDescent="0.2">
      <c r="A35" s="4" t="str">
        <f>'25-29 transition matrix'!A7</f>
        <v>F4</v>
      </c>
      <c r="B35" s="23">
        <f>'25-29 transition matrix'!B7</f>
        <v>0</v>
      </c>
      <c r="C35" s="23">
        <f>'25-29 transition matrix'!C7</f>
        <v>0</v>
      </c>
      <c r="D35" s="23">
        <f>'25-29 transition matrix'!D7</f>
        <v>0</v>
      </c>
      <c r="E35" s="23">
        <f>'25-29 transition matrix'!E7</f>
        <v>0</v>
      </c>
      <c r="F35" s="23">
        <f>'25-29 transition matrix'!F7</f>
        <v>8.2200000000000009E-2</v>
      </c>
      <c r="G35" s="23">
        <f>'25-29 transition matrix'!G7</f>
        <v>0.8148624888999999</v>
      </c>
      <c r="H35" s="23">
        <f>'25-29 transition matrix'!H7</f>
        <v>8.0299999999999996E-2</v>
      </c>
      <c r="I35" s="23">
        <f>'25-29 transition matrix'!I7</f>
        <v>1.898E-2</v>
      </c>
      <c r="J35" s="23">
        <f>'25-29 transition matrix'!J7</f>
        <v>0</v>
      </c>
      <c r="K35" s="23">
        <f>'25-29 transition matrix'!K7</f>
        <v>3.6575111E-3</v>
      </c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 spans="1:25" x14ac:dyDescent="0.2">
      <c r="A36" s="4" t="str">
        <f>'25-29 transition matrix'!A8</f>
        <v>DCC</v>
      </c>
      <c r="B36" s="23">
        <f>'25-29 transition matrix'!B8</f>
        <v>0</v>
      </c>
      <c r="C36" s="23">
        <f>'25-29 transition matrix'!C8</f>
        <v>0</v>
      </c>
      <c r="D36" s="23">
        <f>'25-29 transition matrix'!D8</f>
        <v>0</v>
      </c>
      <c r="E36" s="23">
        <f>'25-29 transition matrix'!E8</f>
        <v>0</v>
      </c>
      <c r="F36" s="23">
        <f>'25-29 transition matrix'!F8</f>
        <v>0</v>
      </c>
      <c r="G36" s="23">
        <f>'25-29 transition matrix'!G8</f>
        <v>0</v>
      </c>
      <c r="H36" s="23">
        <f>'25-29 transition matrix'!H8</f>
        <v>0.80057999999999996</v>
      </c>
      <c r="I36" s="23">
        <f>'25-29 transition matrix'!I8</f>
        <v>1.898E-2</v>
      </c>
      <c r="J36" s="23">
        <f>'25-29 transition matrix'!J8</f>
        <v>2.044E-2</v>
      </c>
      <c r="K36" s="23">
        <f>'25-29 transition matrix'!K8</f>
        <v>0.16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 spans="1:25" x14ac:dyDescent="0.2">
      <c r="A37" s="4" t="str">
        <f>'25-29 transition matrix'!A9</f>
        <v>HCC</v>
      </c>
      <c r="B37" s="23">
        <f>'25-29 transition matrix'!B9</f>
        <v>0</v>
      </c>
      <c r="C37" s="23">
        <f>'25-29 transition matrix'!C9</f>
        <v>0</v>
      </c>
      <c r="D37" s="23">
        <f>'25-29 transition matrix'!D9</f>
        <v>0</v>
      </c>
      <c r="E37" s="23">
        <f>'25-29 transition matrix'!E9</f>
        <v>0</v>
      </c>
      <c r="F37" s="23">
        <f>'25-29 transition matrix'!F9</f>
        <v>0</v>
      </c>
      <c r="G37" s="23">
        <f>'25-29 transition matrix'!G9</f>
        <v>0</v>
      </c>
      <c r="H37" s="23">
        <f>'25-29 transition matrix'!H9</f>
        <v>0</v>
      </c>
      <c r="I37" s="23">
        <f>'25-29 transition matrix'!I9</f>
        <v>0.34700000000000009</v>
      </c>
      <c r="J37" s="23">
        <f>'25-29 transition matrix'!J9</f>
        <v>3.0599999999999999E-2</v>
      </c>
      <c r="K37" s="23">
        <f>'25-29 transition matrix'!K9</f>
        <v>0.62239999999999995</v>
      </c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 x14ac:dyDescent="0.2">
      <c r="A38" s="4" t="str">
        <f>'25-29 transition matrix'!A10</f>
        <v xml:space="preserve">LT </v>
      </c>
      <c r="B38" s="23">
        <f>'25-29 transition matrix'!B10</f>
        <v>0</v>
      </c>
      <c r="C38" s="23">
        <f>'25-29 transition matrix'!C10</f>
        <v>0</v>
      </c>
      <c r="D38" s="23">
        <f>'25-29 transition matrix'!D10</f>
        <v>0</v>
      </c>
      <c r="E38" s="23">
        <f>'25-29 transition matrix'!E10</f>
        <v>0</v>
      </c>
      <c r="F38" s="23">
        <f>'25-29 transition matrix'!F10</f>
        <v>0</v>
      </c>
      <c r="G38" s="23">
        <f>'25-29 transition matrix'!G10</f>
        <v>0</v>
      </c>
      <c r="H38" s="23">
        <f>'25-29 transition matrix'!H10</f>
        <v>0</v>
      </c>
      <c r="I38" s="23">
        <f>'25-29 transition matrix'!I10</f>
        <v>0</v>
      </c>
      <c r="J38" s="23">
        <f>'25-29 transition matrix'!J10</f>
        <v>0.92999999999999994</v>
      </c>
      <c r="K38" s="23">
        <f>'25-29 transition matrix'!K10</f>
        <v>7.0000000000000007E-2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 x14ac:dyDescent="0.2">
      <c r="A39" s="4" t="str">
        <f>'25-29 transition matrix'!A11</f>
        <v>death</v>
      </c>
      <c r="B39" s="23">
        <f>'25-29 transition matrix'!B11</f>
        <v>0</v>
      </c>
      <c r="C39" s="23">
        <f>'25-29 transition matrix'!C11</f>
        <v>0</v>
      </c>
      <c r="D39" s="23">
        <f>'25-29 transition matrix'!D11</f>
        <v>0</v>
      </c>
      <c r="E39" s="23">
        <f>'25-29 transition matrix'!E11</f>
        <v>0</v>
      </c>
      <c r="F39" s="23">
        <f>'25-29 transition matrix'!F11</f>
        <v>0</v>
      </c>
      <c r="G39" s="23">
        <f>'25-29 transition matrix'!G11</f>
        <v>0</v>
      </c>
      <c r="H39" s="23">
        <f>'25-29 transition matrix'!H11</f>
        <v>0</v>
      </c>
      <c r="I39" s="23">
        <f>'25-29 transition matrix'!I11</f>
        <v>0</v>
      </c>
      <c r="J39" s="23">
        <f>'25-29 transition matrix'!J11</f>
        <v>0</v>
      </c>
      <c r="K39" s="23">
        <f>'25-29 transition matrix'!K11</f>
        <v>1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 x14ac:dyDescent="0.2">
      <c r="A41" s="4" t="s">
        <v>84</v>
      </c>
      <c r="B41" s="15" t="s">
        <v>66</v>
      </c>
      <c r="C41" s="15" t="s">
        <v>87</v>
      </c>
      <c r="D41" s="15" t="s">
        <v>77</v>
      </c>
      <c r="E41" s="15" t="s">
        <v>2</v>
      </c>
      <c r="F41" s="15" t="s">
        <v>3</v>
      </c>
      <c r="G41" s="15" t="s">
        <v>4</v>
      </c>
      <c r="H41" s="15" t="s">
        <v>64</v>
      </c>
      <c r="I41" s="15" t="s">
        <v>78</v>
      </c>
      <c r="J41" s="15" t="s">
        <v>79</v>
      </c>
      <c r="K41" s="15" t="s">
        <v>65</v>
      </c>
      <c r="L41" s="4" t="s">
        <v>110</v>
      </c>
      <c r="M41" s="15" t="s">
        <v>112</v>
      </c>
      <c r="N41" s="4" t="s">
        <v>151</v>
      </c>
      <c r="O41" s="22" t="s">
        <v>153</v>
      </c>
      <c r="P41" s="23"/>
      <c r="Q41" s="68" t="s">
        <v>268</v>
      </c>
      <c r="R41" s="23"/>
      <c r="S41" s="23"/>
      <c r="T41" s="23"/>
      <c r="U41" s="23"/>
      <c r="V41" s="23"/>
      <c r="W41" s="23"/>
      <c r="X41" s="23"/>
      <c r="Y41" s="23"/>
    </row>
    <row r="42" spans="1:25" x14ac:dyDescent="0.2">
      <c r="A42">
        <v>25</v>
      </c>
      <c r="B42">
        <f t="array" ref="B42:K42">MMULT(B26:K26,B30:K39)</f>
        <v>809.10028292449317</v>
      </c>
      <c r="C42">
        <v>126.80669972625731</v>
      </c>
      <c r="D42">
        <v>8.9076243464710601</v>
      </c>
      <c r="E42">
        <v>3.5690062599340542</v>
      </c>
      <c r="F42">
        <v>1.9113592811392854</v>
      </c>
      <c r="G42">
        <v>0.66838189559063266</v>
      </c>
      <c r="H42">
        <v>0.63872945561437089</v>
      </c>
      <c r="I42">
        <v>4.5477521757514412E-2</v>
      </c>
      <c r="J42">
        <v>0.11497506024559649</v>
      </c>
      <c r="K42">
        <v>5.2654363192729594</v>
      </c>
      <c r="L42" s="23">
        <f xml:space="preserve"> (C42 + D42 + E42 + F42 + G42 + H42) / $Q$2</f>
        <v>0.14891139410130938</v>
      </c>
      <c r="M42">
        <f xml:space="preserve"> (D42 + E42 + F42 + G42 + H42) / (C42 + D42 + E42 + F42+ G42 + H42)</f>
        <v>0.11013966934076541</v>
      </c>
      <c r="N42" s="23">
        <f>I42 / (D42 + E42 + F42 + G42 + H42)</f>
        <v>2.897561542657376E-3</v>
      </c>
      <c r="O42" s="23">
        <f>SUM(B42:J42)</f>
        <v>951.76253647150304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 x14ac:dyDescent="0.2">
      <c r="A44" s="4" t="s">
        <v>86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 x14ac:dyDescent="0.2">
      <c r="A45" s="4">
        <v>26</v>
      </c>
      <c r="B45" s="23">
        <f t="array" ref="B45:K45">MMULT(B42:K42,B30:K39)</f>
        <v>799.93764811326321</v>
      </c>
      <c r="C45" s="23">
        <v>133.75320211098438</v>
      </c>
      <c r="D45" s="23">
        <v>9.7406012802239914</v>
      </c>
      <c r="E45" s="23">
        <v>3.8530209102792661</v>
      </c>
      <c r="F45" s="23">
        <v>1.9892649426347906</v>
      </c>
      <c r="G45" s="23">
        <v>0.64510037879336368</v>
      </c>
      <c r="H45" s="23">
        <v>0.56502509379168075</v>
      </c>
      <c r="I45" s="23">
        <v>4.1675379590257557E-2</v>
      </c>
      <c r="J45" s="23">
        <v>0.12137404826694242</v>
      </c>
      <c r="K45" s="23">
        <v>6.3810605329480579</v>
      </c>
      <c r="L45" s="23">
        <f xml:space="preserve"> (C45 + D45 + E45 + F45 + G45 + H45) / $Q$2</f>
        <v>0.15731763780055685</v>
      </c>
      <c r="M45">
        <f xml:space="preserve"> (D45 + E45 + F45 + G45 + H45) / (C45 + D45 + E45 + F45+ G45 + H45)</f>
        <v>0.11154722579590318</v>
      </c>
      <c r="N45" s="23">
        <f>I45 / (D45 + E45 + F45 + G45 + H45)</f>
        <v>2.4817095400770737E-3</v>
      </c>
      <c r="O45" s="23">
        <f>SUM(B45:J45)</f>
        <v>950.64691225782792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 x14ac:dyDescent="0.2">
      <c r="A47" s="4" t="s">
        <v>88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1:25" x14ac:dyDescent="0.2">
      <c r="A48" s="4">
        <v>27</v>
      </c>
      <c r="B48" s="23">
        <f t="array" ref="B48:K48">MMULT(B45:K45,B30:K39)</f>
        <v>792.8655167415377</v>
      </c>
      <c r="C48" s="23">
        <v>138.56804180022385</v>
      </c>
      <c r="D48" s="23">
        <v>10.569938874846429</v>
      </c>
      <c r="E48" s="23">
        <v>4.163505200745405</v>
      </c>
      <c r="F48" s="23">
        <v>2.0773180075952382</v>
      </c>
      <c r="G48" s="23">
        <v>0.63022386563877775</v>
      </c>
      <c r="H48" s="23">
        <v>0.50414935000485084</v>
      </c>
      <c r="I48" s="23">
        <v>3.8581903224917585E-2</v>
      </c>
      <c r="J48" s="23">
        <v>0.12570224442082029</v>
      </c>
      <c r="K48" s="23">
        <v>7.4849948025379138</v>
      </c>
      <c r="L48" s="23">
        <f xml:space="preserve"> (C48 + D48 + E48 + F48 + G48 + H48) / $Q$2</f>
        <v>0.16355298837780019</v>
      </c>
      <c r="M48">
        <f xml:space="preserve"> (D48 + E48 + F48 + G48 + H48) / (C48 + D48 + E48 + F48+ G48 + H48)</f>
        <v>0.11465574740376992</v>
      </c>
      <c r="N48" s="23">
        <f>I48 / (D48 + E48 + F48 + G48 + H48)</f>
        <v>2.1499923284184746E-3</v>
      </c>
      <c r="O48" s="23">
        <f>SUM(B48:J48)</f>
        <v>949.54297798823791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1:40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1:40" x14ac:dyDescent="0.2">
      <c r="A50" s="4" t="s">
        <v>89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 spans="1:40" x14ac:dyDescent="0.2">
      <c r="A51" s="4">
        <v>28</v>
      </c>
      <c r="B51" s="23">
        <f t="array" ref="B51:K51">MMULT(B48:K48,B30:K39)</f>
        <v>787.27733673214641</v>
      </c>
      <c r="C51" s="23">
        <v>141.89181328155391</v>
      </c>
      <c r="D51" s="23">
        <v>11.36479733392135</v>
      </c>
      <c r="E51" s="23">
        <v>4.4966372615810783</v>
      </c>
      <c r="F51" s="23">
        <v>2.1769352865661706</v>
      </c>
      <c r="G51" s="23">
        <v>0.62272962219779937</v>
      </c>
      <c r="H51" s="23">
        <v>0.45421886303767733</v>
      </c>
      <c r="I51" s="23">
        <v>3.6143809553634117E-2</v>
      </c>
      <c r="J51" s="23">
        <v>0.1283885062641445</v>
      </c>
      <c r="K51" s="23">
        <v>8.5789720939537215</v>
      </c>
      <c r="L51" s="23">
        <f xml:space="preserve"> (C51 + D51 + E51 + F51 + G51 + H51) / $Q$2</f>
        <v>0.16824907665533351</v>
      </c>
      <c r="M51">
        <f xml:space="preserve"> (D51 + E51 + F51 + G51 + H51) / (C51 + D51 + E51 + F51+ G51 + H51)</f>
        <v>0.11872342654356989</v>
      </c>
      <c r="N51" s="23">
        <f>I51 / (D51 + E51 + F51 + G51 + H51)</f>
        <v>1.8908295880363957E-3</v>
      </c>
      <c r="O51" s="23">
        <f>SUM(B51:J51)</f>
        <v>948.44900069682228</v>
      </c>
      <c r="P51" s="23"/>
      <c r="Q51" s="23"/>
      <c r="R51" s="23"/>
      <c r="S51" s="23"/>
      <c r="T51" s="23"/>
      <c r="U51" s="23"/>
      <c r="V51" s="23"/>
      <c r="W51" s="23"/>
      <c r="X51" s="23"/>
      <c r="Y51" s="23"/>
    </row>
    <row r="52" spans="1:40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</row>
    <row r="53" spans="1:40" x14ac:dyDescent="0.2">
      <c r="A53" s="4" t="s">
        <v>90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23"/>
      <c r="Q53" s="23"/>
      <c r="R53" s="23"/>
      <c r="S53" s="23"/>
      <c r="T53" s="23"/>
      <c r="U53" s="23"/>
      <c r="V53" s="23"/>
      <c r="W53" s="23"/>
      <c r="X53" s="23"/>
      <c r="Y53" s="23"/>
      <c r="AL53" s="22" t="s">
        <v>218</v>
      </c>
      <c r="AM53" s="22" t="s">
        <v>219</v>
      </c>
      <c r="AN53" s="22" t="s">
        <v>220</v>
      </c>
    </row>
    <row r="54" spans="1:40" x14ac:dyDescent="0.2">
      <c r="A54" s="4">
        <v>29</v>
      </c>
      <c r="B54" s="23">
        <f t="array" ref="B54:K54">MMULT(B51:K51,B30:K39)</f>
        <v>782.74778288660036</v>
      </c>
      <c r="C54" s="23">
        <v>144.17100798847395</v>
      </c>
      <c r="D54" s="23">
        <v>12.109177976004256</v>
      </c>
      <c r="E54" s="23">
        <v>4.8468653172441343</v>
      </c>
      <c r="F54" s="23">
        <v>2.2889472099206634</v>
      </c>
      <c r="G54" s="23">
        <v>0.62185872851777335</v>
      </c>
      <c r="H54" s="23">
        <v>0.41364372603318694</v>
      </c>
      <c r="I54" s="23">
        <v>3.4287105210655137E-2</v>
      </c>
      <c r="J54" s="23">
        <v>0.12979154495848572</v>
      </c>
      <c r="K54" s="23">
        <v>9.6646103078124312</v>
      </c>
      <c r="L54" s="23">
        <f xml:space="preserve"> (C54 + D54 + E54 + F54 + G54 + H54) / $Q$2</f>
        <v>0.17184837035122155</v>
      </c>
      <c r="M54">
        <f xml:space="preserve"> (D54 + E54 + F54 + G54 + H54) / (C54 + D54 + E54 + F54+ G54 + H54)</f>
        <v>0.12332203014890991</v>
      </c>
      <c r="N54" s="23">
        <f>I54 / (D54 + E54 + F54 + G54 + H54)</f>
        <v>1.6906445657970724E-3</v>
      </c>
      <c r="O54" s="30">
        <f>SUM(B54:J54)</f>
        <v>947.36336248296357</v>
      </c>
      <c r="P54" s="23"/>
      <c r="Q54" s="22" t="s">
        <v>163</v>
      </c>
      <c r="R54" s="22" t="s">
        <v>154</v>
      </c>
      <c r="S54" s="22" t="s">
        <v>155</v>
      </c>
      <c r="T54" s="22" t="s">
        <v>156</v>
      </c>
      <c r="U54" s="22" t="s">
        <v>157</v>
      </c>
      <c r="V54" s="22" t="s">
        <v>158</v>
      </c>
      <c r="W54" s="22" t="s">
        <v>159</v>
      </c>
      <c r="X54" s="22" t="s">
        <v>160</v>
      </c>
      <c r="Y54" s="22" t="s">
        <v>161</v>
      </c>
      <c r="Z54" s="22" t="s">
        <v>162</v>
      </c>
      <c r="AB54" s="22" t="s">
        <v>181</v>
      </c>
      <c r="AC54" s="22" t="s">
        <v>182</v>
      </c>
      <c r="AD54" s="22" t="s">
        <v>174</v>
      </c>
      <c r="AE54" s="22" t="s">
        <v>175</v>
      </c>
      <c r="AF54" s="22" t="s">
        <v>176</v>
      </c>
      <c r="AG54" s="22" t="s">
        <v>177</v>
      </c>
      <c r="AH54" s="22" t="s">
        <v>178</v>
      </c>
      <c r="AI54" s="22" t="s">
        <v>179</v>
      </c>
      <c r="AJ54" s="22" t="s">
        <v>180</v>
      </c>
      <c r="AK54" s="22" t="s">
        <v>183</v>
      </c>
      <c r="AL54">
        <f>C54 - C42</f>
        <v>17.364308262216639</v>
      </c>
      <c r="AM54">
        <f>J54 - J42</f>
        <v>1.4816484712889225E-2</v>
      </c>
      <c r="AN54">
        <f>K54-K42</f>
        <v>4.3991739885394718</v>
      </c>
    </row>
    <row r="55" spans="1:40" x14ac:dyDescent="0.2">
      <c r="A55" s="22" t="s">
        <v>153</v>
      </c>
      <c r="B55" s="4">
        <f t="shared" ref="B55:J55" si="1">SUM(B42:B54)</f>
        <v>3971.9285673980407</v>
      </c>
      <c r="C55" s="4">
        <f t="shared" si="1"/>
        <v>685.1907649074933</v>
      </c>
      <c r="D55" s="4">
        <f t="shared" si="1"/>
        <v>52.692139811467086</v>
      </c>
      <c r="E55" s="4">
        <f t="shared" si="1"/>
        <v>20.929034949783937</v>
      </c>
      <c r="F55" s="4">
        <f t="shared" si="1"/>
        <v>10.44382472785615</v>
      </c>
      <c r="G55" s="4">
        <f t="shared" si="1"/>
        <v>3.1882944907383468</v>
      </c>
      <c r="H55" s="4">
        <f t="shared" si="1"/>
        <v>2.5757664884817668</v>
      </c>
      <c r="I55" s="4">
        <f t="shared" si="1"/>
        <v>0.19616571933697879</v>
      </c>
      <c r="J55" s="4">
        <f t="shared" si="1"/>
        <v>0.62023140415598943</v>
      </c>
      <c r="K55" s="23"/>
      <c r="L55" s="23"/>
      <c r="M55" s="23"/>
      <c r="N55" s="23"/>
      <c r="O55" s="4">
        <f>SUM(B55:J55)</f>
        <v>4747.7647898973537</v>
      </c>
      <c r="P55" s="23"/>
      <c r="Q55" s="23">
        <f xml:space="preserve"> $R$6 * B55</f>
        <v>3971.9285673980407</v>
      </c>
      <c r="R55" s="23">
        <f>$R$7 * C55</f>
        <v>685.1907649074933</v>
      </c>
      <c r="S55" s="23">
        <f xml:space="preserve"> $R$8 * D55</f>
        <v>50.057532820893726</v>
      </c>
      <c r="T55" s="23">
        <f xml:space="preserve"> $R$9 * E55</f>
        <v>19.88258320229474</v>
      </c>
      <c r="U55" s="23">
        <f xml:space="preserve"> $R$10 * F55</f>
        <v>9.6083187496276583</v>
      </c>
      <c r="V55" s="23">
        <f>$R$11 * G55</f>
        <v>2.4868697027759108</v>
      </c>
      <c r="W55" s="23">
        <f>$R$12 *H55</f>
        <v>1.54545989308906</v>
      </c>
      <c r="X55" s="23">
        <f xml:space="preserve"> $R$13 * I55</f>
        <v>0.12750771756903623</v>
      </c>
      <c r="Y55" s="23">
        <f xml:space="preserve"> $R$14 * J55</f>
        <v>0.46517355311699204</v>
      </c>
      <c r="Z55" s="31">
        <f>SUM(Q55:Y55)</f>
        <v>4741.292777944901</v>
      </c>
      <c r="AB55" s="39">
        <f xml:space="preserve"> $S$6 * B55</f>
        <v>9965568.775601685</v>
      </c>
      <c r="AC55" s="39">
        <f>$S$7 * C55</f>
        <v>2655114.2140165367</v>
      </c>
      <c r="AD55" s="39">
        <f xml:space="preserve"> $S$8 * D55</f>
        <v>206816.64876000831</v>
      </c>
      <c r="AE55" s="39">
        <f xml:space="preserve"> $S$9 * E55</f>
        <v>83716.139799135752</v>
      </c>
      <c r="AF55" s="39">
        <f xml:space="preserve"> $S$10 * F55</f>
        <v>46997.211275352674</v>
      </c>
      <c r="AG55" s="39">
        <f>$S$11 * G55</f>
        <v>66035.955492172638</v>
      </c>
      <c r="AH55" s="39">
        <f>$S$12 *H55</f>
        <v>131838.03194645076</v>
      </c>
      <c r="AI55" s="39">
        <f xml:space="preserve"> $S$13 * I55</f>
        <v>13914.034472571906</v>
      </c>
      <c r="AJ55" s="39">
        <f xml:space="preserve"> $S$14 * J55</f>
        <v>41659.702954349501</v>
      </c>
      <c r="AK55" s="39">
        <f>SUM(AB55:AJ55) + AL55 + AM55 + AN55</f>
        <v>13568911.869190436</v>
      </c>
      <c r="AL55" s="39">
        <f>IF(AL54&gt;0,(AL54*$T$7)-(AL54*$S$7),0)</f>
        <v>80639.847569734062</v>
      </c>
      <c r="AM55" s="39">
        <f>IF(AM54 &gt; 0, (AM54 * $T$14) - (AM54 * $S$14), 0)</f>
        <v>2467.981858625958</v>
      </c>
      <c r="AN55" s="39">
        <f t="array" ref="AN55">IF(AN54&gt;0,AN54*$T$15,0)</f>
        <v>274143.32544381428</v>
      </c>
    </row>
    <row r="56" spans="1:40" x14ac:dyDescent="0.2">
      <c r="W56" s="23"/>
      <c r="X56" s="23"/>
      <c r="Y56" s="23"/>
    </row>
    <row r="57" spans="1:40" x14ac:dyDescent="0.2">
      <c r="A57" s="4" t="str">
        <f>'30-34 transition matrix'!A1</f>
        <v>30-34</v>
      </c>
      <c r="B57" s="4" t="str">
        <f>'30-34 transition matrix'!B1</f>
        <v>no NAFLD</v>
      </c>
      <c r="C57" s="4" t="str">
        <f>'30-34 transition matrix'!C1</f>
        <v>NAFLD F0</v>
      </c>
      <c r="D57" s="4" t="str">
        <f>'30-34 transition matrix'!D1</f>
        <v>F1</v>
      </c>
      <c r="E57" s="4" t="str">
        <f>'30-34 transition matrix'!E1</f>
        <v>F2</v>
      </c>
      <c r="F57" s="4" t="str">
        <f>'30-34 transition matrix'!F1</f>
        <v>F3</v>
      </c>
      <c r="G57" s="4" t="str">
        <f>'30-34 transition matrix'!G1</f>
        <v>F4</v>
      </c>
      <c r="H57" s="4" t="str">
        <f>'30-34 transition matrix'!H1</f>
        <v>DCC</v>
      </c>
      <c r="I57" s="4" t="str">
        <f>'30-34 transition matrix'!I1</f>
        <v>HCC</v>
      </c>
      <c r="J57" s="4" t="str">
        <f>'30-34 transition matrix'!J1</f>
        <v>LT</v>
      </c>
      <c r="K57" s="4" t="str">
        <f>'30-34 transition matrix'!K1</f>
        <v>death</v>
      </c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1:40" x14ac:dyDescent="0.2">
      <c r="A58" s="4" t="str">
        <f>'30-34 transition matrix'!A2</f>
        <v>no NAFLD</v>
      </c>
      <c r="B58" s="23">
        <f>'30-34 transition matrix'!B2</f>
        <v>0.94335000000000002</v>
      </c>
      <c r="C58" s="23">
        <f>'30-34 transition matrix'!C2</f>
        <v>5.5500000000000001E-2</v>
      </c>
      <c r="D58" s="23">
        <f>'30-34 transition matrix'!D2</f>
        <v>0</v>
      </c>
      <c r="E58" s="23">
        <f>'30-34 transition matrix'!E2</f>
        <v>0</v>
      </c>
      <c r="F58" s="23">
        <f>'30-34 transition matrix'!F2</f>
        <v>0</v>
      </c>
      <c r="G58" s="23">
        <f>'30-34 transition matrix'!G2</f>
        <v>0</v>
      </c>
      <c r="H58" s="23">
        <f>'30-34 transition matrix'!H2</f>
        <v>0</v>
      </c>
      <c r="I58" s="23">
        <f>'30-34 transition matrix'!I2</f>
        <v>0</v>
      </c>
      <c r="J58" s="23">
        <f>'30-34 transition matrix'!J2</f>
        <v>0</v>
      </c>
      <c r="K58" s="23">
        <f>'30-34 transition matrix'!K2</f>
        <v>1.15E-3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 spans="1:40" x14ac:dyDescent="0.2">
      <c r="A59" s="4" t="str">
        <f>'30-34 transition matrix'!A3</f>
        <v>NAFLD</v>
      </c>
      <c r="B59" s="23">
        <f>'30-34 transition matrix'!B3</f>
        <v>0.23701</v>
      </c>
      <c r="C59" s="23">
        <f>'30-34 transition matrix'!C3</f>
        <v>0.74568847500000002</v>
      </c>
      <c r="D59" s="23">
        <f>'30-34 transition matrix'!D3</f>
        <v>1.5768000000000001E-2</v>
      </c>
      <c r="E59" s="23">
        <f>'30-34 transition matrix'!E3</f>
        <v>0</v>
      </c>
      <c r="F59" s="23">
        <f>'30-34 transition matrix'!F3</f>
        <v>0</v>
      </c>
      <c r="G59" s="23">
        <f>'30-34 transition matrix'!G3</f>
        <v>0</v>
      </c>
      <c r="H59" s="23">
        <f>'30-34 transition matrix'!H3</f>
        <v>0</v>
      </c>
      <c r="I59" s="23">
        <f>'30-34 transition matrix'!I3</f>
        <v>0</v>
      </c>
      <c r="J59" s="23">
        <f>'30-34 transition matrix'!J3</f>
        <v>0</v>
      </c>
      <c r="K59" s="23">
        <f>'30-34 transition matrix'!K3</f>
        <v>1.533525E-3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 spans="1:40" x14ac:dyDescent="0.2">
      <c r="A60" s="4" t="str">
        <f>'30-34 transition matrix'!A4</f>
        <v>F1</v>
      </c>
      <c r="B60" s="23">
        <f>'30-34 transition matrix'!B4</f>
        <v>0</v>
      </c>
      <c r="C60" s="23">
        <f>'30-34 transition matrix'!C4</f>
        <v>8.2200000000000009E-2</v>
      </c>
      <c r="D60" s="23">
        <f>'30-34 transition matrix'!D4</f>
        <v>0.835851609</v>
      </c>
      <c r="E60" s="23">
        <f>'30-34 transition matrix'!E4</f>
        <v>8.0299999999999996E-2</v>
      </c>
      <c r="F60" s="23">
        <f>'30-34 transition matrix'!F4</f>
        <v>0</v>
      </c>
      <c r="G60" s="23">
        <f>'30-34 transition matrix'!G4</f>
        <v>0</v>
      </c>
      <c r="H60" s="23">
        <f>'30-34 transition matrix'!H4</f>
        <v>0</v>
      </c>
      <c r="I60" s="23">
        <f>'30-34 transition matrix'!I4</f>
        <v>6.7890000000000006E-6</v>
      </c>
      <c r="J60" s="23">
        <f>'30-34 transition matrix'!J4</f>
        <v>0</v>
      </c>
      <c r="K60" s="23">
        <f>'30-34 transition matrix'!K4</f>
        <v>1.641602E-3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 spans="1:40" x14ac:dyDescent="0.2">
      <c r="A61" s="4" t="str">
        <f>'30-34 transition matrix'!A5</f>
        <v>F2</v>
      </c>
      <c r="B61" s="23">
        <f>'30-34 transition matrix'!B5</f>
        <v>0</v>
      </c>
      <c r="C61" s="23">
        <f>'30-34 transition matrix'!C5</f>
        <v>0</v>
      </c>
      <c r="D61" s="23">
        <f>'30-34 transition matrix'!D5</f>
        <v>8.2200000000000009E-2</v>
      </c>
      <c r="E61" s="23">
        <f>'30-34 transition matrix'!E5</f>
        <v>0.83472947899999983</v>
      </c>
      <c r="F61" s="23">
        <f>'30-34 transition matrix'!F5</f>
        <v>8.0299999999999996E-2</v>
      </c>
      <c r="G61" s="23">
        <f>'30-34 transition matrix'!G5</f>
        <v>0</v>
      </c>
      <c r="H61" s="23">
        <f>'30-34 transition matrix'!H5</f>
        <v>0</v>
      </c>
      <c r="I61" s="23">
        <f>'30-34 transition matrix'!I5</f>
        <v>1.3870000000000001E-4</v>
      </c>
      <c r="J61" s="23">
        <f>'30-34 transition matrix'!J5</f>
        <v>0</v>
      </c>
      <c r="K61" s="23">
        <f>'30-34 transition matrix'!K5</f>
        <v>2.6318210000000003E-3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 spans="1:40" x14ac:dyDescent="0.2">
      <c r="A62" s="4" t="str">
        <f>'30-34 transition matrix'!A6</f>
        <v>F3</v>
      </c>
      <c r="B62" s="23">
        <f>'30-34 transition matrix'!B6</f>
        <v>0</v>
      </c>
      <c r="C62" s="23">
        <f>'30-34 transition matrix'!C6</f>
        <v>0</v>
      </c>
      <c r="D62" s="23">
        <f>'30-34 transition matrix'!D6</f>
        <v>0</v>
      </c>
      <c r="E62" s="23">
        <f>'30-34 transition matrix'!E6</f>
        <v>8.2200000000000009E-2</v>
      </c>
      <c r="F62" s="23">
        <f>'30-34 transition matrix'!F6</f>
        <v>0.86153772750000002</v>
      </c>
      <c r="G62" s="23">
        <f>'30-34 transition matrix'!G6</f>
        <v>5.2559999999999996E-2</v>
      </c>
      <c r="H62" s="23">
        <f>'30-34 transition matrix'!H6</f>
        <v>0</v>
      </c>
      <c r="I62" s="23">
        <f>'30-34 transition matrix'!I6</f>
        <v>2.7740000000000002E-4</v>
      </c>
      <c r="J62" s="23">
        <f>'30-34 transition matrix'!J6</f>
        <v>0</v>
      </c>
      <c r="K62" s="23">
        <f>'30-34 transition matrix'!K6</f>
        <v>3.4248725000000004E-3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1:40" x14ac:dyDescent="0.2">
      <c r="A63" s="4" t="str">
        <f>'30-34 transition matrix'!A7</f>
        <v>F4</v>
      </c>
      <c r="B63" s="23">
        <f>'30-34 transition matrix'!B7</f>
        <v>0</v>
      </c>
      <c r="C63" s="23">
        <f>'30-34 transition matrix'!C7</f>
        <v>0</v>
      </c>
      <c r="D63" s="23">
        <f>'30-34 transition matrix'!D7</f>
        <v>0</v>
      </c>
      <c r="E63" s="23">
        <f>'30-34 transition matrix'!E7</f>
        <v>0</v>
      </c>
      <c r="F63" s="23">
        <f>'30-34 transition matrix'!F7</f>
        <v>8.2200000000000009E-2</v>
      </c>
      <c r="G63" s="23">
        <f>'30-34 transition matrix'!G7</f>
        <v>0.81418377549999987</v>
      </c>
      <c r="H63" s="23">
        <f>'30-34 transition matrix'!H7</f>
        <v>8.0299999999999996E-2</v>
      </c>
      <c r="I63" s="23">
        <f>'30-34 transition matrix'!I7</f>
        <v>1.898E-2</v>
      </c>
      <c r="J63" s="23">
        <f>'30-34 transition matrix'!J7</f>
        <v>0</v>
      </c>
      <c r="K63" s="23">
        <f>'30-34 transition matrix'!K7</f>
        <v>4.3362244999999994E-3</v>
      </c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1:40" x14ac:dyDescent="0.2">
      <c r="A64" s="4" t="str">
        <f>'30-34 transition matrix'!A8</f>
        <v>DCC</v>
      </c>
      <c r="B64" s="23">
        <f>'30-34 transition matrix'!B8</f>
        <v>0</v>
      </c>
      <c r="C64" s="23">
        <f>'30-34 transition matrix'!C8</f>
        <v>0</v>
      </c>
      <c r="D64" s="23">
        <f>'30-34 transition matrix'!D8</f>
        <v>0</v>
      </c>
      <c r="E64" s="23">
        <f>'30-34 transition matrix'!E8</f>
        <v>0</v>
      </c>
      <c r="F64" s="23">
        <f>'30-34 transition matrix'!F8</f>
        <v>0</v>
      </c>
      <c r="G64" s="23">
        <f>'30-34 transition matrix'!G8</f>
        <v>0</v>
      </c>
      <c r="H64" s="23">
        <f>'30-34 transition matrix'!H8</f>
        <v>0.80057999999999996</v>
      </c>
      <c r="I64" s="23">
        <f>'30-34 transition matrix'!I8</f>
        <v>1.898E-2</v>
      </c>
      <c r="J64" s="23">
        <f>'30-34 transition matrix'!J8</f>
        <v>2.044E-2</v>
      </c>
      <c r="K64" s="23">
        <f>'30-34 transition matrix'!K8</f>
        <v>0.16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1:25" x14ac:dyDescent="0.2">
      <c r="A65" s="4" t="str">
        <f>'30-34 transition matrix'!A9</f>
        <v>HCC</v>
      </c>
      <c r="B65" s="23">
        <f>'30-34 transition matrix'!B9</f>
        <v>0</v>
      </c>
      <c r="C65" s="23">
        <f>'30-34 transition matrix'!C9</f>
        <v>0</v>
      </c>
      <c r="D65" s="23">
        <f>'30-34 transition matrix'!D9</f>
        <v>0</v>
      </c>
      <c r="E65" s="23">
        <f>'30-34 transition matrix'!E9</f>
        <v>0</v>
      </c>
      <c r="F65" s="23">
        <f>'30-34 transition matrix'!F9</f>
        <v>0</v>
      </c>
      <c r="G65" s="23">
        <f>'30-34 transition matrix'!G9</f>
        <v>0</v>
      </c>
      <c r="H65" s="23">
        <f>'30-34 transition matrix'!H9</f>
        <v>0</v>
      </c>
      <c r="I65" s="23">
        <f>'30-34 transition matrix'!I9</f>
        <v>0.34700000000000009</v>
      </c>
      <c r="J65" s="23">
        <f>'30-34 transition matrix'!J9</f>
        <v>3.0599999999999999E-2</v>
      </c>
      <c r="K65" s="23">
        <f>'30-34 transition matrix'!K9</f>
        <v>0.62239999999999995</v>
      </c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1:25" x14ac:dyDescent="0.2">
      <c r="A66" s="4" t="str">
        <f>'30-34 transition matrix'!A10</f>
        <v xml:space="preserve">LT </v>
      </c>
      <c r="B66" s="23">
        <f>'30-34 transition matrix'!B10</f>
        <v>0</v>
      </c>
      <c r="C66" s="23">
        <f>'30-34 transition matrix'!C10</f>
        <v>0</v>
      </c>
      <c r="D66" s="23">
        <f>'30-34 transition matrix'!D10</f>
        <v>0</v>
      </c>
      <c r="E66" s="23">
        <f>'30-34 transition matrix'!E10</f>
        <v>0</v>
      </c>
      <c r="F66" s="23">
        <f>'30-34 transition matrix'!F10</f>
        <v>0</v>
      </c>
      <c r="G66" s="23">
        <f>'30-34 transition matrix'!G10</f>
        <v>0</v>
      </c>
      <c r="H66" s="23">
        <f>'30-34 transition matrix'!H10</f>
        <v>0</v>
      </c>
      <c r="I66" s="23">
        <f>'30-34 transition matrix'!I10</f>
        <v>0</v>
      </c>
      <c r="J66" s="23">
        <f>'30-34 transition matrix'!J10</f>
        <v>0.92999999999999994</v>
      </c>
      <c r="K66" s="23">
        <f>'30-34 transition matrix'!K10</f>
        <v>7.0000000000000007E-2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x14ac:dyDescent="0.2">
      <c r="A67" s="4" t="str">
        <f>'30-34 transition matrix'!A11</f>
        <v>death</v>
      </c>
      <c r="B67" s="23">
        <f>'30-34 transition matrix'!B11</f>
        <v>0</v>
      </c>
      <c r="C67" s="23">
        <f>'30-34 transition matrix'!C11</f>
        <v>0</v>
      </c>
      <c r="D67" s="23">
        <f>'30-34 transition matrix'!D11</f>
        <v>0</v>
      </c>
      <c r="E67" s="23">
        <f>'30-34 transition matrix'!E11</f>
        <v>0</v>
      </c>
      <c r="F67" s="23">
        <f>'30-34 transition matrix'!F11</f>
        <v>0</v>
      </c>
      <c r="G67" s="23">
        <f>'30-34 transition matrix'!G11</f>
        <v>0</v>
      </c>
      <c r="H67" s="23">
        <f>'30-34 transition matrix'!H11</f>
        <v>0</v>
      </c>
      <c r="I67" s="23">
        <f>'30-34 transition matrix'!I11</f>
        <v>0</v>
      </c>
      <c r="J67" s="23">
        <f>'30-34 transition matrix'!J11</f>
        <v>0</v>
      </c>
      <c r="K67" s="23">
        <f>'30-34 transition matrix'!K11</f>
        <v>1</v>
      </c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x14ac:dyDescent="0.2">
      <c r="A69" s="4" t="s">
        <v>93</v>
      </c>
      <c r="B69" s="15" t="s">
        <v>66</v>
      </c>
      <c r="C69" s="15" t="s">
        <v>87</v>
      </c>
      <c r="D69" s="15" t="s">
        <v>77</v>
      </c>
      <c r="E69" s="15" t="s">
        <v>2</v>
      </c>
      <c r="F69" s="15" t="s">
        <v>3</v>
      </c>
      <c r="G69" s="15" t="s">
        <v>4</v>
      </c>
      <c r="H69" s="15" t="s">
        <v>64</v>
      </c>
      <c r="I69" s="15" t="s">
        <v>78</v>
      </c>
      <c r="J69" s="15" t="s">
        <v>79</v>
      </c>
      <c r="K69" s="15" t="s">
        <v>65</v>
      </c>
      <c r="L69" s="4" t="s">
        <v>110</v>
      </c>
      <c r="M69" s="15" t="s">
        <v>112</v>
      </c>
      <c r="N69" s="4" t="s">
        <v>151</v>
      </c>
      <c r="O69" s="22" t="s">
        <v>153</v>
      </c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x14ac:dyDescent="0.2">
      <c r="A70" s="4">
        <v>30</v>
      </c>
      <c r="B70" s="23">
        <f t="array" ref="B70:K70">MMULT(B54:K54,B58:K67)</f>
        <v>772.57509158942275</v>
      </c>
      <c r="C70" s="23">
        <v>151.94453546597182</v>
      </c>
      <c r="D70" s="23">
        <v>12.793176677950246</v>
      </c>
      <c r="E70" s="23">
        <v>5.2063398131749858</v>
      </c>
      <c r="F70" s="23">
        <v>2.4123344500613788</v>
      </c>
      <c r="G70" s="23">
        <v>0.62661435276566024</v>
      </c>
      <c r="H70" s="23">
        <v>0.38109015008762598</v>
      </c>
      <c r="I70" s="23">
        <v>3.294088548028741E-2</v>
      </c>
      <c r="J70" s="23">
        <v>0.13021019999095609</v>
      </c>
      <c r="K70" s="23">
        <v>10.925639205870269</v>
      </c>
      <c r="L70" s="23">
        <f xml:space="preserve"> (C70 + D70 + E70 + F70 + G70 + H70) / $Q$2</f>
        <v>0.18116183998864288</v>
      </c>
      <c r="M70">
        <f xml:space="preserve"> (D70 + E70 + F70 + G70 + H70) / (C70 + D70 + E70 + F70+ G70 + H70)</f>
        <v>0.12355243425328587</v>
      </c>
      <c r="N70" s="23">
        <f>I70 / (D70 + E70 + F70 + G70 + H70)</f>
        <v>1.5378883827140018E-3</v>
      </c>
      <c r="O70" s="23">
        <f>SUM(B70:J70)</f>
        <v>946.10233358490575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x14ac:dyDescent="0.2">
      <c r="A72" s="4" t="s">
        <v>94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x14ac:dyDescent="0.2">
      <c r="A73" s="4">
        <v>31</v>
      </c>
      <c r="B73" s="23">
        <f t="array" ref="B73:K73">MMULT(B70:K70,B58:K67)</f>
        <v>764.82108700167191</v>
      </c>
      <c r="C73" s="23">
        <v>157.2328056423444</v>
      </c>
      <c r="D73" s="23">
        <v>13.517019878356416</v>
      </c>
      <c r="E73" s="23">
        <v>5.5714712987829627</v>
      </c>
      <c r="F73" s="23">
        <v>2.5478939268711316</v>
      </c>
      <c r="G73" s="23">
        <v>0.63697153821246011</v>
      </c>
      <c r="H73" s="23">
        <v>0.3554102848842341</v>
      </c>
      <c r="I73" s="23">
        <v>3.2034872510816104E-2</v>
      </c>
      <c r="J73" s="23">
        <v>0.12989295975507703</v>
      </c>
      <c r="K73" s="23">
        <v>12.183385387386537</v>
      </c>
      <c r="L73" s="23">
        <f xml:space="preserve"> (C73 + D73 + E73 + F73 + G73 + H73) / $Q$2</f>
        <v>0.18795157208678304</v>
      </c>
      <c r="M73">
        <f xml:space="preserve"> (D73 + E73 + F73 + G73 + H73) / (C73 + D73 + E73 + F73+ G73 + H73)</f>
        <v>0.12581212653619686</v>
      </c>
      <c r="N73" s="23">
        <f>I73 / (D73 + E73 + F73 + G73 + H73)</f>
        <v>1.4156702667011537E-3</v>
      </c>
      <c r="O73" s="23">
        <f>SUM(B73:J73)</f>
        <v>944.84458740338948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x14ac:dyDescent="0.2">
      <c r="A75" s="4" t="s">
        <v>95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x14ac:dyDescent="0.2">
      <c r="A76" s="4">
        <v>32</v>
      </c>
      <c r="B76" s="23">
        <f t="array" ref="B76:K76">MMULT(B73:K73,B58:K67)</f>
        <v>758.75971968831925</v>
      </c>
      <c r="C76" s="23">
        <v>160.80536042200487</v>
      </c>
      <c r="D76" s="23">
        <v>14.235444634337641</v>
      </c>
      <c r="E76" s="23">
        <v>5.9455249115173823</v>
      </c>
      <c r="F76" s="23">
        <v>2.6948549494009417</v>
      </c>
      <c r="G76" s="23">
        <v>0.65252919666420983</v>
      </c>
      <c r="H76" s="23">
        <v>0.33568318039108064</v>
      </c>
      <c r="I76" s="23">
        <v>3.1522823656037854E-2</v>
      </c>
      <c r="J76" s="23">
        <v>0.12904530589408636</v>
      </c>
      <c r="K76" s="23">
        <v>13.438287678590441</v>
      </c>
      <c r="L76" s="23">
        <f xml:space="preserve"> (C76 + D76 + E76 + F76 + G76 + H76) / $Q$2</f>
        <v>0.1929756481161809</v>
      </c>
      <c r="M76">
        <f xml:space="preserve"> (D76 + E76 + F76 + G76 + H76) / (C76 + D76 + E76 + F76+ G76 + H76)</f>
        <v>0.12922572565869178</v>
      </c>
      <c r="N76" s="23">
        <f>I76 / (D76 + E76 + F76 + G76 + H76)</f>
        <v>1.3209342503410588E-3</v>
      </c>
      <c r="O76" s="23">
        <f>SUM(B76:J76)</f>
        <v>943.58968511218552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x14ac:dyDescent="0.2">
      <c r="A78" s="4" t="s">
        <v>96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x14ac:dyDescent="0.2">
      <c r="A79" s="4">
        <v>33</v>
      </c>
      <c r="B79" s="23">
        <f t="array" ref="B79:K79">MMULT(B76:K76,B58:K67)</f>
        <v>753.88846004159541</v>
      </c>
      <c r="C79" s="23">
        <v>163.19202197655443</v>
      </c>
      <c r="D79" s="23">
        <v>14.923020373302437</v>
      </c>
      <c r="E79" s="23">
        <v>6.3275281927504947</v>
      </c>
      <c r="F79" s="23">
        <v>2.8527827594096586</v>
      </c>
      <c r="G79" s="23">
        <v>0.67292026110456171</v>
      </c>
      <c r="H79" s="23">
        <v>0.32113933504962738</v>
      </c>
      <c r="I79" s="23">
        <v>3.1363532226968353E-2</v>
      </c>
      <c r="J79" s="23">
        <v>0.12783809709256874</v>
      </c>
      <c r="K79" s="23">
        <v>14.690898221689846</v>
      </c>
      <c r="L79" s="23">
        <f xml:space="preserve"> (C79 + D79 + E79 + F79 + G79 + H79) / $Q$2</f>
        <v>0.19675848851951677</v>
      </c>
      <c r="M79">
        <f xml:space="preserve"> (D79 + E79 + F79 + G79 + H79) / (C79 + D79 + E79 + F79+ G79 + H79)</f>
        <v>0.13329156714291576</v>
      </c>
      <c r="N79" s="23">
        <f>I79 / (D79 + E79 + F79 + G79 + H79)</f>
        <v>1.2496730168056812E-3</v>
      </c>
      <c r="O79" s="23">
        <f>SUM(B79:J79)</f>
        <v>942.3370745690861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40" x14ac:dyDescent="0.2">
      <c r="A81" s="4" t="s">
        <v>97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AL81" s="22" t="s">
        <v>218</v>
      </c>
      <c r="AM81" s="22" t="s">
        <v>219</v>
      </c>
      <c r="AN81" s="22" t="s">
        <v>220</v>
      </c>
    </row>
    <row r="82" spans="1:40" x14ac:dyDescent="0.2">
      <c r="A82" s="4">
        <v>34</v>
      </c>
      <c r="B82" s="23">
        <f t="array" ref="B82:K82">MMULT(B79:K79,B58:K67)</f>
        <v>749.85881990890221</v>
      </c>
      <c r="C82" s="23">
        <v>164.75789180685737</v>
      </c>
      <c r="D82" s="23">
        <v>15.566765210135024</v>
      </c>
      <c r="E82" s="23">
        <v>6.7145915904920912</v>
      </c>
      <c r="F82" s="23">
        <v>3.021194534933636</v>
      </c>
      <c r="G82" s="23">
        <v>0.69782302063112933</v>
      </c>
      <c r="H82" s="23">
        <v>0.311133225820727</v>
      </c>
      <c r="I82" s="23">
        <v>3.1520699300873617E-2</v>
      </c>
      <c r="J82" s="23">
        <v>0.12641324239064855</v>
      </c>
      <c r="K82" s="23">
        <v>15.941819551312312</v>
      </c>
      <c r="L82" s="23">
        <f xml:space="preserve"> (C82 + D82 + E82 + F82 + G82 + H82) / $Q$2</f>
        <v>0.19966351611291833</v>
      </c>
      <c r="M82">
        <f xml:space="preserve"> (D82 + E82 + F82 + G82 + H82) / (C82 + D82 + E82 + F82+ G82 + H82)</f>
        <v>0.13770654885695571</v>
      </c>
      <c r="N82" s="23">
        <f>I82 / (D82 + E82 + F82 + G82 + H82)</f>
        <v>1.1979814992593653E-3</v>
      </c>
      <c r="O82" s="30">
        <f>SUM(B82:J82)</f>
        <v>941.0861532394639</v>
      </c>
      <c r="P82" s="23"/>
      <c r="Q82" s="22" t="s">
        <v>163</v>
      </c>
      <c r="R82" s="22" t="s">
        <v>154</v>
      </c>
      <c r="S82" s="22" t="s">
        <v>155</v>
      </c>
      <c r="T82" s="22" t="s">
        <v>156</v>
      </c>
      <c r="U82" s="22" t="s">
        <v>157</v>
      </c>
      <c r="V82" s="22" t="s">
        <v>158</v>
      </c>
      <c r="W82" s="22" t="s">
        <v>159</v>
      </c>
      <c r="X82" s="22" t="s">
        <v>160</v>
      </c>
      <c r="Y82" s="22" t="s">
        <v>161</v>
      </c>
      <c r="Z82" s="22" t="s">
        <v>162</v>
      </c>
      <c r="AB82" s="22" t="s">
        <v>181</v>
      </c>
      <c r="AC82" s="22" t="s">
        <v>182</v>
      </c>
      <c r="AD82" s="22" t="s">
        <v>174</v>
      </c>
      <c r="AE82" s="22" t="s">
        <v>175</v>
      </c>
      <c r="AF82" s="22" t="s">
        <v>176</v>
      </c>
      <c r="AG82" s="22" t="s">
        <v>177</v>
      </c>
      <c r="AH82" s="22" t="s">
        <v>178</v>
      </c>
      <c r="AI82" s="22" t="s">
        <v>179</v>
      </c>
      <c r="AJ82" s="22" t="s">
        <v>180</v>
      </c>
      <c r="AK82" s="22" t="s">
        <v>183</v>
      </c>
      <c r="AL82">
        <f>C82 - C70</f>
        <v>12.813356340885548</v>
      </c>
      <c r="AM82">
        <f>J82 - J70</f>
        <v>-3.7969576003075434E-3</v>
      </c>
      <c r="AN82">
        <f>K82-K70</f>
        <v>5.0161803454420433</v>
      </c>
    </row>
    <row r="83" spans="1:40" x14ac:dyDescent="0.2">
      <c r="A83" s="22" t="s">
        <v>153</v>
      </c>
      <c r="B83" s="4">
        <f t="shared" ref="B83:J83" si="2">SUM(B70:B82)</f>
        <v>3799.9031782299116</v>
      </c>
      <c r="C83" s="4">
        <f t="shared" si="2"/>
        <v>797.93261531373298</v>
      </c>
      <c r="D83" s="4">
        <f t="shared" si="2"/>
        <v>71.03542677408177</v>
      </c>
      <c r="E83" s="4">
        <f t="shared" si="2"/>
        <v>29.765455806717917</v>
      </c>
      <c r="F83" s="4">
        <f t="shared" si="2"/>
        <v>13.529060620676747</v>
      </c>
      <c r="G83" s="4">
        <f t="shared" si="2"/>
        <v>3.2868583693780211</v>
      </c>
      <c r="H83" s="4">
        <f t="shared" si="2"/>
        <v>1.704456176233295</v>
      </c>
      <c r="I83" s="4">
        <f t="shared" si="2"/>
        <v>0.15938281317498335</v>
      </c>
      <c r="J83" s="4">
        <f t="shared" si="2"/>
        <v>0.64339980512333683</v>
      </c>
      <c r="K83" s="23"/>
      <c r="L83" s="23"/>
      <c r="M83" s="23"/>
      <c r="N83" s="23"/>
      <c r="O83" s="4">
        <f>SUM(B83:J83)</f>
        <v>4717.9598339090298</v>
      </c>
      <c r="P83" s="23"/>
      <c r="Q83" s="23">
        <f xml:space="preserve"> $R$6 * B83</f>
        <v>3799.9031782299116</v>
      </c>
      <c r="R83" s="23">
        <f>$R$7 * C83</f>
        <v>797.93261531373298</v>
      </c>
      <c r="S83" s="23">
        <f xml:space="preserve"> $R$8 * D83</f>
        <v>67.483655435377685</v>
      </c>
      <c r="T83" s="23">
        <f xml:space="preserve"> $R$9 * E83</f>
        <v>28.277183016382018</v>
      </c>
      <c r="U83" s="23">
        <f xml:space="preserve"> $R$10 * F83</f>
        <v>12.446735771022608</v>
      </c>
      <c r="V83" s="23">
        <f>$R$11 * G83</f>
        <v>2.5637495281148563</v>
      </c>
      <c r="W83" s="23">
        <f>$R$12 *H83</f>
        <v>1.0226737057399771</v>
      </c>
      <c r="X83" s="23">
        <f xml:space="preserve"> $R$13 * I83</f>
        <v>0.10359882856373918</v>
      </c>
      <c r="Y83" s="23">
        <f xml:space="preserve"> $R$14 * J83</f>
        <v>0.4825498538425026</v>
      </c>
      <c r="Z83" s="31">
        <f>SUM(Q83:Y83)</f>
        <v>4710.2159396826883</v>
      </c>
      <c r="AB83" s="39">
        <f xml:space="preserve"> $S$6 * B83</f>
        <v>9533957.0741788484</v>
      </c>
      <c r="AC83" s="39">
        <f>$S$7 * C83</f>
        <v>3091988.8843407151</v>
      </c>
      <c r="AD83" s="39">
        <f xml:space="preserve"> $S$8 * D83</f>
        <v>278814.05008827097</v>
      </c>
      <c r="AE83" s="39">
        <f xml:space="preserve"> $S$9 * E83</f>
        <v>119061.82322687167</v>
      </c>
      <c r="AF83" s="39">
        <f xml:space="preserve"> $S$10 * F83</f>
        <v>60880.772793045362</v>
      </c>
      <c r="AG83" s="39">
        <f>$S$11 * G83</f>
        <v>68077.41054655757</v>
      </c>
      <c r="AH83" s="39">
        <f>$S$12 *H83</f>
        <v>87240.884924324972</v>
      </c>
      <c r="AI83" s="39">
        <f xml:space="preserve"> $S$13 * I83</f>
        <v>11305.022938501568</v>
      </c>
      <c r="AJ83" s="39">
        <f xml:space="preserve"> $S$14 * J83</f>
        <v>43215.878110524289</v>
      </c>
      <c r="AK83" s="39">
        <f>SUM(AB83:AJ83)+AL83+AM83+AN83</f>
        <v>13666640.338581644</v>
      </c>
      <c r="AL83" s="39">
        <f>IF(AL82&gt;0,(AL82*$T$7)-(AL82*$S$7),0)</f>
        <v>59505.226847072488</v>
      </c>
      <c r="AM83" s="39">
        <f>IF(AM82 &gt; 0, (AM82 * $T$14) - (AM82 * $S$14), 0)</f>
        <v>0</v>
      </c>
      <c r="AN83" s="39">
        <f t="array" ref="AN83">IF(AN82&gt;0,AN82*$T$15,0)</f>
        <v>312593.3105869118</v>
      </c>
    </row>
    <row r="84" spans="1:40" x14ac:dyDescent="0.2">
      <c r="W84" s="23"/>
      <c r="X84" s="23"/>
      <c r="Y84" s="23"/>
    </row>
    <row r="85" spans="1:40" x14ac:dyDescent="0.2">
      <c r="A85" s="4" t="str">
        <f>'35-39 transition matrix'!A1</f>
        <v>35-39</v>
      </c>
      <c r="B85" s="4" t="str">
        <f>'35-39 transition matrix'!B1</f>
        <v>no NAFLD</v>
      </c>
      <c r="C85" s="4" t="str">
        <f>'35-39 transition matrix'!C1</f>
        <v>NAFLD F0</v>
      </c>
      <c r="D85" s="4" t="str">
        <f>'35-39 transition matrix'!D1</f>
        <v>F1</v>
      </c>
      <c r="E85" s="4" t="str">
        <f>'35-39 transition matrix'!E1</f>
        <v>F2</v>
      </c>
      <c r="F85" s="4" t="str">
        <f>'35-39 transition matrix'!F1</f>
        <v>F3</v>
      </c>
      <c r="G85" s="4" t="str">
        <f>'35-39 transition matrix'!G1</f>
        <v>F4</v>
      </c>
      <c r="H85" s="4" t="str">
        <f>'35-39 transition matrix'!H1</f>
        <v>DCC</v>
      </c>
      <c r="I85" s="4" t="str">
        <f>'35-39 transition matrix'!I1</f>
        <v>HCC</v>
      </c>
      <c r="J85" s="4" t="str">
        <f>'35-39 transition matrix'!J1</f>
        <v>LT</v>
      </c>
      <c r="K85" s="4" t="str">
        <f>'35-39 transition matrix'!K1</f>
        <v>death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40" x14ac:dyDescent="0.2">
      <c r="A86" s="4" t="str">
        <f>'35-39 transition matrix'!A2</f>
        <v>no NAFLD</v>
      </c>
      <c r="B86" s="23">
        <f>'35-39 transition matrix'!B2</f>
        <v>0.93547999999999998</v>
      </c>
      <c r="C86" s="23">
        <f>'35-39 transition matrix'!C2</f>
        <v>6.3100000000000003E-2</v>
      </c>
      <c r="D86" s="23">
        <f>'35-39 transition matrix'!D2</f>
        <v>0</v>
      </c>
      <c r="E86" s="23">
        <f>'35-39 transition matrix'!E2</f>
        <v>0</v>
      </c>
      <c r="F86" s="23">
        <f>'35-39 transition matrix'!F2</f>
        <v>0</v>
      </c>
      <c r="G86" s="23">
        <f>'35-39 transition matrix'!G2</f>
        <v>0</v>
      </c>
      <c r="H86" s="23">
        <f>'35-39 transition matrix'!H2</f>
        <v>0</v>
      </c>
      <c r="I86" s="23">
        <f>'35-39 transition matrix'!I2</f>
        <v>0</v>
      </c>
      <c r="J86" s="23">
        <f>'35-39 transition matrix'!J2</f>
        <v>0</v>
      </c>
      <c r="K86" s="23">
        <f>'35-39 transition matrix'!K2</f>
        <v>1.42E-3</v>
      </c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40" x14ac:dyDescent="0.2">
      <c r="A87" s="4" t="str">
        <f>'35-39 transition matrix'!A3</f>
        <v>NAFLD</v>
      </c>
      <c r="B87" s="23">
        <f>'35-39 transition matrix'!B3</f>
        <v>0.23701</v>
      </c>
      <c r="C87" s="23">
        <f>'35-39 transition matrix'!C3</f>
        <v>0.74532843000000004</v>
      </c>
      <c r="D87" s="23">
        <f>'35-39 transition matrix'!D3</f>
        <v>1.5768000000000001E-2</v>
      </c>
      <c r="E87" s="23">
        <f>'35-39 transition matrix'!E3</f>
        <v>0</v>
      </c>
      <c r="F87" s="23">
        <f>'35-39 transition matrix'!F3</f>
        <v>0</v>
      </c>
      <c r="G87" s="23">
        <f>'35-39 transition matrix'!G3</f>
        <v>0</v>
      </c>
      <c r="H87" s="23">
        <f>'35-39 transition matrix'!H3</f>
        <v>0</v>
      </c>
      <c r="I87" s="23">
        <f>'35-39 transition matrix'!I3</f>
        <v>0</v>
      </c>
      <c r="J87" s="23">
        <f>'35-39 transition matrix'!J3</f>
        <v>0</v>
      </c>
      <c r="K87" s="23">
        <f>'35-39 transition matrix'!K3</f>
        <v>1.8935700000000002E-3</v>
      </c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40" x14ac:dyDescent="0.2">
      <c r="A88" s="4" t="str">
        <f>'35-39 transition matrix'!A4</f>
        <v>F1</v>
      </c>
      <c r="B88" s="23">
        <f>'35-39 transition matrix'!B4</f>
        <v>0</v>
      </c>
      <c r="C88" s="23">
        <f>'35-39 transition matrix'!C4</f>
        <v>8.2200000000000009E-2</v>
      </c>
      <c r="D88" s="23">
        <f>'35-39 transition matrix'!D4</f>
        <v>0.83546618939999995</v>
      </c>
      <c r="E88" s="23">
        <f>'35-39 transition matrix'!E4</f>
        <v>8.0299999999999996E-2</v>
      </c>
      <c r="F88" s="23">
        <f>'35-39 transition matrix'!F4</f>
        <v>0</v>
      </c>
      <c r="G88" s="23">
        <f>'35-39 transition matrix'!G4</f>
        <v>0</v>
      </c>
      <c r="H88" s="23">
        <f>'35-39 transition matrix'!H4</f>
        <v>0</v>
      </c>
      <c r="I88" s="23">
        <f>'35-39 transition matrix'!I4</f>
        <v>6.7890000000000006E-6</v>
      </c>
      <c r="J88" s="23">
        <f>'35-39 transition matrix'!J4</f>
        <v>0</v>
      </c>
      <c r="K88" s="23">
        <f>'35-39 transition matrix'!K4</f>
        <v>2.0270216000000001E-3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40" x14ac:dyDescent="0.2">
      <c r="A89" s="4" t="str">
        <f>'35-39 transition matrix'!A5</f>
        <v>F2</v>
      </c>
      <c r="B89" s="23">
        <f>'35-39 transition matrix'!B5</f>
        <v>0</v>
      </c>
      <c r="C89" s="23">
        <f>'35-39 transition matrix'!C5</f>
        <v>0</v>
      </c>
      <c r="D89" s="23">
        <f>'35-39 transition matrix'!D5</f>
        <v>8.2200000000000009E-2</v>
      </c>
      <c r="E89" s="23">
        <f>'35-39 transition matrix'!E5</f>
        <v>0.83411157319999985</v>
      </c>
      <c r="F89" s="23">
        <f>'35-39 transition matrix'!F5</f>
        <v>8.0299999999999996E-2</v>
      </c>
      <c r="G89" s="23">
        <f>'35-39 transition matrix'!G5</f>
        <v>0</v>
      </c>
      <c r="H89" s="23">
        <f>'35-39 transition matrix'!H5</f>
        <v>0</v>
      </c>
      <c r="I89" s="23">
        <f>'35-39 transition matrix'!I5</f>
        <v>1.3870000000000001E-4</v>
      </c>
      <c r="J89" s="23">
        <f>'35-39 transition matrix'!J5</f>
        <v>0</v>
      </c>
      <c r="K89" s="23">
        <f>'35-39 transition matrix'!K5</f>
        <v>3.2497268000000004E-3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40" x14ac:dyDescent="0.2">
      <c r="A90" s="4" t="str">
        <f>'35-39 transition matrix'!A6</f>
        <v>F3</v>
      </c>
      <c r="B90" s="23">
        <f>'35-39 transition matrix'!B6</f>
        <v>0</v>
      </c>
      <c r="C90" s="23">
        <f>'35-39 transition matrix'!C6</f>
        <v>0</v>
      </c>
      <c r="D90" s="23">
        <f>'35-39 transition matrix'!D6</f>
        <v>0</v>
      </c>
      <c r="E90" s="23">
        <f>'35-39 transition matrix'!E6</f>
        <v>8.2200000000000009E-2</v>
      </c>
      <c r="F90" s="23">
        <f>'35-39 transition matrix'!F6</f>
        <v>0.860733627</v>
      </c>
      <c r="G90" s="23">
        <f>'35-39 transition matrix'!G6</f>
        <v>5.2559999999999996E-2</v>
      </c>
      <c r="H90" s="23">
        <f>'35-39 transition matrix'!H6</f>
        <v>0</v>
      </c>
      <c r="I90" s="23">
        <f>'35-39 transition matrix'!I6</f>
        <v>2.7740000000000002E-4</v>
      </c>
      <c r="J90" s="23">
        <f>'35-39 transition matrix'!J6</f>
        <v>0</v>
      </c>
      <c r="K90" s="23">
        <f>'35-39 transition matrix'!K6</f>
        <v>4.2289730000000005E-3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40" x14ac:dyDescent="0.2">
      <c r="A91" s="4" t="str">
        <f>'35-39 transition matrix'!A7</f>
        <v>F4</v>
      </c>
      <c r="B91" s="23">
        <f>'35-39 transition matrix'!B7</f>
        <v>0</v>
      </c>
      <c r="C91" s="23">
        <f>'35-39 transition matrix'!C7</f>
        <v>0</v>
      </c>
      <c r="D91" s="23">
        <f>'35-39 transition matrix'!D7</f>
        <v>0</v>
      </c>
      <c r="E91" s="23">
        <f>'35-39 transition matrix'!E7</f>
        <v>0</v>
      </c>
      <c r="F91" s="23">
        <f>'35-39 transition matrix'!F7</f>
        <v>8.2200000000000009E-2</v>
      </c>
      <c r="G91" s="23">
        <f>'35-39 transition matrix'!G7</f>
        <v>0.81316570539999988</v>
      </c>
      <c r="H91" s="23">
        <f>'35-39 transition matrix'!H7</f>
        <v>8.0299999999999996E-2</v>
      </c>
      <c r="I91" s="23">
        <f>'35-39 transition matrix'!I7</f>
        <v>1.898E-2</v>
      </c>
      <c r="J91" s="23">
        <f>'35-39 transition matrix'!J7</f>
        <v>0</v>
      </c>
      <c r="K91" s="23">
        <f>'35-39 transition matrix'!K7</f>
        <v>5.3542946000000001E-3</v>
      </c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40" x14ac:dyDescent="0.2">
      <c r="A92" s="4" t="str">
        <f>'35-39 transition matrix'!A8</f>
        <v>DCC</v>
      </c>
      <c r="B92" s="23">
        <f>'35-39 transition matrix'!B8</f>
        <v>0</v>
      </c>
      <c r="C92" s="23">
        <f>'35-39 transition matrix'!C8</f>
        <v>0</v>
      </c>
      <c r="D92" s="23">
        <f>'35-39 transition matrix'!D8</f>
        <v>0</v>
      </c>
      <c r="E92" s="23">
        <f>'35-39 transition matrix'!E8</f>
        <v>0</v>
      </c>
      <c r="F92" s="23">
        <f>'35-39 transition matrix'!F8</f>
        <v>0</v>
      </c>
      <c r="G92" s="23">
        <f>'35-39 transition matrix'!G8</f>
        <v>0</v>
      </c>
      <c r="H92" s="23">
        <f>'35-39 transition matrix'!H8</f>
        <v>0.80057999999999996</v>
      </c>
      <c r="I92" s="23">
        <f>'35-39 transition matrix'!I8</f>
        <v>1.898E-2</v>
      </c>
      <c r="J92" s="23">
        <f>'35-39 transition matrix'!J8</f>
        <v>2.044E-2</v>
      </c>
      <c r="K92" s="23">
        <f>'35-39 transition matrix'!K8</f>
        <v>0.16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40" x14ac:dyDescent="0.2">
      <c r="A93" s="4" t="str">
        <f>'35-39 transition matrix'!A9</f>
        <v>HCC</v>
      </c>
      <c r="B93" s="23">
        <f>'35-39 transition matrix'!B9</f>
        <v>0</v>
      </c>
      <c r="C93" s="23">
        <f>'35-39 transition matrix'!C9</f>
        <v>0</v>
      </c>
      <c r="D93" s="23">
        <f>'35-39 transition matrix'!D9</f>
        <v>0</v>
      </c>
      <c r="E93" s="23">
        <f>'35-39 transition matrix'!E9</f>
        <v>0</v>
      </c>
      <c r="F93" s="23">
        <f>'35-39 transition matrix'!F9</f>
        <v>0</v>
      </c>
      <c r="G93" s="23">
        <f>'35-39 transition matrix'!G9</f>
        <v>0</v>
      </c>
      <c r="H93" s="23">
        <f>'35-39 transition matrix'!H9</f>
        <v>0</v>
      </c>
      <c r="I93" s="23">
        <f>'35-39 transition matrix'!I9</f>
        <v>0.34700000000000009</v>
      </c>
      <c r="J93" s="23">
        <f>'35-39 transition matrix'!J9</f>
        <v>3.0599999999999999E-2</v>
      </c>
      <c r="K93" s="23">
        <f>'35-39 transition matrix'!K9</f>
        <v>0.62239999999999995</v>
      </c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40" x14ac:dyDescent="0.2">
      <c r="A94" s="4" t="str">
        <f>'35-39 transition matrix'!A10</f>
        <v xml:space="preserve">LT </v>
      </c>
      <c r="B94" s="23">
        <f>'35-39 transition matrix'!B10</f>
        <v>0</v>
      </c>
      <c r="C94" s="23">
        <f>'35-39 transition matrix'!C10</f>
        <v>0</v>
      </c>
      <c r="D94" s="23">
        <f>'35-39 transition matrix'!D10</f>
        <v>0</v>
      </c>
      <c r="E94" s="23">
        <f>'35-39 transition matrix'!E10</f>
        <v>0</v>
      </c>
      <c r="F94" s="23">
        <f>'35-39 transition matrix'!F10</f>
        <v>0</v>
      </c>
      <c r="G94" s="23">
        <f>'35-39 transition matrix'!G10</f>
        <v>0</v>
      </c>
      <c r="H94" s="23">
        <f>'35-39 transition matrix'!H10</f>
        <v>0</v>
      </c>
      <c r="I94" s="23">
        <f>'35-39 transition matrix'!I10</f>
        <v>0</v>
      </c>
      <c r="J94" s="23">
        <f>'35-39 transition matrix'!J10</f>
        <v>0.92999999999999994</v>
      </c>
      <c r="K94" s="23">
        <f>'35-39 transition matrix'!K10</f>
        <v>7.0000000000000007E-2</v>
      </c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40" x14ac:dyDescent="0.2">
      <c r="A95" s="4" t="str">
        <f>'35-39 transition matrix'!A11</f>
        <v>death</v>
      </c>
      <c r="B95" s="23">
        <f>'35-39 transition matrix'!B11</f>
        <v>0</v>
      </c>
      <c r="C95" s="23">
        <f>'35-39 transition matrix'!C11</f>
        <v>0</v>
      </c>
      <c r="D95" s="23">
        <f>'35-39 transition matrix'!D11</f>
        <v>0</v>
      </c>
      <c r="E95" s="23">
        <f>'35-39 transition matrix'!E11</f>
        <v>0</v>
      </c>
      <c r="F95" s="23">
        <f>'35-39 transition matrix'!F11</f>
        <v>0</v>
      </c>
      <c r="G95" s="23">
        <f>'35-39 transition matrix'!G11</f>
        <v>0</v>
      </c>
      <c r="H95" s="23">
        <f>'35-39 transition matrix'!H11</f>
        <v>0</v>
      </c>
      <c r="I95" s="23">
        <f>'35-39 transition matrix'!I11</f>
        <v>0</v>
      </c>
      <c r="J95" s="23">
        <f>'35-39 transition matrix'!J11</f>
        <v>0</v>
      </c>
      <c r="K95" s="23">
        <f>'35-39 transition matrix'!K11</f>
        <v>1</v>
      </c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40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40" x14ac:dyDescent="0.2">
      <c r="A97" s="4" t="s">
        <v>98</v>
      </c>
      <c r="B97" s="15" t="s">
        <v>66</v>
      </c>
      <c r="C97" s="15" t="s">
        <v>87</v>
      </c>
      <c r="D97" s="15" t="s">
        <v>77</v>
      </c>
      <c r="E97" s="15" t="s">
        <v>2</v>
      </c>
      <c r="F97" s="15" t="s">
        <v>3</v>
      </c>
      <c r="G97" s="15" t="s">
        <v>4</v>
      </c>
      <c r="H97" s="15" t="s">
        <v>64</v>
      </c>
      <c r="I97" s="15" t="s">
        <v>78</v>
      </c>
      <c r="J97" s="15" t="s">
        <v>79</v>
      </c>
      <c r="K97" s="15" t="s">
        <v>65</v>
      </c>
      <c r="L97" s="4" t="s">
        <v>110</v>
      </c>
      <c r="M97" s="15" t="s">
        <v>112</v>
      </c>
      <c r="N97" s="4" t="s">
        <v>151</v>
      </c>
      <c r="O97" s="22" t="s">
        <v>153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40" x14ac:dyDescent="0.2">
      <c r="A98" s="4">
        <v>35</v>
      </c>
      <c r="B98" s="23">
        <f t="array" ref="B98:K98">MMULT(B82:K82,B86:K95)</f>
        <v>740.52719678552307</v>
      </c>
      <c r="C98" s="23">
        <v>171.39442046703971</v>
      </c>
      <c r="D98" s="23">
        <v>16.155347878144973</v>
      </c>
      <c r="E98" s="23">
        <v>7.0990719920862357</v>
      </c>
      <c r="F98" s="23">
        <v>3.1969864869384006</v>
      </c>
      <c r="G98" s="23">
        <v>0.72623973357198279</v>
      </c>
      <c r="H98" s="23">
        <v>0.30512222648423726</v>
      </c>
      <c r="I98" s="23">
        <v>3.1962748201662831E-2</v>
      </c>
      <c r="J98" s="23">
        <v>0.12488841195768553</v>
      </c>
      <c r="K98" s="23">
        <v>17.46673606082804</v>
      </c>
      <c r="L98" s="23">
        <f xml:space="preserve"> (C98 + D98 + E98 + F98 + G98 + H98) / $Q$2</f>
        <v>0.20782249232124908</v>
      </c>
      <c r="M98">
        <f xml:space="preserve"> (D98 + E98 + F98 + G98 + H98) / (C98 + D98 + E98 + F98+ G98 + H98)</f>
        <v>0.13818964600831168</v>
      </c>
      <c r="N98" s="23">
        <f>I98 / (D98 + E98 + F98 + G98 + H98)</f>
        <v>1.1630105028986111E-3</v>
      </c>
      <c r="O98" s="23">
        <f>SUM(B98:J98)</f>
        <v>939.56123672994806</v>
      </c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40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40" x14ac:dyDescent="0.2">
      <c r="A100" s="4" t="s">
        <v>99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40" x14ac:dyDescent="0.2">
      <c r="A101" s="4">
        <v>36</v>
      </c>
      <c r="B101" s="23">
        <f t="array" ref="B101:K101">MMULT(B98:K98,B86:K95)</f>
        <v>733.37057364381417</v>
      </c>
      <c r="C101" s="23">
        <v>175.8003700302086</v>
      </c>
      <c r="D101" s="23">
        <v>16.783337869858926</v>
      </c>
      <c r="E101" s="23">
        <v>7.4814848314204845</v>
      </c>
      <c r="F101" s="23">
        <v>3.3815061614366191</v>
      </c>
      <c r="G101" s="23">
        <v>0.75858685499305167</v>
      </c>
      <c r="H101" s="23">
        <v>0.30259180268458086</v>
      </c>
      <c r="I101" s="23">
        <v>3.2647487621367863E-2</v>
      </c>
      <c r="J101" s="23">
        <v>0.12336098152495623</v>
      </c>
      <c r="K101" s="23">
        <v>18.993513127213209</v>
      </c>
      <c r="L101" s="23">
        <f xml:space="preserve"> (C101 + D101 + E101 + F101 + G101 + H101) / $Q$2</f>
        <v>0.21370644402058009</v>
      </c>
      <c r="M101">
        <f xml:space="preserve"> (D101 + E101 + F101 + G101 + H101) / (C101 + D101 + E101 + F101+ G101 + H101)</f>
        <v>0.14037360254394329</v>
      </c>
      <c r="N101" s="23">
        <f>I101 / (D101 + E101 + F101 + G101 + H101)</f>
        <v>1.1372456350721238E-3</v>
      </c>
      <c r="O101" s="23">
        <f>SUM(B101:J101)</f>
        <v>938.03445966356264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40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40" x14ac:dyDescent="0.2">
      <c r="A103" s="4" t="s">
        <v>100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40" x14ac:dyDescent="0.2">
      <c r="A104" s="4">
        <v>37</v>
      </c>
      <c r="B104" s="23">
        <f t="array" ref="B104:K104">MMULT(B101:K101,B86:K95)</f>
        <v>727.71994993317503</v>
      </c>
      <c r="C104" s="23">
        <v>178.68428735786151</v>
      </c>
      <c r="D104" s="23">
        <v>17.408909623322842</v>
      </c>
      <c r="E104" s="23">
        <v>7.8660549200278371</v>
      </c>
      <c r="F104" s="23">
        <v>3.5736951344996823</v>
      </c>
      <c r="G104" s="23">
        <v>0.79458877889270096</v>
      </c>
      <c r="H104" s="23">
        <v>0.30316346984916376</v>
      </c>
      <c r="I104" s="23">
        <v>3.3559502963435128E-2</v>
      </c>
      <c r="J104" s="23">
        <v>0.12190970238629598</v>
      </c>
      <c r="K104" s="23">
        <v>20.521854367797477</v>
      </c>
      <c r="L104" s="23">
        <f xml:space="preserve"> (C104 + D104 + E104 + F104 + G104 + H104) / $Q$2</f>
        <v>0.21801470628717246</v>
      </c>
      <c r="M104">
        <f xml:space="preserve"> (D104 + E104 + F104 + G104 + H104) / (C104 + D104 + E104 + F104+ G104 + H104)</f>
        <v>0.14353789748728368</v>
      </c>
      <c r="N104" s="23">
        <f>I104 / (D104 + E104 + F104 + G104 + H104)</f>
        <v>1.1206518846297742E-3</v>
      </c>
      <c r="O104" s="23">
        <f>SUM(B104:J104)</f>
        <v>936.5061184229786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40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40" x14ac:dyDescent="0.2">
      <c r="A106" s="4" t="s">
        <v>101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40" x14ac:dyDescent="0.2">
      <c r="A107" s="4">
        <v>38</v>
      </c>
      <c r="B107" s="23">
        <f t="array" ref="B107:K107">MMULT(B104:K104,B86:K95)</f>
        <v>723.1174217101734</v>
      </c>
      <c r="C107" s="23">
        <v>180.52862057392426</v>
      </c>
      <c r="D107" s="23">
        <v>18.008638942091572</v>
      </c>
      <c r="E107" s="23">
        <v>8.2528606270307172</v>
      </c>
      <c r="F107" s="23">
        <v>3.7729589826133796</v>
      </c>
      <c r="G107" s="23">
        <v>0.83396576116051102</v>
      </c>
      <c r="H107" s="23">
        <v>0.30651208963692739</v>
      </c>
      <c r="I107" s="23">
        <v>3.4681039144583398E-2</v>
      </c>
      <c r="J107" s="23">
        <v>0.12059960533365327</v>
      </c>
      <c r="K107" s="23">
        <v>22.051713459667045</v>
      </c>
      <c r="L107" s="23">
        <f xml:space="preserve"> (C107 + D107 + E107 + F107 + G107 + H107) / $Q$2</f>
        <v>0.22122577814515945</v>
      </c>
      <c r="M107">
        <f xml:space="preserve"> (D107 + E107 + F107 + G107 + H107) / (C107 + D107 + E107 + F107+ G107 + H107)</f>
        <v>0.1472574993437637</v>
      </c>
      <c r="N107" s="23">
        <f>I107 / (D107 + E107 + F107 + G107 + H107)</f>
        <v>1.1124654336669441E-3</v>
      </c>
      <c r="O107" s="23">
        <f>SUM(B107:J107)</f>
        <v>934.97625933110908</v>
      </c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40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40" x14ac:dyDescent="0.2">
      <c r="A109" s="4" t="s">
        <v>102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AL109" s="22" t="s">
        <v>218</v>
      </c>
      <c r="AM109" s="22" t="s">
        <v>219</v>
      </c>
      <c r="AN109" s="22" t="s">
        <v>220</v>
      </c>
    </row>
    <row r="110" spans="1:40" x14ac:dyDescent="0.2">
      <c r="A110" s="4">
        <v>39</v>
      </c>
      <c r="B110" s="23">
        <f t="array" ref="B110:K110">MMULT(B107:K107,B86:K95)</f>
        <v>719.24897402365877</v>
      </c>
      <c r="C110" s="23">
        <v>181.66213277338056</v>
      </c>
      <c r="D110" s="23">
        <v>18.570569385981255</v>
      </c>
      <c r="E110" s="23">
        <v>8.6400374964337026</v>
      </c>
      <c r="F110" s="23">
        <v>3.9787693635450045</v>
      </c>
      <c r="G110" s="23">
        <v>0.87645908057969402</v>
      </c>
      <c r="H110" s="23">
        <v>0.31235489934272032</v>
      </c>
      <c r="I110" s="23">
        <v>3.5994141431829794E-2</v>
      </c>
      <c r="J110" s="23">
        <v>0.11948397987030057</v>
      </c>
      <c r="K110" s="23">
        <v>23.583197646552204</v>
      </c>
      <c r="L110" s="23">
        <f xml:space="preserve"> (C110 + D110 + E110 + F110 + G110 + H110) / $Q$2</f>
        <v>0.22366764964283972</v>
      </c>
      <c r="M110">
        <f xml:space="preserve"> (D110 + E110 + F110 + G110 + H110) / (C110 + D110 + E110 + F110+ G110 + H110)</f>
        <v>0.15127145096858161</v>
      </c>
      <c r="N110" s="23">
        <f>I110 / (D110 + E110 + F110 + G110 + H110)</f>
        <v>1.1116786077517361E-3</v>
      </c>
      <c r="O110" s="30">
        <f>SUM(B110:J110)</f>
        <v>933.44477514422385</v>
      </c>
      <c r="P110" s="23"/>
      <c r="Q110" s="22" t="s">
        <v>163</v>
      </c>
      <c r="R110" s="22" t="s">
        <v>154</v>
      </c>
      <c r="S110" s="22" t="s">
        <v>155</v>
      </c>
      <c r="T110" s="22" t="s">
        <v>156</v>
      </c>
      <c r="U110" s="22" t="s">
        <v>157</v>
      </c>
      <c r="V110" s="22" t="s">
        <v>158</v>
      </c>
      <c r="W110" s="22" t="s">
        <v>159</v>
      </c>
      <c r="X110" s="22" t="s">
        <v>160</v>
      </c>
      <c r="Y110" s="22" t="s">
        <v>161</v>
      </c>
      <c r="Z110" s="22" t="s">
        <v>162</v>
      </c>
      <c r="AB110" s="22" t="s">
        <v>181</v>
      </c>
      <c r="AC110" s="22" t="s">
        <v>182</v>
      </c>
      <c r="AD110" s="22" t="s">
        <v>174</v>
      </c>
      <c r="AE110" s="22" t="s">
        <v>175</v>
      </c>
      <c r="AF110" s="22" t="s">
        <v>176</v>
      </c>
      <c r="AG110" s="22" t="s">
        <v>177</v>
      </c>
      <c r="AH110" s="22" t="s">
        <v>178</v>
      </c>
      <c r="AI110" s="22" t="s">
        <v>179</v>
      </c>
      <c r="AJ110" s="22" t="s">
        <v>180</v>
      </c>
      <c r="AK110" s="22" t="s">
        <v>183</v>
      </c>
      <c r="AL110">
        <f>C110 - C98</f>
        <v>10.267712306340854</v>
      </c>
      <c r="AM110">
        <f>J110 - J98</f>
        <v>-5.4044320873849611E-3</v>
      </c>
      <c r="AN110">
        <f>K110-K98</f>
        <v>6.1164615857241635</v>
      </c>
    </row>
    <row r="111" spans="1:40" x14ac:dyDescent="0.2">
      <c r="A111" s="22" t="s">
        <v>153</v>
      </c>
      <c r="B111" s="4">
        <f t="shared" ref="B111:J111" si="3">SUM(B98:B110)</f>
        <v>3643.9841160963442</v>
      </c>
      <c r="C111" s="4">
        <f t="shared" si="3"/>
        <v>888.06983120241466</v>
      </c>
      <c r="D111" s="4">
        <f t="shared" si="3"/>
        <v>86.926803699399571</v>
      </c>
      <c r="E111" s="4">
        <f t="shared" si="3"/>
        <v>39.339509866998981</v>
      </c>
      <c r="F111" s="4">
        <f t="shared" si="3"/>
        <v>17.903916129033085</v>
      </c>
      <c r="G111" s="4">
        <f t="shared" si="3"/>
        <v>3.9898402091979408</v>
      </c>
      <c r="H111" s="4">
        <f t="shared" si="3"/>
        <v>1.5297444879976296</v>
      </c>
      <c r="I111" s="4">
        <f t="shared" si="3"/>
        <v>0.16884491936287901</v>
      </c>
      <c r="J111" s="4">
        <f t="shared" si="3"/>
        <v>0.61024268107289159</v>
      </c>
      <c r="K111" s="23"/>
      <c r="L111" s="23"/>
      <c r="M111" s="23"/>
      <c r="N111" s="23"/>
      <c r="O111" s="4">
        <f>SUM(B111:J111)</f>
        <v>4682.5228492918213</v>
      </c>
      <c r="P111" s="23"/>
      <c r="Q111" s="23">
        <f xml:space="preserve"> $R$6 * B111</f>
        <v>3643.9841160963442</v>
      </c>
      <c r="R111" s="23">
        <f>$R$7 * C111</f>
        <v>888.06983120241466</v>
      </c>
      <c r="S111" s="23">
        <f xml:space="preserve"> $R$8 * D111</f>
        <v>82.580463514429582</v>
      </c>
      <c r="T111" s="23">
        <f xml:space="preserve"> $R$9 * E111</f>
        <v>37.372534373649032</v>
      </c>
      <c r="U111" s="23">
        <f xml:space="preserve"> $R$10 * F111</f>
        <v>16.471602838710439</v>
      </c>
      <c r="V111" s="23">
        <f>$R$11 * G111</f>
        <v>3.112075363174394</v>
      </c>
      <c r="W111" s="23">
        <f>$R$12 *H111</f>
        <v>0.91784669279857778</v>
      </c>
      <c r="X111" s="23">
        <f xml:space="preserve"> $R$13 * I111</f>
        <v>0.10974919758587136</v>
      </c>
      <c r="Y111" s="23">
        <f xml:space="preserve"> $R$14 * J111</f>
        <v>0.45768201080466869</v>
      </c>
      <c r="Z111" s="31">
        <f>SUM(Q111:Y111)</f>
        <v>4673.0759012899107</v>
      </c>
      <c r="AB111" s="39">
        <f xml:space="preserve"> $S$6 * B111</f>
        <v>9142756.1472857278</v>
      </c>
      <c r="AC111" s="39">
        <f>$S$7 * C111</f>
        <v>3441270.5959093566</v>
      </c>
      <c r="AD111" s="39">
        <f xml:space="preserve"> $S$8 * D111</f>
        <v>341187.70452014334</v>
      </c>
      <c r="AE111" s="39">
        <f xml:space="preserve"> $S$9 * E111</f>
        <v>157358.03946799593</v>
      </c>
      <c r="AF111" s="39">
        <f xml:space="preserve"> $S$10 * F111</f>
        <v>80567.62258064888</v>
      </c>
      <c r="AG111" s="39">
        <f>$S$11 * G111</f>
        <v>82637.570412907749</v>
      </c>
      <c r="AH111" s="39">
        <f>$S$12 *H111</f>
        <v>78298.441873670672</v>
      </c>
      <c r="AI111" s="39">
        <f xml:space="preserve"> $S$13 * I111</f>
        <v>11976.170130409009</v>
      </c>
      <c r="AJ111" s="39">
        <f xml:space="preserve"> $S$14 * J111</f>
        <v>40988.780402303979</v>
      </c>
      <c r="AK111" s="39">
        <f>SUM(AB111:AJ111)+AL111+AM111+AN111</f>
        <v>13805883.865171386</v>
      </c>
      <c r="AL111" s="39">
        <f>IF(AL110&gt;0,(AL110*$T$7)-(AL110*$S$7),0)</f>
        <v>47683.255950646933</v>
      </c>
      <c r="AM111" s="39">
        <f>IF(AM110 &gt; 0, (AM110 * $T$14) - (AM110 * $S$14), 0)</f>
        <v>0</v>
      </c>
      <c r="AN111" s="39">
        <f t="array" ref="AN111">IF(AN110&gt;0,AN110*$T$15,0)</f>
        <v>381159.53663757269</v>
      </c>
    </row>
    <row r="112" spans="1:40" x14ac:dyDescent="0.2">
      <c r="W112" s="23"/>
      <c r="X112" s="23"/>
      <c r="Y112" s="23"/>
    </row>
    <row r="113" spans="1:25" x14ac:dyDescent="0.2">
      <c r="A113" s="4" t="str">
        <f>'40-44 transition matrix'!A1</f>
        <v>40-44</v>
      </c>
      <c r="B113" s="4" t="str">
        <f>'40-44 transition matrix'!B1</f>
        <v>no NAFLD</v>
      </c>
      <c r="C113" s="4" t="str">
        <f>'40-44 transition matrix'!C1</f>
        <v>NAFLD F0</v>
      </c>
      <c r="D113" s="4" t="str">
        <f>'40-44 transition matrix'!D1</f>
        <v>F1</v>
      </c>
      <c r="E113" s="4" t="str">
        <f>'40-44 transition matrix'!E1</f>
        <v>F2</v>
      </c>
      <c r="F113" s="4" t="str">
        <f>'40-44 transition matrix'!F1</f>
        <v>F3</v>
      </c>
      <c r="G113" s="4" t="str">
        <f>'40-44 transition matrix'!G1</f>
        <v>F4</v>
      </c>
      <c r="H113" s="4" t="str">
        <f>'40-44 transition matrix'!H1</f>
        <v>DCC</v>
      </c>
      <c r="I113" s="4" t="str">
        <f>'40-44 transition matrix'!I1</f>
        <v>HCC</v>
      </c>
      <c r="J113" s="4" t="str">
        <f>'40-44 transition matrix'!J1</f>
        <v>LT</v>
      </c>
      <c r="K113" s="4" t="str">
        <f>'40-44 transition matrix'!K1</f>
        <v>death</v>
      </c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x14ac:dyDescent="0.2">
      <c r="A114" s="4" t="str">
        <f>'40-44 transition matrix'!A2</f>
        <v>no NAFLD</v>
      </c>
      <c r="B114" s="23">
        <f>'40-44 transition matrix'!B2</f>
        <v>0.92779</v>
      </c>
      <c r="C114" s="23">
        <f>'40-44 transition matrix'!C2</f>
        <v>7.0199999999999999E-2</v>
      </c>
      <c r="D114" s="23">
        <f>'40-44 transition matrix'!D2</f>
        <v>0</v>
      </c>
      <c r="E114" s="23">
        <f>'40-44 transition matrix'!E2</f>
        <v>0</v>
      </c>
      <c r="F114" s="23">
        <f>'40-44 transition matrix'!F2</f>
        <v>0</v>
      </c>
      <c r="G114" s="23">
        <f>'40-44 transition matrix'!G2</f>
        <v>0</v>
      </c>
      <c r="H114" s="23">
        <f>'40-44 transition matrix'!H2</f>
        <v>0</v>
      </c>
      <c r="I114" s="23">
        <f>'40-44 transition matrix'!I2</f>
        <v>0</v>
      </c>
      <c r="J114" s="23">
        <f>'40-44 transition matrix'!J2</f>
        <v>0</v>
      </c>
      <c r="K114" s="23">
        <f>'40-44 transition matrix'!K2</f>
        <v>2.0100000000000001E-3</v>
      </c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x14ac:dyDescent="0.2">
      <c r="A115" s="4" t="str">
        <f>'40-44 transition matrix'!A3</f>
        <v>NAFLD</v>
      </c>
      <c r="B115" s="23">
        <f>'40-44 transition matrix'!B3</f>
        <v>0.23701</v>
      </c>
      <c r="C115" s="23">
        <f>'40-44 transition matrix'!C3</f>
        <v>0.74454166500000007</v>
      </c>
      <c r="D115" s="23">
        <f>'40-44 transition matrix'!D3</f>
        <v>1.5768000000000001E-2</v>
      </c>
      <c r="E115" s="23">
        <f>'40-44 transition matrix'!E3</f>
        <v>0</v>
      </c>
      <c r="F115" s="23">
        <f>'40-44 transition matrix'!F3</f>
        <v>0</v>
      </c>
      <c r="G115" s="23">
        <f>'40-44 transition matrix'!G3</f>
        <v>0</v>
      </c>
      <c r="H115" s="23">
        <f>'40-44 transition matrix'!H3</f>
        <v>0</v>
      </c>
      <c r="I115" s="23">
        <f>'40-44 transition matrix'!I3</f>
        <v>0</v>
      </c>
      <c r="J115" s="23">
        <f>'40-44 transition matrix'!J3</f>
        <v>0</v>
      </c>
      <c r="K115" s="23">
        <f>'40-44 transition matrix'!K3</f>
        <v>2.6803349999999998E-3</v>
      </c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x14ac:dyDescent="0.2">
      <c r="A116" s="4" t="str">
        <f>'40-44 transition matrix'!A4</f>
        <v>F1</v>
      </c>
      <c r="B116" s="23">
        <f>'40-44 transition matrix'!B4</f>
        <v>0</v>
      </c>
      <c r="C116" s="23">
        <f>'40-44 transition matrix'!C4</f>
        <v>8.2200000000000009E-2</v>
      </c>
      <c r="D116" s="23">
        <f>'40-44 transition matrix'!D4</f>
        <v>0.83462397619999995</v>
      </c>
      <c r="E116" s="23">
        <f>'40-44 transition matrix'!E4</f>
        <v>8.0299999999999996E-2</v>
      </c>
      <c r="F116" s="23">
        <f>'40-44 transition matrix'!F4</f>
        <v>0</v>
      </c>
      <c r="G116" s="23">
        <f>'40-44 transition matrix'!G4</f>
        <v>0</v>
      </c>
      <c r="H116" s="23">
        <f>'40-44 transition matrix'!H4</f>
        <v>0</v>
      </c>
      <c r="I116" s="23">
        <f>'40-44 transition matrix'!I4</f>
        <v>6.7890000000000006E-6</v>
      </c>
      <c r="J116" s="23">
        <f>'40-44 transition matrix'!J4</f>
        <v>0</v>
      </c>
      <c r="K116" s="23">
        <f>'40-44 transition matrix'!K4</f>
        <v>2.8692348000000003E-3</v>
      </c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x14ac:dyDescent="0.2">
      <c r="A117" s="4" t="str">
        <f>'40-44 transition matrix'!A5</f>
        <v>F2</v>
      </c>
      <c r="B117" s="23">
        <f>'40-44 transition matrix'!B5</f>
        <v>0</v>
      </c>
      <c r="C117" s="23">
        <f>'40-44 transition matrix'!C5</f>
        <v>0</v>
      </c>
      <c r="D117" s="23">
        <f>'40-44 transition matrix'!D5</f>
        <v>8.2200000000000009E-2</v>
      </c>
      <c r="E117" s="23">
        <f>'40-44 transition matrix'!E5</f>
        <v>0.8327613345999999</v>
      </c>
      <c r="F117" s="23">
        <f>'40-44 transition matrix'!F5</f>
        <v>8.0299999999999996E-2</v>
      </c>
      <c r="G117" s="23">
        <f>'40-44 transition matrix'!G5</f>
        <v>0</v>
      </c>
      <c r="H117" s="23">
        <f>'40-44 transition matrix'!H5</f>
        <v>0</v>
      </c>
      <c r="I117" s="23">
        <f>'40-44 transition matrix'!I5</f>
        <v>1.3870000000000001E-4</v>
      </c>
      <c r="J117" s="23">
        <f>'40-44 transition matrix'!J5</f>
        <v>0</v>
      </c>
      <c r="K117" s="23">
        <f>'40-44 transition matrix'!K5</f>
        <v>4.5999654000000003E-3</v>
      </c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x14ac:dyDescent="0.2">
      <c r="A118" s="4" t="str">
        <f>'40-44 transition matrix'!A6</f>
        <v>F3</v>
      </c>
      <c r="B118" s="23">
        <f>'40-44 transition matrix'!B6</f>
        <v>0</v>
      </c>
      <c r="C118" s="23">
        <f>'40-44 transition matrix'!C6</f>
        <v>0</v>
      </c>
      <c r="D118" s="23">
        <f>'40-44 transition matrix'!D6</f>
        <v>0</v>
      </c>
      <c r="E118" s="23">
        <f>'40-44 transition matrix'!E6</f>
        <v>8.2200000000000009E-2</v>
      </c>
      <c r="F118" s="23">
        <f>'40-44 transition matrix'!F6</f>
        <v>0.85897651850000001</v>
      </c>
      <c r="G118" s="23">
        <f>'40-44 transition matrix'!G6</f>
        <v>5.2559999999999996E-2</v>
      </c>
      <c r="H118" s="23">
        <f>'40-44 transition matrix'!H6</f>
        <v>0</v>
      </c>
      <c r="I118" s="23">
        <f>'40-44 transition matrix'!I6</f>
        <v>2.7740000000000002E-4</v>
      </c>
      <c r="J118" s="23">
        <f>'40-44 transition matrix'!J6</f>
        <v>0</v>
      </c>
      <c r="K118" s="23">
        <f>'40-44 transition matrix'!K6</f>
        <v>5.9860815000000005E-3</v>
      </c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x14ac:dyDescent="0.2">
      <c r="A119" s="4" t="str">
        <f>'40-44 transition matrix'!A7</f>
        <v>F4</v>
      </c>
      <c r="B119" s="23">
        <f>'40-44 transition matrix'!B7</f>
        <v>0</v>
      </c>
      <c r="C119" s="23">
        <f>'40-44 transition matrix'!C7</f>
        <v>0</v>
      </c>
      <c r="D119" s="23">
        <f>'40-44 transition matrix'!D7</f>
        <v>0</v>
      </c>
      <c r="E119" s="23">
        <f>'40-44 transition matrix'!E7</f>
        <v>0</v>
      </c>
      <c r="F119" s="23">
        <f>'40-44 transition matrix'!F7</f>
        <v>8.2200000000000009E-2</v>
      </c>
      <c r="G119" s="23">
        <f>'40-44 transition matrix'!G7</f>
        <v>0.81094103369999992</v>
      </c>
      <c r="H119" s="23">
        <f>'40-44 transition matrix'!H7</f>
        <v>8.0299999999999996E-2</v>
      </c>
      <c r="I119" s="23">
        <f>'40-44 transition matrix'!I7</f>
        <v>1.898E-2</v>
      </c>
      <c r="J119" s="23">
        <f>'40-44 transition matrix'!J7</f>
        <v>0</v>
      </c>
      <c r="K119" s="23">
        <f>'40-44 transition matrix'!K7</f>
        <v>7.5789663E-3</v>
      </c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x14ac:dyDescent="0.2">
      <c r="A120" s="4" t="str">
        <f>'40-44 transition matrix'!A8</f>
        <v>DCC</v>
      </c>
      <c r="B120" s="23">
        <f>'40-44 transition matrix'!B8</f>
        <v>0</v>
      </c>
      <c r="C120" s="23">
        <f>'40-44 transition matrix'!C8</f>
        <v>0</v>
      </c>
      <c r="D120" s="23">
        <f>'40-44 transition matrix'!D8</f>
        <v>0</v>
      </c>
      <c r="E120" s="23">
        <f>'40-44 transition matrix'!E8</f>
        <v>0</v>
      </c>
      <c r="F120" s="23">
        <f>'40-44 transition matrix'!F8</f>
        <v>0</v>
      </c>
      <c r="G120" s="23">
        <f>'40-44 transition matrix'!G8</f>
        <v>0</v>
      </c>
      <c r="H120" s="23">
        <f>'40-44 transition matrix'!H8</f>
        <v>0.80057999999999996</v>
      </c>
      <c r="I120" s="23">
        <f>'40-44 transition matrix'!I8</f>
        <v>1.898E-2</v>
      </c>
      <c r="J120" s="23">
        <f>'40-44 transition matrix'!J8</f>
        <v>2.044E-2</v>
      </c>
      <c r="K120" s="23">
        <f>'40-44 transition matrix'!K8</f>
        <v>0.16</v>
      </c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x14ac:dyDescent="0.2">
      <c r="A121" s="4" t="str">
        <f>'40-44 transition matrix'!A9</f>
        <v>HCC</v>
      </c>
      <c r="B121" s="23">
        <f>'40-44 transition matrix'!B9</f>
        <v>0</v>
      </c>
      <c r="C121" s="23">
        <f>'40-44 transition matrix'!C9</f>
        <v>0</v>
      </c>
      <c r="D121" s="23">
        <f>'40-44 transition matrix'!D9</f>
        <v>0</v>
      </c>
      <c r="E121" s="23">
        <f>'40-44 transition matrix'!E9</f>
        <v>0</v>
      </c>
      <c r="F121" s="23">
        <f>'40-44 transition matrix'!F9</f>
        <v>0</v>
      </c>
      <c r="G121" s="23">
        <f>'40-44 transition matrix'!G9</f>
        <v>0</v>
      </c>
      <c r="H121" s="23">
        <f>'40-44 transition matrix'!H9</f>
        <v>0</v>
      </c>
      <c r="I121" s="23">
        <f>'40-44 transition matrix'!I9</f>
        <v>0.34700000000000009</v>
      </c>
      <c r="J121" s="23">
        <f>'40-44 transition matrix'!J9</f>
        <v>3.0599999999999999E-2</v>
      </c>
      <c r="K121" s="23">
        <f>'40-44 transition matrix'!K9</f>
        <v>0.62239999999999995</v>
      </c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x14ac:dyDescent="0.2">
      <c r="A122" s="4" t="str">
        <f>'40-44 transition matrix'!A10</f>
        <v xml:space="preserve">LT </v>
      </c>
      <c r="B122" s="23">
        <f>'40-44 transition matrix'!B10</f>
        <v>0</v>
      </c>
      <c r="C122" s="23">
        <f>'40-44 transition matrix'!C10</f>
        <v>0</v>
      </c>
      <c r="D122" s="23">
        <f>'40-44 transition matrix'!D10</f>
        <v>0</v>
      </c>
      <c r="E122" s="23">
        <f>'40-44 transition matrix'!E10</f>
        <v>0</v>
      </c>
      <c r="F122" s="23">
        <f>'40-44 transition matrix'!F10</f>
        <v>0</v>
      </c>
      <c r="G122" s="23">
        <f>'40-44 transition matrix'!G10</f>
        <v>0</v>
      </c>
      <c r="H122" s="23">
        <f>'40-44 transition matrix'!H10</f>
        <v>0</v>
      </c>
      <c r="I122" s="23">
        <f>'40-44 transition matrix'!I10</f>
        <v>0</v>
      </c>
      <c r="J122" s="23">
        <f>'40-44 transition matrix'!J10</f>
        <v>0.92999999999999994</v>
      </c>
      <c r="K122" s="23">
        <f>'40-44 transition matrix'!K10</f>
        <v>7.0000000000000007E-2</v>
      </c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x14ac:dyDescent="0.2">
      <c r="A123" s="4" t="str">
        <f>'40-44 transition matrix'!A11</f>
        <v>death</v>
      </c>
      <c r="B123" s="23">
        <f>'40-44 transition matrix'!B11</f>
        <v>0</v>
      </c>
      <c r="C123" s="23">
        <f>'40-44 transition matrix'!C11</f>
        <v>0</v>
      </c>
      <c r="D123" s="23">
        <f>'40-44 transition matrix'!D11</f>
        <v>0</v>
      </c>
      <c r="E123" s="23">
        <f>'40-44 transition matrix'!E11</f>
        <v>0</v>
      </c>
      <c r="F123" s="23">
        <f>'40-44 transition matrix'!F11</f>
        <v>0</v>
      </c>
      <c r="G123" s="23">
        <f>'40-44 transition matrix'!G11</f>
        <v>0</v>
      </c>
      <c r="H123" s="23">
        <f>'40-44 transition matrix'!H11</f>
        <v>0</v>
      </c>
      <c r="I123" s="23">
        <f>'40-44 transition matrix'!I11</f>
        <v>0</v>
      </c>
      <c r="J123" s="23">
        <f>'40-44 transition matrix'!J11</f>
        <v>0</v>
      </c>
      <c r="K123" s="23">
        <f>'40-44 transition matrix'!K11</f>
        <v>1</v>
      </c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x14ac:dyDescent="0.2">
      <c r="A125" s="4" t="s">
        <v>104</v>
      </c>
      <c r="B125" s="15" t="s">
        <v>66</v>
      </c>
      <c r="C125" s="15" t="s">
        <v>87</v>
      </c>
      <c r="D125" s="15" t="s">
        <v>77</v>
      </c>
      <c r="E125" s="15" t="s">
        <v>2</v>
      </c>
      <c r="F125" s="15" t="s">
        <v>3</v>
      </c>
      <c r="G125" s="15" t="s">
        <v>4</v>
      </c>
      <c r="H125" s="15" t="s">
        <v>64</v>
      </c>
      <c r="I125" s="15" t="s">
        <v>78</v>
      </c>
      <c r="J125" s="15" t="s">
        <v>79</v>
      </c>
      <c r="K125" s="15" t="s">
        <v>65</v>
      </c>
      <c r="L125" s="4" t="s">
        <v>110</v>
      </c>
      <c r="M125" s="15" t="s">
        <v>112</v>
      </c>
      <c r="N125" s="4" t="s">
        <v>151</v>
      </c>
      <c r="O125" s="22" t="s">
        <v>153</v>
      </c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x14ac:dyDescent="0.2">
      <c r="A126" s="4">
        <v>40</v>
      </c>
      <c r="B126" s="23">
        <f t="array" ref="B126:K126">MMULT(B110:K110,B114:K123)</f>
        <v>710.36774769802923</v>
      </c>
      <c r="C126" s="23">
        <v>187.27280558253236</v>
      </c>
      <c r="D126" s="23">
        <v>19.07410205300318</v>
      </c>
      <c r="E126" s="23">
        <v>9.0133607199018648</v>
      </c>
      <c r="F126" s="23">
        <v>4.1835094031996256</v>
      </c>
      <c r="G126" s="23">
        <v>0.919880750548974</v>
      </c>
      <c r="H126" s="23">
        <v>0.32044474948634444</v>
      </c>
      <c r="I126" s="23">
        <v>3.7481815833536533E-2</v>
      </c>
      <c r="J126" s="23">
        <v>0.11860605614975872</v>
      </c>
      <c r="K126" s="23">
        <v>25.720033962091119</v>
      </c>
      <c r="L126" s="23">
        <f xml:space="preserve"> (C126 + D126 + E126 + F126 + G126 + H126) / $Q$2</f>
        <v>0.23071475861368101</v>
      </c>
      <c r="M126">
        <f xml:space="preserve"> (D126 + E126 + F126 + G126 + H126) / (C126 + D126 + E126 + F126+ G126 + H126)</f>
        <v>0.1517831092978551</v>
      </c>
      <c r="N126" s="23">
        <f>I126 / (D126 + E126 + F126 + G126 + H126)</f>
        <v>1.1184829723924284E-3</v>
      </c>
      <c r="O126" s="23">
        <f>SUM(B126:J126)</f>
        <v>931.30793882868488</v>
      </c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x14ac:dyDescent="0.2">
      <c r="A128" s="4" t="s">
        <v>105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40" x14ac:dyDescent="0.2">
      <c r="A129" s="4">
        <v>41</v>
      </c>
      <c r="B129" s="23">
        <f t="array" ref="B129:K129">MMULT(B126:K126,B114:K123)</f>
        <v>703.45762028787055</v>
      </c>
      <c r="C129" s="23">
        <v>190.86811355479847</v>
      </c>
      <c r="D129" s="23">
        <v>19.613518747523401</v>
      </c>
      <c r="E129" s="23">
        <v>9.3815131701358574</v>
      </c>
      <c r="F129" s="23">
        <v>4.3929234057756723</v>
      </c>
      <c r="G129" s="23">
        <v>0.96585430096308911</v>
      </c>
      <c r="H129" s="23">
        <v>0.33040808181286019</v>
      </c>
      <c r="I129" s="23">
        <v>3.9087720804043324E-2</v>
      </c>
      <c r="J129" s="23">
        <v>0.11800046646328269</v>
      </c>
      <c r="K129" s="23">
        <v>27.860933054628802</v>
      </c>
      <c r="L129" s="23">
        <f xml:space="preserve"> (C129 + D129 + E129 + F129 + G129 + H129) / $Q$2</f>
        <v>0.23569745689828211</v>
      </c>
      <c r="M129">
        <f xml:space="preserve"> (D129 + E129 + F129 + G129 + H129) / (C129 + D129 + E129 + F129+ G129 + H129)</f>
        <v>0.15377459196408957</v>
      </c>
      <c r="N129" s="23">
        <f>I129 / (D129 + E129 + F129 + G129 + H129)</f>
        <v>1.1269598505906019E-3</v>
      </c>
      <c r="O129" s="23">
        <f>SUM(B129:J129)</f>
        <v>929.1670397361471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40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40" x14ac:dyDescent="0.2">
      <c r="A131" s="4" t="s">
        <v>106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40" x14ac:dyDescent="0.2">
      <c r="A132" s="4">
        <v>42</v>
      </c>
      <c r="B132" s="23">
        <f t="array" ref="B132:K132">MMULT(B129:K129,B114:K123)</f>
        <v>697.89859712050622</v>
      </c>
      <c r="C132" s="23">
        <v>193.10421924675367</v>
      </c>
      <c r="D132" s="23">
        <v>20.150681801448457</v>
      </c>
      <c r="E132" s="23">
        <v>9.748625287510702</v>
      </c>
      <c r="F132" s="23">
        <v>4.6061467842314254</v>
      </c>
      <c r="G132" s="23">
        <v>1.0141429394341677</v>
      </c>
      <c r="H132" s="23">
        <v>0.34207620250507564</v>
      </c>
      <c r="I132" s="23">
        <v>4.0819468152327509E-2</v>
      </c>
      <c r="J132" s="23">
        <v>0.11769005925971149</v>
      </c>
      <c r="K132" s="23">
        <v>30.004973880974301</v>
      </c>
      <c r="L132" s="23">
        <f xml:space="preserve"> (C132 + D132 + E132 + F132 + G132 + H132) / $Q$2</f>
        <v>0.23926455657034065</v>
      </c>
      <c r="M132">
        <f xml:space="preserve"> (D132 + E132 + F132 + G132 + H132) / (C132 + D132 + E132 + F132+ G132 + H132)</f>
        <v>0.15662452018885176</v>
      </c>
      <c r="N132" s="23">
        <f>I132 / (D132 + E132 + F132 + G132 + H132)</f>
        <v>1.1382477369392672E-3</v>
      </c>
      <c r="O132" s="23">
        <f>SUM(B132:J132)</f>
        <v>927.0229989098018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40" ht="16" thickBot="1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40" x14ac:dyDescent="0.2">
      <c r="A134" s="4" t="s">
        <v>107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23"/>
      <c r="Q134" s="24" t="s">
        <v>233</v>
      </c>
      <c r="R134" s="25"/>
      <c r="S134" s="25"/>
      <c r="T134" s="25"/>
      <c r="U134" s="26"/>
      <c r="V134" s="23"/>
      <c r="W134" s="23"/>
      <c r="X134" s="23"/>
      <c r="Y134" s="23"/>
    </row>
    <row r="135" spans="1:40" ht="16" thickBot="1" x14ac:dyDescent="0.25">
      <c r="A135" s="4">
        <v>43</v>
      </c>
      <c r="B135" s="23">
        <f t="array" ref="B135:K135">MMULT(B132:K132,B114:K123)</f>
        <v>693.27097042610751</v>
      </c>
      <c r="C135" s="23">
        <v>194.42300447844164</v>
      </c>
      <c r="D135" s="23">
        <v>20.664446495982084</v>
      </c>
      <c r="E135" s="23">
        <v>10.115003219262855</v>
      </c>
      <c r="F135" s="23">
        <v>4.8227490886276785</v>
      </c>
      <c r="G135" s="23">
        <v>1.064509198603504</v>
      </c>
      <c r="H135" s="23">
        <v>0.35529504423807712</v>
      </c>
      <c r="I135" s="23">
        <v>4.2672077186938051E-2</v>
      </c>
      <c r="J135" s="23">
        <v>0.11769286841619664</v>
      </c>
      <c r="K135" s="23">
        <v>32.151629893909551</v>
      </c>
      <c r="L135" s="23">
        <f xml:space="preserve"> (C135 + D135 + E135 + F135 + G135 + H135) / $Q$2</f>
        <v>0.24185518003960038</v>
      </c>
      <c r="M135">
        <f xml:space="preserve"> (D135 + E135 + F135 + G135 + H135) / (C135 + D135 + E135 + F135+ G135 + H135)</f>
        <v>0.15996025769832284</v>
      </c>
      <c r="N135" s="23">
        <f>I135 / (D135 + E135 + F135 + G135 + H135)</f>
        <v>1.152613950495726E-3</v>
      </c>
      <c r="O135" s="23">
        <f>SUM(B135:J135)</f>
        <v>924.8763428968665</v>
      </c>
      <c r="P135" s="23"/>
      <c r="Q135" s="27" t="s">
        <v>111</v>
      </c>
      <c r="R135" s="28"/>
      <c r="S135" s="28"/>
      <c r="T135" s="28"/>
      <c r="U135" s="29"/>
      <c r="V135" s="23"/>
      <c r="W135" s="23"/>
      <c r="X135" s="23"/>
      <c r="Y135" s="23"/>
    </row>
    <row r="136" spans="1:40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40" x14ac:dyDescent="0.2">
      <c r="A137" s="4" t="s">
        <v>108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U137" s="23"/>
      <c r="V137" s="23"/>
      <c r="W137" s="23"/>
      <c r="X137" s="23"/>
      <c r="Y137" s="23"/>
      <c r="AL137" s="22" t="s">
        <v>218</v>
      </c>
      <c r="AM137" s="22" t="s">
        <v>219</v>
      </c>
      <c r="AN137" s="22" t="s">
        <v>220</v>
      </c>
    </row>
    <row r="138" spans="1:40" x14ac:dyDescent="0.2">
      <c r="A138" s="4">
        <v>44</v>
      </c>
      <c r="B138" s="23">
        <f t="array" ref="B138:K138">MMULT(B135:K135,B114:K123)</f>
        <v>689.29006994307372</v>
      </c>
      <c r="C138" s="23">
        <v>195.12226709456388</v>
      </c>
      <c r="D138" s="23">
        <v>21.144157699688197</v>
      </c>
      <c r="E138" s="23">
        <v>10.479168609069188</v>
      </c>
      <c r="F138" s="23">
        <v>5.0423656363804659</v>
      </c>
      <c r="G138" s="23">
        <v>1.1167378819969549</v>
      </c>
      <c r="H138" s="23">
        <v>0.36992219516398117</v>
      </c>
      <c r="I138" s="23">
        <v>4.4636167783959013E-2</v>
      </c>
      <c r="J138" s="23">
        <v>0.11802236389320947</v>
      </c>
      <c r="K138" s="23">
        <v>34.300625199162468</v>
      </c>
      <c r="L138" s="23">
        <f xml:space="preserve"> (C138 + D138 + E138 + F138 + G138 + H138) / $Q$2</f>
        <v>0.2437670857905451</v>
      </c>
      <c r="M138">
        <f xml:space="preserve"> (D138 + E138 + F138 + G138 + H138) / (C138 + D138 + E138 + F138+ G138 + H138)</f>
        <v>0.16355123487817488</v>
      </c>
      <c r="N138" s="23">
        <f>I138 / (D138 + E138 + F138 + G138 + H138)</f>
        <v>1.1699453747404788E-3</v>
      </c>
      <c r="O138" s="30">
        <f>SUM(B138:J138)</f>
        <v>922.72734759161381</v>
      </c>
      <c r="Q138" s="22" t="s">
        <v>163</v>
      </c>
      <c r="R138" s="22" t="s">
        <v>154</v>
      </c>
      <c r="S138" s="22" t="s">
        <v>155</v>
      </c>
      <c r="T138" s="22" t="s">
        <v>156</v>
      </c>
      <c r="U138" s="22" t="s">
        <v>157</v>
      </c>
      <c r="V138" s="22" t="s">
        <v>158</v>
      </c>
      <c r="W138" s="22" t="s">
        <v>159</v>
      </c>
      <c r="X138" s="22" t="s">
        <v>160</v>
      </c>
      <c r="Y138" s="22" t="s">
        <v>161</v>
      </c>
      <c r="Z138" s="22" t="s">
        <v>162</v>
      </c>
      <c r="AB138" s="22" t="s">
        <v>181</v>
      </c>
      <c r="AC138" s="22" t="s">
        <v>182</v>
      </c>
      <c r="AD138" s="22" t="s">
        <v>174</v>
      </c>
      <c r="AE138" s="22" t="s">
        <v>175</v>
      </c>
      <c r="AF138" s="22" t="s">
        <v>176</v>
      </c>
      <c r="AG138" s="22" t="s">
        <v>177</v>
      </c>
      <c r="AH138" s="22" t="s">
        <v>178</v>
      </c>
      <c r="AI138" s="22" t="s">
        <v>179</v>
      </c>
      <c r="AJ138" s="22" t="s">
        <v>180</v>
      </c>
      <c r="AK138" s="22" t="s">
        <v>183</v>
      </c>
      <c r="AL138">
        <f>C138 - C126</f>
        <v>7.8494615120315245</v>
      </c>
      <c r="AM138">
        <f>J138 - J126</f>
        <v>-5.8369225654925083E-4</v>
      </c>
      <c r="AN138">
        <f>K138-K126</f>
        <v>8.5805912370713493</v>
      </c>
    </row>
    <row r="139" spans="1:40" x14ac:dyDescent="0.2">
      <c r="A139" s="22" t="s">
        <v>153</v>
      </c>
      <c r="B139" s="4">
        <f t="shared" ref="B139:J139" si="4">SUM(B126:B138)</f>
        <v>3494.2850054755872</v>
      </c>
      <c r="C139" s="4">
        <f t="shared" si="4"/>
        <v>960.79040995708999</v>
      </c>
      <c r="D139" s="4">
        <f t="shared" si="4"/>
        <v>100.64690679764531</v>
      </c>
      <c r="E139" s="4">
        <f t="shared" si="4"/>
        <v>48.737671005880472</v>
      </c>
      <c r="F139" s="4">
        <f t="shared" si="4"/>
        <v>23.047694318214869</v>
      </c>
      <c r="G139" s="4">
        <f t="shared" si="4"/>
        <v>5.0811250715466896</v>
      </c>
      <c r="H139" s="4">
        <f t="shared" si="4"/>
        <v>1.7181462732063384</v>
      </c>
      <c r="I139" s="4">
        <f t="shared" si="4"/>
        <v>0.20469724976080445</v>
      </c>
      <c r="J139" s="4">
        <f t="shared" si="4"/>
        <v>0.59001181418215909</v>
      </c>
      <c r="K139" s="22" t="s">
        <v>147</v>
      </c>
      <c r="L139" s="4">
        <f>AVERAGE(L2:L138)</f>
        <v>0.18572297217969705</v>
      </c>
      <c r="M139" s="23"/>
      <c r="O139" s="4">
        <f>SUM(B139:J139)</f>
        <v>4635.101667963113</v>
      </c>
      <c r="P139" s="23"/>
      <c r="Q139" s="23">
        <f xml:space="preserve"> $R$6 * B139</f>
        <v>3494.2850054755872</v>
      </c>
      <c r="R139" s="23">
        <f>$R$7 * C139</f>
        <v>960.79040995708999</v>
      </c>
      <c r="S139" s="23">
        <f xml:space="preserve"> $R$8 * D139</f>
        <v>95.614561457763045</v>
      </c>
      <c r="T139" s="23">
        <f xml:space="preserve"> $R$9 * E139</f>
        <v>46.300787455586445</v>
      </c>
      <c r="U139" s="23">
        <f xml:space="preserve"> $R$10 * F139</f>
        <v>21.20387877275768</v>
      </c>
      <c r="V139" s="23">
        <f>$R$11 * G139</f>
        <v>3.9632775558064179</v>
      </c>
      <c r="W139" s="23">
        <f>$R$12 *H139</f>
        <v>1.030887763923803</v>
      </c>
      <c r="X139" s="23">
        <f xml:space="preserve"> $R$13 * I139</f>
        <v>0.13305321234452289</v>
      </c>
      <c r="Y139" s="23">
        <f xml:space="preserve"> $R$14 * J139</f>
        <v>0.44250886063661932</v>
      </c>
      <c r="Z139" s="31">
        <f>SUM(Q139:Y139)</f>
        <v>4623.7643705114951</v>
      </c>
      <c r="AB139" s="39">
        <f xml:space="preserve"> $S$6 * B139</f>
        <v>8767161.078738248</v>
      </c>
      <c r="AC139" s="39">
        <f>$S$7 * C139</f>
        <v>3723062.8385837236</v>
      </c>
      <c r="AD139" s="39">
        <f xml:space="preserve"> $S$8 * D139</f>
        <v>395039.10918075783</v>
      </c>
      <c r="AE139" s="39">
        <f xml:space="preserve"> $S$9 * E139</f>
        <v>194950.6840235219</v>
      </c>
      <c r="AF139" s="39">
        <f xml:space="preserve"> $S$10 * F139</f>
        <v>103714.62443196691</v>
      </c>
      <c r="AG139" s="39">
        <f>$S$11 * G139</f>
        <v>105240.26248187503</v>
      </c>
      <c r="AH139" s="39">
        <f>$S$12 *H139</f>
        <v>87941.598847793226</v>
      </c>
      <c r="AI139" s="39">
        <f xml:space="preserve"> $S$13 * I139</f>
        <v>14519.175925533858</v>
      </c>
      <c r="AJ139" s="39">
        <f xml:space="preserve"> $S$14 * J139</f>
        <v>39629.913534987259</v>
      </c>
      <c r="AK139" s="39">
        <f>SUM(AB139:AJ139)+AL139+AM139+AN139</f>
        <v>14002428.889130861</v>
      </c>
      <c r="AL139" s="39">
        <f>IF(AL138&gt;0,(AL138*$T$7)-(AL138*$S$7),0)</f>
        <v>36452.899261874394</v>
      </c>
      <c r="AM139" s="39">
        <f>IF(AM138 &gt; 0, (AM138 * $T$14) - (AM138 * $S$14), 0)</f>
        <v>0</v>
      </c>
      <c r="AN139" s="39">
        <f t="array" ref="AN139">IF(AN138&gt;0,AN138*$T$15,0)</f>
        <v>534716.70412057522</v>
      </c>
    </row>
    <row r="140" spans="1:40" x14ac:dyDescent="0.2">
      <c r="W140" s="23"/>
      <c r="X140" s="23"/>
      <c r="Y140" s="23"/>
    </row>
    <row r="141" spans="1:40" x14ac:dyDescent="0.2">
      <c r="A141" s="4" t="str">
        <f>'45-49 transition matrix'!A1</f>
        <v>45-49</v>
      </c>
      <c r="B141" s="4" t="str">
        <f>'45-49 transition matrix'!B1</f>
        <v>no NAFLD</v>
      </c>
      <c r="C141" s="4" t="str">
        <f>'45-49 transition matrix'!C1</f>
        <v>NAFLD F0</v>
      </c>
      <c r="D141" s="4" t="str">
        <f>'45-49 transition matrix'!D1</f>
        <v>F1</v>
      </c>
      <c r="E141" s="4" t="str">
        <f>'45-49 transition matrix'!E1</f>
        <v>F2</v>
      </c>
      <c r="F141" s="4" t="str">
        <f>'45-49 transition matrix'!F1</f>
        <v>F3</v>
      </c>
      <c r="G141" s="4" t="str">
        <f>'45-49 transition matrix'!G1</f>
        <v>F4</v>
      </c>
      <c r="H141" s="4" t="str">
        <f>'45-49 transition matrix'!H1</f>
        <v>DCC</v>
      </c>
      <c r="I141" s="4" t="str">
        <f>'45-49 transition matrix'!I1</f>
        <v>HCC</v>
      </c>
      <c r="J141" s="4" t="str">
        <f>'45-49 transition matrix'!J1</f>
        <v>LT</v>
      </c>
      <c r="K141" s="4" t="str">
        <f>'45-49 transition matrix'!K1</f>
        <v>death</v>
      </c>
      <c r="L141" s="23"/>
      <c r="M141" s="23"/>
      <c r="T141" s="23"/>
      <c r="U141" s="23"/>
      <c r="V141" s="23"/>
      <c r="W141" s="23"/>
      <c r="X141" s="23"/>
      <c r="Y141" s="23"/>
    </row>
    <row r="142" spans="1:40" x14ac:dyDescent="0.2">
      <c r="A142" s="4" t="str">
        <f>'45-49 transition matrix'!A2</f>
        <v>no NAFLD</v>
      </c>
      <c r="B142" s="23">
        <f>'45-49 transition matrix'!B2</f>
        <v>0.92075999999999991</v>
      </c>
      <c r="C142" s="23">
        <f>'45-49 transition matrix'!C2</f>
        <v>7.6100000000000001E-2</v>
      </c>
      <c r="D142" s="23">
        <f>'45-49 transition matrix'!D2</f>
        <v>0</v>
      </c>
      <c r="E142" s="23">
        <f>'45-49 transition matrix'!E2</f>
        <v>0</v>
      </c>
      <c r="F142" s="23">
        <f>'45-49 transition matrix'!F2</f>
        <v>0</v>
      </c>
      <c r="G142" s="23">
        <f>'45-49 transition matrix'!G2</f>
        <v>0</v>
      </c>
      <c r="H142" s="23">
        <f>'45-49 transition matrix'!H2</f>
        <v>0</v>
      </c>
      <c r="I142" s="23">
        <f>'45-49 transition matrix'!I2</f>
        <v>0</v>
      </c>
      <c r="J142" s="23">
        <f>'45-49 transition matrix'!J2</f>
        <v>0</v>
      </c>
      <c r="K142" s="23">
        <f>'45-49 transition matrix'!K2</f>
        <v>3.14E-3</v>
      </c>
      <c r="L142" s="23"/>
      <c r="M142" s="23"/>
      <c r="T142" s="23"/>
      <c r="U142" s="23"/>
      <c r="V142" s="23"/>
      <c r="W142" s="23"/>
      <c r="X142" s="23"/>
      <c r="Y142" s="23"/>
    </row>
    <row r="143" spans="1:40" x14ac:dyDescent="0.2">
      <c r="A143" s="4" t="str">
        <f>'45-49 transition matrix'!A3</f>
        <v>NAFLD</v>
      </c>
      <c r="B143" s="23">
        <f>'45-49 transition matrix'!B3</f>
        <v>0.17818999999999999</v>
      </c>
      <c r="C143" s="23">
        <f>'45-49 transition matrix'!C3</f>
        <v>0.79723130000000009</v>
      </c>
      <c r="D143" s="23">
        <f>'45-49 transition matrix'!D3</f>
        <v>2.0952000000000002E-2</v>
      </c>
      <c r="E143" s="23">
        <f>'45-49 transition matrix'!E3</f>
        <v>0</v>
      </c>
      <c r="F143" s="23">
        <f>'45-49 transition matrix'!F3</f>
        <v>0</v>
      </c>
      <c r="G143" s="23">
        <f>'45-49 transition matrix'!G3</f>
        <v>0</v>
      </c>
      <c r="H143" s="23">
        <f>'45-49 transition matrix'!H3</f>
        <v>0</v>
      </c>
      <c r="I143" s="23">
        <f>'45-49 transition matrix'!I3</f>
        <v>0</v>
      </c>
      <c r="J143" s="23">
        <f>'45-49 transition matrix'!J3</f>
        <v>0</v>
      </c>
      <c r="K143" s="23">
        <f>'45-49 transition matrix'!K3</f>
        <v>3.6267000000000005E-3</v>
      </c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40" x14ac:dyDescent="0.2">
      <c r="A144" s="4" t="str">
        <f>'45-49 transition matrix'!A4</f>
        <v>F1</v>
      </c>
      <c r="B144" s="23">
        <f>'45-49 transition matrix'!B4</f>
        <v>0</v>
      </c>
      <c r="C144" s="23">
        <f>'45-49 transition matrix'!C4</f>
        <v>6.1800000000000001E-2</v>
      </c>
      <c r="D144" s="23">
        <f>'45-49 transition matrix'!D4</f>
        <v>0.82760868300000001</v>
      </c>
      <c r="E144" s="23">
        <f>'45-49 transition matrix'!E4</f>
        <v>0.1067</v>
      </c>
      <c r="F144" s="23">
        <f>'45-49 transition matrix'!F4</f>
        <v>0</v>
      </c>
      <c r="G144" s="23">
        <f>'45-49 transition matrix'!G4</f>
        <v>0</v>
      </c>
      <c r="H144" s="23">
        <f>'45-49 transition matrix'!H4</f>
        <v>0</v>
      </c>
      <c r="I144" s="23">
        <f>'45-49 transition matrix'!I4</f>
        <v>9.0210000000000005E-6</v>
      </c>
      <c r="J144" s="23">
        <f>'45-49 transition matrix'!J4</f>
        <v>0</v>
      </c>
      <c r="K144" s="23">
        <f>'45-49 transition matrix'!K4</f>
        <v>3.8822960000000004E-3</v>
      </c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x14ac:dyDescent="0.2">
      <c r="A145" s="4" t="str">
        <f>'45-49 transition matrix'!A5</f>
        <v>F2</v>
      </c>
      <c r="B145" s="23">
        <f>'45-49 transition matrix'!B5</f>
        <v>0</v>
      </c>
      <c r="C145" s="23">
        <f>'45-49 transition matrix'!C5</f>
        <v>0</v>
      </c>
      <c r="D145" s="23">
        <f>'45-49 transition matrix'!D5</f>
        <v>6.1800000000000001E-2</v>
      </c>
      <c r="E145" s="23">
        <f>'45-49 transition matrix'!E5</f>
        <v>0.82509159200000004</v>
      </c>
      <c r="F145" s="23">
        <f>'45-49 transition matrix'!F5</f>
        <v>0.1067</v>
      </c>
      <c r="G145" s="23">
        <f>'45-49 transition matrix'!G5</f>
        <v>0</v>
      </c>
      <c r="H145" s="23">
        <f>'45-49 transition matrix'!H5</f>
        <v>0</v>
      </c>
      <c r="I145" s="23">
        <f>'45-49 transition matrix'!I5</f>
        <v>1.8430000000000001E-4</v>
      </c>
      <c r="J145" s="23">
        <f>'45-49 transition matrix'!J5</f>
        <v>0</v>
      </c>
      <c r="K145" s="23">
        <f>'45-49 transition matrix'!K5</f>
        <v>6.2241080000000008E-3</v>
      </c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x14ac:dyDescent="0.2">
      <c r="A146" s="4" t="str">
        <f>'45-49 transition matrix'!A6</f>
        <v>F3</v>
      </c>
      <c r="B146" s="23">
        <f>'45-49 transition matrix'!B6</f>
        <v>0</v>
      </c>
      <c r="C146" s="23">
        <f>'45-49 transition matrix'!C6</f>
        <v>0</v>
      </c>
      <c r="D146" s="23">
        <f>'45-49 transition matrix'!D6</f>
        <v>0</v>
      </c>
      <c r="E146" s="23">
        <f>'45-49 transition matrix'!E6</f>
        <v>6.1800000000000001E-2</v>
      </c>
      <c r="F146" s="23">
        <f>'45-49 transition matrix'!F6</f>
        <v>0.85989176999999994</v>
      </c>
      <c r="G146" s="23">
        <f>'45-49 transition matrix'!G6</f>
        <v>6.9839999999999999E-2</v>
      </c>
      <c r="H146" s="23">
        <f>'45-49 transition matrix'!H6</f>
        <v>0</v>
      </c>
      <c r="I146" s="23">
        <f>'45-49 transition matrix'!I6</f>
        <v>3.6860000000000001E-4</v>
      </c>
      <c r="J146" s="23">
        <f>'45-49 transition matrix'!J6</f>
        <v>0</v>
      </c>
      <c r="K146" s="23">
        <f>'45-49 transition matrix'!K6</f>
        <v>8.0996300000000018E-3</v>
      </c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x14ac:dyDescent="0.2">
      <c r="A147" s="4" t="str">
        <f>'45-49 transition matrix'!A7</f>
        <v>F4</v>
      </c>
      <c r="B147" s="23">
        <f>'45-49 transition matrix'!B7</f>
        <v>0</v>
      </c>
      <c r="C147" s="23">
        <f>'45-49 transition matrix'!C7</f>
        <v>0</v>
      </c>
      <c r="D147" s="23">
        <f>'45-49 transition matrix'!D7</f>
        <v>0</v>
      </c>
      <c r="E147" s="23">
        <f>'45-49 transition matrix'!E7</f>
        <v>0</v>
      </c>
      <c r="F147" s="23">
        <f>'45-49 transition matrix'!F7</f>
        <v>6.1800000000000001E-2</v>
      </c>
      <c r="G147" s="23">
        <f>'45-49 transition matrix'!G7</f>
        <v>0.796025074</v>
      </c>
      <c r="H147" s="23">
        <f>'45-49 transition matrix'!H7</f>
        <v>0.1067</v>
      </c>
      <c r="I147" s="23">
        <f>'45-49 transition matrix'!I7</f>
        <v>2.5219999999999999E-2</v>
      </c>
      <c r="J147" s="23">
        <f>'45-49 transition matrix'!J7</f>
        <v>0</v>
      </c>
      <c r="K147" s="23">
        <f>'45-49 transition matrix'!K7</f>
        <v>1.0254926000000001E-2</v>
      </c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x14ac:dyDescent="0.2">
      <c r="A148" s="4" t="str">
        <f>'45-49 transition matrix'!A8</f>
        <v>DCC</v>
      </c>
      <c r="B148" s="23">
        <f>'45-49 transition matrix'!B8</f>
        <v>0</v>
      </c>
      <c r="C148" s="23">
        <f>'45-49 transition matrix'!C8</f>
        <v>0</v>
      </c>
      <c r="D148" s="23">
        <f>'45-49 transition matrix'!D8</f>
        <v>0</v>
      </c>
      <c r="E148" s="23">
        <f>'45-49 transition matrix'!E8</f>
        <v>0</v>
      </c>
      <c r="F148" s="23">
        <f>'45-49 transition matrix'!F8</f>
        <v>0</v>
      </c>
      <c r="G148" s="23">
        <f>'45-49 transition matrix'!G8</f>
        <v>0</v>
      </c>
      <c r="H148" s="23">
        <f>'45-49 transition matrix'!H8</f>
        <v>0.78761999999999999</v>
      </c>
      <c r="I148" s="23">
        <f>'45-49 transition matrix'!I8</f>
        <v>2.5219999999999999E-2</v>
      </c>
      <c r="J148" s="23">
        <f>'45-49 transition matrix'!J8</f>
        <v>2.716E-2</v>
      </c>
      <c r="K148" s="23">
        <f>'45-49 transition matrix'!K8</f>
        <v>0.16</v>
      </c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x14ac:dyDescent="0.2">
      <c r="A149" s="4" t="str">
        <f>'45-49 transition matrix'!A9</f>
        <v>HCC</v>
      </c>
      <c r="B149" s="23">
        <f>'45-49 transition matrix'!B9</f>
        <v>0</v>
      </c>
      <c r="C149" s="23">
        <f>'45-49 transition matrix'!C9</f>
        <v>0</v>
      </c>
      <c r="D149" s="23">
        <f>'45-49 transition matrix'!D9</f>
        <v>0</v>
      </c>
      <c r="E149" s="23">
        <f>'45-49 transition matrix'!E9</f>
        <v>0</v>
      </c>
      <c r="F149" s="23">
        <f>'45-49 transition matrix'!F9</f>
        <v>0</v>
      </c>
      <c r="G149" s="23">
        <f>'45-49 transition matrix'!G9</f>
        <v>0</v>
      </c>
      <c r="H149" s="23">
        <f>'45-49 transition matrix'!H9</f>
        <v>0</v>
      </c>
      <c r="I149" s="23">
        <f>'45-49 transition matrix'!I9</f>
        <v>0.34700000000000009</v>
      </c>
      <c r="J149" s="23">
        <f>'45-49 transition matrix'!J9</f>
        <v>3.0599999999999999E-2</v>
      </c>
      <c r="K149" s="23">
        <f>'45-49 transition matrix'!K9</f>
        <v>0.62239999999999995</v>
      </c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x14ac:dyDescent="0.2">
      <c r="A150" s="4" t="str">
        <f>'45-49 transition matrix'!A10</f>
        <v xml:space="preserve">LT </v>
      </c>
      <c r="B150" s="23">
        <f>'45-49 transition matrix'!B10</f>
        <v>0</v>
      </c>
      <c r="C150" s="23">
        <f>'45-49 transition matrix'!C10</f>
        <v>0</v>
      </c>
      <c r="D150" s="23">
        <f>'45-49 transition matrix'!D10</f>
        <v>0</v>
      </c>
      <c r="E150" s="23">
        <f>'45-49 transition matrix'!E10</f>
        <v>0</v>
      </c>
      <c r="F150" s="23">
        <f>'45-49 transition matrix'!F10</f>
        <v>0</v>
      </c>
      <c r="G150" s="23">
        <f>'45-49 transition matrix'!G10</f>
        <v>0</v>
      </c>
      <c r="H150" s="23">
        <f>'45-49 transition matrix'!H10</f>
        <v>0</v>
      </c>
      <c r="I150" s="23">
        <f>'45-49 transition matrix'!I10</f>
        <v>0</v>
      </c>
      <c r="J150" s="23">
        <f>'45-49 transition matrix'!J10</f>
        <v>0.92999999999999994</v>
      </c>
      <c r="K150" s="23">
        <f>'45-49 transition matrix'!K10</f>
        <v>7.0000000000000007E-2</v>
      </c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x14ac:dyDescent="0.2">
      <c r="A151" s="4" t="str">
        <f>'45-49 transition matrix'!A11</f>
        <v>death</v>
      </c>
      <c r="B151" s="23">
        <f>'45-49 transition matrix'!B11</f>
        <v>0</v>
      </c>
      <c r="C151" s="23">
        <f>'45-49 transition matrix'!C11</f>
        <v>0</v>
      </c>
      <c r="D151" s="23">
        <f>'45-49 transition matrix'!D11</f>
        <v>0</v>
      </c>
      <c r="E151" s="23">
        <f>'45-49 transition matrix'!E11</f>
        <v>0</v>
      </c>
      <c r="F151" s="23">
        <f>'45-49 transition matrix'!F11</f>
        <v>0</v>
      </c>
      <c r="G151" s="23">
        <f>'45-49 transition matrix'!G11</f>
        <v>0</v>
      </c>
      <c r="H151" s="23">
        <f>'45-49 transition matrix'!H11</f>
        <v>0</v>
      </c>
      <c r="I151" s="23">
        <f>'45-49 transition matrix'!I11</f>
        <v>0</v>
      </c>
      <c r="J151" s="23">
        <f>'45-49 transition matrix'!J11</f>
        <v>0</v>
      </c>
      <c r="K151" s="23">
        <f>'45-49 transition matrix'!K11</f>
        <v>1</v>
      </c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x14ac:dyDescent="0.2">
      <c r="A153" s="4" t="s">
        <v>109</v>
      </c>
      <c r="B153" s="15" t="s">
        <v>66</v>
      </c>
      <c r="C153" s="15" t="s">
        <v>87</v>
      </c>
      <c r="D153" s="15" t="s">
        <v>77</v>
      </c>
      <c r="E153" s="15" t="s">
        <v>2</v>
      </c>
      <c r="F153" s="15" t="s">
        <v>3</v>
      </c>
      <c r="G153" s="15" t="s">
        <v>4</v>
      </c>
      <c r="H153" s="15" t="s">
        <v>64</v>
      </c>
      <c r="I153" s="15" t="s">
        <v>78</v>
      </c>
      <c r="J153" s="15" t="s">
        <v>79</v>
      </c>
      <c r="K153" s="15" t="s">
        <v>65</v>
      </c>
      <c r="L153" s="4" t="s">
        <v>110</v>
      </c>
      <c r="M153" s="15" t="s">
        <v>112</v>
      </c>
      <c r="N153" s="4" t="s">
        <v>151</v>
      </c>
      <c r="O153" s="22" t="s">
        <v>153</v>
      </c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x14ac:dyDescent="0.2">
      <c r="A154" s="4">
        <v>45</v>
      </c>
      <c r="B154" s="23">
        <f t="array" ref="B154:K154">MMULT(B138:K138,B142:K151)</f>
        <v>669.4395615743648</v>
      </c>
      <c r="C154" s="23">
        <v>209.31926192325506</v>
      </c>
      <c r="D154" s="23">
        <v>22.234902867189039</v>
      </c>
      <c r="E154" s="23">
        <v>11.213973733378365</v>
      </c>
      <c r="F154" s="23">
        <v>5.5230304037494689</v>
      </c>
      <c r="G154" s="23">
        <v>1.241110171200041</v>
      </c>
      <c r="H154" s="23">
        <v>0.41051405136412994</v>
      </c>
      <c r="I154" s="23">
        <v>5.6962985561862758E-2</v>
      </c>
      <c r="J154" s="23">
        <v>0.12117375197552767</v>
      </c>
      <c r="K154" s="23">
        <v>37.467481328737669</v>
      </c>
      <c r="L154" s="23">
        <f xml:space="preserve"> (C154 + D154 + E154 + F154 + G154 + H154) / $Q$2</f>
        <v>0.26118497816530534</v>
      </c>
      <c r="M154">
        <f xml:space="preserve"> (D154 + E154 + F154 + G154 + H154) / (C154 + D154 + E154 + F154+ G154 + H154)</f>
        <v>0.16253131652601491</v>
      </c>
      <c r="N154" s="23">
        <f>I154 / (D154 + E154 + F154 + G154 + H154)</f>
        <v>1.4022164947632549E-3</v>
      </c>
      <c r="O154" s="23">
        <f>SUM(B154:J154)</f>
        <v>919.56049146203827</v>
      </c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x14ac:dyDescent="0.2">
      <c r="A156" s="4" t="s">
        <v>113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x14ac:dyDescent="0.2">
      <c r="A157" s="4">
        <v>46</v>
      </c>
      <c r="B157" s="23">
        <f t="array" ref="B157:K157">MMULT(B154:K154,B142:K151)</f>
        <v>653.6917699973169</v>
      </c>
      <c r="C157" s="23">
        <v>219.19433493111862</v>
      </c>
      <c r="D157" s="23">
        <v>23.480479431086067</v>
      </c>
      <c r="E157" s="23">
        <v>11.966342855200127</v>
      </c>
      <c r="F157" s="23">
        <v>6.0224399955755796</v>
      </c>
      <c r="G157" s="23">
        <v>1.3736832592695281</v>
      </c>
      <c r="H157" s="23">
        <v>0.45575553240246042</v>
      </c>
      <c r="I157" s="23">
        <v>6.5723224307683376E-2</v>
      </c>
      <c r="J157" s="23">
        <v>0.1255842183304835</v>
      </c>
      <c r="K157" s="23">
        <v>40.651859346168507</v>
      </c>
      <c r="L157" s="23">
        <f xml:space="preserve"> (C157 + D157 + E157 + F157 + G157 + H157) / $Q$2</f>
        <v>0.27429971880100401</v>
      </c>
      <c r="M157">
        <f xml:space="preserve"> (D157 + E157 + F157 + G157 + H157) / (C157 + D157 + E157 + F157+ G157 + H157)</f>
        <v>0.16495180875109519</v>
      </c>
      <c r="N157" s="23">
        <f>I157 / (D157 + E157 + F157 + G157 + H157)</f>
        <v>1.5179029088208966E-3</v>
      </c>
      <c r="O157" s="23">
        <f>SUM(B157:J157)</f>
        <v>916.37611344460754</v>
      </c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x14ac:dyDescent="0.2">
      <c r="A159" s="4" t="s">
        <v>114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x14ac:dyDescent="0.2">
      <c r="A160" s="4">
        <v>47</v>
      </c>
      <c r="B160" s="23">
        <f t="array" ref="B160:K160">MMULT(B157:K157,B142:K151)</f>
        <v>640.9514726841054</v>
      </c>
      <c r="C160" s="23">
        <v>225.94562191540805</v>
      </c>
      <c r="D160" s="23">
        <v>24.764728352097894</v>
      </c>
      <c r="E160" s="23">
        <v>12.750882823838355</v>
      </c>
      <c r="F160" s="23">
        <v>6.5403489955869869</v>
      </c>
      <c r="G160" s="23">
        <v>1.5140935274035858</v>
      </c>
      <c r="H160" s="23">
        <v>0.5055341761948845</v>
      </c>
      <c r="I160" s="23">
        <v>7.3581490936264052E-2</v>
      </c>
      <c r="J160" s="23">
        <v>0.13118277397121558</v>
      </c>
      <c r="K160" s="23">
        <v>43.850526051233196</v>
      </c>
      <c r="L160" s="23">
        <f xml:space="preserve"> (C160 + D160 + E160 + F160 + G160 + H160) / $Q$2</f>
        <v>0.2842564606252212</v>
      </c>
      <c r="M160">
        <f xml:space="preserve"> (D160 + E160 + F160 + G160 + H160) / (C160 + D160 + E160 + F160+ G160 + H160)</f>
        <v>0.16938233570316913</v>
      </c>
      <c r="N160" s="23">
        <f>I160 / (D160 + E160 + F160 + G160 + H160)</f>
        <v>1.5969734588236043E-3</v>
      </c>
      <c r="O160" s="23">
        <f>SUM(B160:J160)</f>
        <v>913.17744673954257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40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40" x14ac:dyDescent="0.2">
      <c r="A162" s="4" t="s">
        <v>115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40" x14ac:dyDescent="0.2">
      <c r="A163" s="4">
        <v>48</v>
      </c>
      <c r="B163" s="23">
        <f t="array" ref="B163:K163">MMULT(B160:K160,B142:K151)</f>
        <v>630.42372835772335</v>
      </c>
      <c r="C163" s="23">
        <v>230.43778917234934</v>
      </c>
      <c r="D163" s="23">
        <v>26.017521445217341</v>
      </c>
      <c r="E163" s="23">
        <v>13.567236291622367</v>
      </c>
      <c r="F163" s="23">
        <v>7.0780824515301104</v>
      </c>
      <c r="G163" s="23">
        <v>1.6620343860461557</v>
      </c>
      <c r="H163" s="23">
        <v>0.55972260722857758</v>
      </c>
      <c r="I163" s="23">
        <v>8.1451950998308098E-2</v>
      </c>
      <c r="J163" s="23">
        <v>0.13798188164133324</v>
      </c>
      <c r="K163" s="23">
        <v>47.062424246418878</v>
      </c>
      <c r="L163" s="23">
        <f xml:space="preserve"> (C163 + D163 + E163 + F163 + G163 + H163) / $Q$2</f>
        <v>0.29188603704659033</v>
      </c>
      <c r="M163">
        <f xml:space="preserve"> (D163 + E163 + F163 + G163 + H163) / (C163 + D163 + E163 + F163+ G163 + H163)</f>
        <v>0.17501138315384285</v>
      </c>
      <c r="N163" s="23">
        <f>I163 / (D163 + E163 + F163 + G163 + H163)</f>
        <v>1.6662089020729849E-3</v>
      </c>
      <c r="O163" s="23">
        <f>SUM(B163:J163)</f>
        <v>909.96554854435669</v>
      </c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40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40" x14ac:dyDescent="0.2">
      <c r="A165" s="4" t="s">
        <v>116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AL165" s="22" t="s">
        <v>218</v>
      </c>
      <c r="AM165" s="22" t="s">
        <v>219</v>
      </c>
      <c r="AN165" s="22" t="s">
        <v>220</v>
      </c>
    </row>
    <row r="166" spans="1:40" x14ac:dyDescent="0.2">
      <c r="A166" s="4">
        <v>49</v>
      </c>
      <c r="B166" s="23">
        <f t="array" ref="B166:K166">MMULT(B163:K163,B142:K151)</f>
        <v>621.53066177527819</v>
      </c>
      <c r="C166" s="23">
        <v>233.29534678433518</v>
      </c>
      <c r="D166" s="23">
        <v>27.198914419761909</v>
      </c>
      <c r="E166" s="23">
        <v>14.407707624604127</v>
      </c>
      <c r="F166" s="23">
        <v>7.6367226848259246</v>
      </c>
      <c r="G166" s="23">
        <v>1.8173543235577985</v>
      </c>
      <c r="H166" s="23">
        <v>0.61818778889649706</v>
      </c>
      <c r="I166" s="23">
        <v>8.9640665267938999E-2</v>
      </c>
      <c r="J166" s="23">
        <v>0.1460176456393163</v>
      </c>
      <c r="K166" s="23">
        <v>50.287419078608806</v>
      </c>
      <c r="L166" s="23">
        <f xml:space="preserve"> (C166 + D166 + E166 + F166 + G166 + H166) / $Q$2</f>
        <v>0.29779209894068537</v>
      </c>
      <c r="M166">
        <f xml:space="preserve"> (D166 + E166 + F166 + G166 + H166) / (C166 + D166 + E166 + F166+ G166 + H166)</f>
        <v>0.1813458226875099</v>
      </c>
      <c r="N166" s="23">
        <f>I166 / (D166 + E166 + F166 + G166 + H166)</f>
        <v>1.7345703583479788E-3</v>
      </c>
      <c r="O166" s="23">
        <f>SUM(B166:J166)</f>
        <v>906.74055371216673</v>
      </c>
      <c r="P166" s="23"/>
      <c r="Q166" s="22" t="s">
        <v>163</v>
      </c>
      <c r="R166" s="22" t="s">
        <v>154</v>
      </c>
      <c r="S166" s="22" t="s">
        <v>155</v>
      </c>
      <c r="T166" s="22" t="s">
        <v>156</v>
      </c>
      <c r="U166" s="22" t="s">
        <v>157</v>
      </c>
      <c r="V166" s="22" t="s">
        <v>158</v>
      </c>
      <c r="W166" s="22" t="s">
        <v>159</v>
      </c>
      <c r="X166" s="22" t="s">
        <v>160</v>
      </c>
      <c r="Y166" s="22" t="s">
        <v>161</v>
      </c>
      <c r="Z166" s="22" t="s">
        <v>162</v>
      </c>
      <c r="AB166" s="22" t="s">
        <v>181</v>
      </c>
      <c r="AC166" s="22" t="s">
        <v>182</v>
      </c>
      <c r="AD166" s="22" t="s">
        <v>174</v>
      </c>
      <c r="AE166" s="22" t="s">
        <v>175</v>
      </c>
      <c r="AF166" s="22" t="s">
        <v>176</v>
      </c>
      <c r="AG166" s="22" t="s">
        <v>177</v>
      </c>
      <c r="AH166" s="22" t="s">
        <v>178</v>
      </c>
      <c r="AI166" s="22" t="s">
        <v>179</v>
      </c>
      <c r="AJ166" s="22" t="s">
        <v>180</v>
      </c>
      <c r="AK166" s="22" t="s">
        <v>183</v>
      </c>
      <c r="AL166">
        <f>C166 - C154</f>
        <v>23.976084861080125</v>
      </c>
      <c r="AM166">
        <f>J166 - J154</f>
        <v>2.4843893663788627E-2</v>
      </c>
      <c r="AN166">
        <f>K166-K154</f>
        <v>12.819937749871137</v>
      </c>
    </row>
    <row r="167" spans="1:40" x14ac:dyDescent="0.2">
      <c r="A167" s="22" t="s">
        <v>153</v>
      </c>
      <c r="B167" s="4">
        <f t="shared" ref="B167:J167" si="5">SUM(B154:B166)</f>
        <v>3216.0371943887881</v>
      </c>
      <c r="C167" s="4">
        <f t="shared" si="5"/>
        <v>1118.1923547264662</v>
      </c>
      <c r="D167" s="4">
        <f t="shared" si="5"/>
        <v>123.69654651535224</v>
      </c>
      <c r="E167" s="4">
        <f t="shared" si="5"/>
        <v>63.906143328643338</v>
      </c>
      <c r="F167" s="4">
        <f t="shared" si="5"/>
        <v>32.80062453126807</v>
      </c>
      <c r="G167" s="4">
        <f t="shared" si="5"/>
        <v>7.6082756674771082</v>
      </c>
      <c r="H167" s="4">
        <f t="shared" si="5"/>
        <v>2.5497141560865497</v>
      </c>
      <c r="I167" s="4">
        <f t="shared" si="5"/>
        <v>0.3673603170720573</v>
      </c>
      <c r="J167" s="4">
        <f t="shared" si="5"/>
        <v>0.66194027155787627</v>
      </c>
      <c r="K167" s="23"/>
      <c r="L167" s="23"/>
      <c r="M167" s="23"/>
      <c r="N167" s="23"/>
      <c r="O167" s="4">
        <f>SUM(B167:J167)</f>
        <v>4565.8201539027114</v>
      </c>
      <c r="P167" s="23"/>
      <c r="Q167" s="23">
        <f xml:space="preserve"> $R$6 * B167</f>
        <v>3216.0371943887881</v>
      </c>
      <c r="R167" s="23">
        <f>$R$7 * C167</f>
        <v>1118.1923547264662</v>
      </c>
      <c r="S167" s="23">
        <f xml:space="preserve"> $R$8 * D167</f>
        <v>117.51171918958462</v>
      </c>
      <c r="T167" s="23">
        <f xml:space="preserve"> $R$9 * E167</f>
        <v>60.710836162211166</v>
      </c>
      <c r="U167" s="23">
        <f xml:space="preserve"> $R$10 * F167</f>
        <v>30.176574568766625</v>
      </c>
      <c r="V167" s="23">
        <f>$R$11 * G167</f>
        <v>5.9344550206321447</v>
      </c>
      <c r="W167" s="23">
        <f>$R$12 *H167</f>
        <v>1.5298284936519297</v>
      </c>
      <c r="X167" s="23">
        <f xml:space="preserve"> $R$13 * I167</f>
        <v>0.23878420609683726</v>
      </c>
      <c r="Y167" s="23">
        <f xml:space="preserve"> $R$14 * J167</f>
        <v>0.49645520366840723</v>
      </c>
      <c r="Z167" s="31">
        <f>SUM(Q167:Y167)</f>
        <v>4550.8282019598655</v>
      </c>
      <c r="AB167" s="39">
        <f xml:space="preserve"> $S$6 * B167</f>
        <v>8069037.3207214689</v>
      </c>
      <c r="AC167" s="39">
        <f>$S$7 * C167</f>
        <v>4332995.3745650565</v>
      </c>
      <c r="AD167" s="39">
        <f xml:space="preserve"> $S$8 * D167</f>
        <v>485508.94507275755</v>
      </c>
      <c r="AE167" s="39">
        <f xml:space="preserve"> $S$9 * E167</f>
        <v>255624.57331457335</v>
      </c>
      <c r="AF167" s="39">
        <f xml:space="preserve"> $S$10 * F167</f>
        <v>147602.81039070632</v>
      </c>
      <c r="AG167" s="39">
        <f>$S$11 * G167</f>
        <v>157582.60562478585</v>
      </c>
      <c r="AH167" s="39">
        <f>$S$12 *H167</f>
        <v>130504.56936513397</v>
      </c>
      <c r="AI167" s="39">
        <f xml:space="preserve"> $S$13 * I167</f>
        <v>26056.867289921025</v>
      </c>
      <c r="AJ167" s="39">
        <f xml:space="preserve"> $S$14 * J167</f>
        <v>44461.204159999434</v>
      </c>
      <c r="AK167" s="39">
        <f>SUM(AB167:AJ167)+AL167+AM167+AN167</f>
        <v>14563757.516725557</v>
      </c>
      <c r="AL167" s="39">
        <f>IF(AL166&gt;0,(AL166*$T$7)-(AL166*$S$7),0)</f>
        <v>111344.9380948561</v>
      </c>
      <c r="AM167" s="39">
        <f>IF(AM166 &gt; 0, (AM166 * $T$14) - (AM166 * $S$14), 0)</f>
        <v>4138.2473675772717</v>
      </c>
      <c r="AN167" s="39">
        <f t="array" ref="AN167">IF(AN166&gt;0,AN166*$T$15,0)</f>
        <v>798900.06075871969</v>
      </c>
    </row>
    <row r="168" spans="1:40" x14ac:dyDescent="0.2">
      <c r="W168" s="23"/>
      <c r="X168" s="23"/>
      <c r="Y168" s="23"/>
    </row>
    <row r="169" spans="1:40" x14ac:dyDescent="0.2">
      <c r="A169" s="4" t="str">
        <f>'30-34 transition matrix'!A1</f>
        <v>30-34</v>
      </c>
      <c r="B169" s="4" t="str">
        <f>'30-34 transition matrix'!B1</f>
        <v>no NAFLD</v>
      </c>
      <c r="C169" s="4" t="str">
        <f>'30-34 transition matrix'!C1</f>
        <v>NAFLD F0</v>
      </c>
      <c r="D169" s="4" t="str">
        <f>'30-34 transition matrix'!D1</f>
        <v>F1</v>
      </c>
      <c r="E169" s="4" t="str">
        <f>'30-34 transition matrix'!E1</f>
        <v>F2</v>
      </c>
      <c r="F169" s="4" t="str">
        <f>'30-34 transition matrix'!F1</f>
        <v>F3</v>
      </c>
      <c r="G169" s="4" t="str">
        <f>'30-34 transition matrix'!G1</f>
        <v>F4</v>
      </c>
      <c r="H169" s="4" t="str">
        <f>'30-34 transition matrix'!H1</f>
        <v>DCC</v>
      </c>
      <c r="I169" s="4" t="str">
        <f>'30-34 transition matrix'!I1</f>
        <v>HCC</v>
      </c>
      <c r="J169" s="4" t="str">
        <f>'30-34 transition matrix'!J1</f>
        <v>LT</v>
      </c>
      <c r="K169" s="4" t="str">
        <f>'30-34 transition matrix'!K1</f>
        <v>death</v>
      </c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40" x14ac:dyDescent="0.2">
      <c r="A170" s="4" t="str">
        <f>'30-34 transition matrix'!A2</f>
        <v>no NAFLD</v>
      </c>
      <c r="B170" s="23">
        <f>'30-34 transition matrix'!B2</f>
        <v>0.94335000000000002</v>
      </c>
      <c r="C170" s="23">
        <f>'30-34 transition matrix'!C2</f>
        <v>5.5500000000000001E-2</v>
      </c>
      <c r="D170" s="4">
        <f>'30-34 transition matrix'!D2</f>
        <v>0</v>
      </c>
      <c r="E170" s="23">
        <f>'30-34 transition matrix'!E2</f>
        <v>0</v>
      </c>
      <c r="F170" s="23">
        <f>'30-34 transition matrix'!F2</f>
        <v>0</v>
      </c>
      <c r="G170" s="23">
        <f>'30-34 transition matrix'!G2</f>
        <v>0</v>
      </c>
      <c r="H170" s="23">
        <f>'30-34 transition matrix'!H2</f>
        <v>0</v>
      </c>
      <c r="I170" s="23">
        <f>'30-34 transition matrix'!I2</f>
        <v>0</v>
      </c>
      <c r="J170" s="23">
        <f>'30-34 transition matrix'!J2</f>
        <v>0</v>
      </c>
      <c r="K170" s="23">
        <f>'30-34 transition matrix'!K2</f>
        <v>1.15E-3</v>
      </c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40" x14ac:dyDescent="0.2">
      <c r="A171" s="4" t="str">
        <f>'30-34 transition matrix'!A3</f>
        <v>NAFLD</v>
      </c>
      <c r="B171" s="23">
        <f>'30-34 transition matrix'!B3</f>
        <v>0.23701</v>
      </c>
      <c r="C171" s="23">
        <f>'30-34 transition matrix'!C3</f>
        <v>0.74568847500000002</v>
      </c>
      <c r="D171" s="23">
        <f>'30-34 transition matrix'!D3</f>
        <v>1.5768000000000001E-2</v>
      </c>
      <c r="E171" s="23">
        <f>'30-34 transition matrix'!E3</f>
        <v>0</v>
      </c>
      <c r="F171" s="23">
        <f>'30-34 transition matrix'!F3</f>
        <v>0</v>
      </c>
      <c r="G171" s="23">
        <f>'30-34 transition matrix'!G3</f>
        <v>0</v>
      </c>
      <c r="H171" s="23">
        <f>'30-34 transition matrix'!H3</f>
        <v>0</v>
      </c>
      <c r="I171" s="23">
        <f>'30-34 transition matrix'!I3</f>
        <v>0</v>
      </c>
      <c r="J171" s="23">
        <f>'30-34 transition matrix'!J3</f>
        <v>0</v>
      </c>
      <c r="K171" s="23">
        <f>'30-34 transition matrix'!K3</f>
        <v>1.533525E-3</v>
      </c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40" x14ac:dyDescent="0.2">
      <c r="A172" s="4" t="str">
        <f>'30-34 transition matrix'!A4</f>
        <v>F1</v>
      </c>
      <c r="B172" s="23">
        <f>'30-34 transition matrix'!B4</f>
        <v>0</v>
      </c>
      <c r="C172" s="23">
        <f>'30-34 transition matrix'!C4</f>
        <v>8.2200000000000009E-2</v>
      </c>
      <c r="D172" s="23">
        <f>'30-34 transition matrix'!D4</f>
        <v>0.835851609</v>
      </c>
      <c r="E172" s="23">
        <f>'30-34 transition matrix'!E4</f>
        <v>8.0299999999999996E-2</v>
      </c>
      <c r="F172" s="23">
        <f>'30-34 transition matrix'!F4</f>
        <v>0</v>
      </c>
      <c r="G172" s="23">
        <f>'30-34 transition matrix'!G4</f>
        <v>0</v>
      </c>
      <c r="H172" s="23">
        <f>'30-34 transition matrix'!H4</f>
        <v>0</v>
      </c>
      <c r="I172" s="23">
        <f>'30-34 transition matrix'!I4</f>
        <v>6.7890000000000006E-6</v>
      </c>
      <c r="J172" s="23">
        <f>'30-34 transition matrix'!J4</f>
        <v>0</v>
      </c>
      <c r="K172" s="23">
        <f>'30-34 transition matrix'!K4</f>
        <v>1.641602E-3</v>
      </c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40" x14ac:dyDescent="0.2">
      <c r="A173" s="4" t="str">
        <f>'30-34 transition matrix'!A5</f>
        <v>F2</v>
      </c>
      <c r="B173" s="23">
        <f>'30-34 transition matrix'!B5</f>
        <v>0</v>
      </c>
      <c r="C173" s="23">
        <f>'30-34 transition matrix'!C5</f>
        <v>0</v>
      </c>
      <c r="D173" s="23">
        <f>'30-34 transition matrix'!D5</f>
        <v>8.2200000000000009E-2</v>
      </c>
      <c r="E173" s="23">
        <f>'30-34 transition matrix'!E5</f>
        <v>0.83472947899999983</v>
      </c>
      <c r="F173" s="23">
        <f>'30-34 transition matrix'!F5</f>
        <v>8.0299999999999996E-2</v>
      </c>
      <c r="G173" s="23">
        <f>'30-34 transition matrix'!G5</f>
        <v>0</v>
      </c>
      <c r="H173" s="23">
        <f>'30-34 transition matrix'!H5</f>
        <v>0</v>
      </c>
      <c r="I173" s="23">
        <f>'30-34 transition matrix'!I5</f>
        <v>1.3870000000000001E-4</v>
      </c>
      <c r="J173" s="23">
        <f>'30-34 transition matrix'!J5</f>
        <v>0</v>
      </c>
      <c r="K173" s="23">
        <f>'30-34 transition matrix'!K5</f>
        <v>2.6318210000000003E-3</v>
      </c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40" x14ac:dyDescent="0.2">
      <c r="A174" s="4" t="str">
        <f>'30-34 transition matrix'!A6</f>
        <v>F3</v>
      </c>
      <c r="B174" s="23">
        <f>'30-34 transition matrix'!B6</f>
        <v>0</v>
      </c>
      <c r="C174" s="23">
        <f>'30-34 transition matrix'!C6</f>
        <v>0</v>
      </c>
      <c r="D174" s="23">
        <f>'30-34 transition matrix'!D6</f>
        <v>0</v>
      </c>
      <c r="E174" s="23">
        <f>'30-34 transition matrix'!E6</f>
        <v>8.2200000000000009E-2</v>
      </c>
      <c r="F174" s="23">
        <f>'30-34 transition matrix'!F6</f>
        <v>0.86153772750000002</v>
      </c>
      <c r="G174" s="23">
        <f>'30-34 transition matrix'!G6</f>
        <v>5.2559999999999996E-2</v>
      </c>
      <c r="H174" s="23">
        <f>'30-34 transition matrix'!H6</f>
        <v>0</v>
      </c>
      <c r="I174" s="23">
        <f>'30-34 transition matrix'!I6</f>
        <v>2.7740000000000002E-4</v>
      </c>
      <c r="J174" s="23">
        <f>'30-34 transition matrix'!J6</f>
        <v>0</v>
      </c>
      <c r="K174" s="23">
        <f>'30-34 transition matrix'!K6</f>
        <v>3.4248725000000004E-3</v>
      </c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40" x14ac:dyDescent="0.2">
      <c r="A175" s="4" t="str">
        <f>'30-34 transition matrix'!A7</f>
        <v>F4</v>
      </c>
      <c r="B175" s="23">
        <f>'30-34 transition matrix'!B7</f>
        <v>0</v>
      </c>
      <c r="C175" s="23">
        <f>'30-34 transition matrix'!C7</f>
        <v>0</v>
      </c>
      <c r="D175" s="23">
        <f>'30-34 transition matrix'!D7</f>
        <v>0</v>
      </c>
      <c r="E175" s="23">
        <f>'30-34 transition matrix'!E7</f>
        <v>0</v>
      </c>
      <c r="F175" s="23">
        <f>'30-34 transition matrix'!F7</f>
        <v>8.2200000000000009E-2</v>
      </c>
      <c r="G175" s="23">
        <f>'30-34 transition matrix'!G7</f>
        <v>0.81418377549999987</v>
      </c>
      <c r="H175" s="23">
        <f>'30-34 transition matrix'!H7</f>
        <v>8.0299999999999996E-2</v>
      </c>
      <c r="I175" s="23">
        <f>'30-34 transition matrix'!I7</f>
        <v>1.898E-2</v>
      </c>
      <c r="J175" s="23">
        <f>'30-34 transition matrix'!J7</f>
        <v>0</v>
      </c>
      <c r="K175" s="23">
        <f>'30-34 transition matrix'!K7</f>
        <v>4.3362244999999994E-3</v>
      </c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40" x14ac:dyDescent="0.2">
      <c r="A176" s="4" t="str">
        <f>'30-34 transition matrix'!A8</f>
        <v>DCC</v>
      </c>
      <c r="B176" s="23">
        <f>'30-34 transition matrix'!B8</f>
        <v>0</v>
      </c>
      <c r="C176" s="23">
        <f>'30-34 transition matrix'!C8</f>
        <v>0</v>
      </c>
      <c r="D176" s="23">
        <f>'30-34 transition matrix'!D8</f>
        <v>0</v>
      </c>
      <c r="E176" s="23">
        <f>'30-34 transition matrix'!E8</f>
        <v>0</v>
      </c>
      <c r="F176" s="23">
        <f>'30-34 transition matrix'!F8</f>
        <v>0</v>
      </c>
      <c r="G176" s="23">
        <f>'30-34 transition matrix'!G8</f>
        <v>0</v>
      </c>
      <c r="H176" s="23">
        <f>'30-34 transition matrix'!H8</f>
        <v>0.80057999999999996</v>
      </c>
      <c r="I176" s="23">
        <f>'30-34 transition matrix'!I8</f>
        <v>1.898E-2</v>
      </c>
      <c r="J176" s="23">
        <f>'30-34 transition matrix'!J8</f>
        <v>2.044E-2</v>
      </c>
      <c r="K176" s="23">
        <f>'30-34 transition matrix'!K8</f>
        <v>0.16</v>
      </c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x14ac:dyDescent="0.2">
      <c r="A177" s="4" t="str">
        <f>'30-34 transition matrix'!A9</f>
        <v>HCC</v>
      </c>
      <c r="B177" s="23">
        <f>'30-34 transition matrix'!B9</f>
        <v>0</v>
      </c>
      <c r="C177" s="23">
        <f>'30-34 transition matrix'!C9</f>
        <v>0</v>
      </c>
      <c r="D177" s="23">
        <f>'30-34 transition matrix'!D9</f>
        <v>0</v>
      </c>
      <c r="E177" s="23">
        <f>'30-34 transition matrix'!E9</f>
        <v>0</v>
      </c>
      <c r="F177" s="23">
        <f>'30-34 transition matrix'!F9</f>
        <v>0</v>
      </c>
      <c r="G177" s="23">
        <f>'30-34 transition matrix'!G9</f>
        <v>0</v>
      </c>
      <c r="H177" s="23">
        <f>'30-34 transition matrix'!H9</f>
        <v>0</v>
      </c>
      <c r="I177" s="23">
        <f>'30-34 transition matrix'!I9</f>
        <v>0.34700000000000009</v>
      </c>
      <c r="J177" s="23">
        <f>'30-34 transition matrix'!J9</f>
        <v>3.0599999999999999E-2</v>
      </c>
      <c r="K177" s="23">
        <f>'30-34 transition matrix'!K9</f>
        <v>0.62239999999999995</v>
      </c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x14ac:dyDescent="0.2">
      <c r="A178" s="4" t="str">
        <f>'30-34 transition matrix'!A10</f>
        <v xml:space="preserve">LT </v>
      </c>
      <c r="B178" s="23">
        <f>'30-34 transition matrix'!B10</f>
        <v>0</v>
      </c>
      <c r="C178" s="23">
        <f>'30-34 transition matrix'!C10</f>
        <v>0</v>
      </c>
      <c r="D178" s="23">
        <f>'30-34 transition matrix'!D10</f>
        <v>0</v>
      </c>
      <c r="E178" s="23">
        <f>'30-34 transition matrix'!E10</f>
        <v>0</v>
      </c>
      <c r="F178" s="23">
        <f>'30-34 transition matrix'!F10</f>
        <v>0</v>
      </c>
      <c r="G178" s="23">
        <f>'30-34 transition matrix'!G10</f>
        <v>0</v>
      </c>
      <c r="H178" s="23">
        <f>'30-34 transition matrix'!H10</f>
        <v>0</v>
      </c>
      <c r="I178" s="23">
        <f>'30-34 transition matrix'!I10</f>
        <v>0</v>
      </c>
      <c r="J178" s="23">
        <f>'30-34 transition matrix'!J10</f>
        <v>0.92999999999999994</v>
      </c>
      <c r="K178" s="23">
        <f>'30-34 transition matrix'!K10</f>
        <v>7.0000000000000007E-2</v>
      </c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x14ac:dyDescent="0.2">
      <c r="A179" s="4" t="str">
        <f>'30-34 transition matrix'!A11</f>
        <v>death</v>
      </c>
      <c r="B179" s="23">
        <f>'30-34 transition matrix'!B11</f>
        <v>0</v>
      </c>
      <c r="C179" s="23">
        <f>'30-34 transition matrix'!C11</f>
        <v>0</v>
      </c>
      <c r="D179" s="23">
        <f>'30-34 transition matrix'!D11</f>
        <v>0</v>
      </c>
      <c r="E179" s="23">
        <f>'30-34 transition matrix'!E11</f>
        <v>0</v>
      </c>
      <c r="F179" s="23">
        <f>'30-34 transition matrix'!F11</f>
        <v>0</v>
      </c>
      <c r="G179" s="23">
        <f>'30-34 transition matrix'!G11</f>
        <v>0</v>
      </c>
      <c r="H179" s="23">
        <f>'30-34 transition matrix'!H11</f>
        <v>0</v>
      </c>
      <c r="I179" s="23">
        <f>'30-34 transition matrix'!I11</f>
        <v>0</v>
      </c>
      <c r="J179" s="23">
        <f>'30-34 transition matrix'!J11</f>
        <v>0</v>
      </c>
      <c r="K179" s="23">
        <f>'30-34 transition matrix'!K11</f>
        <v>1</v>
      </c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x14ac:dyDescent="0.2">
      <c r="A181" s="4" t="s">
        <v>117</v>
      </c>
      <c r="B181" s="15" t="s">
        <v>66</v>
      </c>
      <c r="C181" s="15" t="s">
        <v>87</v>
      </c>
      <c r="D181" s="15" t="s">
        <v>77</v>
      </c>
      <c r="E181" s="15" t="s">
        <v>2</v>
      </c>
      <c r="F181" s="15" t="s">
        <v>3</v>
      </c>
      <c r="G181" s="15" t="s">
        <v>4</v>
      </c>
      <c r="H181" s="15" t="s">
        <v>64</v>
      </c>
      <c r="I181" s="15" t="s">
        <v>78</v>
      </c>
      <c r="J181" s="15" t="s">
        <v>79</v>
      </c>
      <c r="K181" s="15" t="s">
        <v>65</v>
      </c>
      <c r="L181" s="4" t="s">
        <v>110</v>
      </c>
      <c r="M181" s="15" t="s">
        <v>112</v>
      </c>
      <c r="N181" s="4" t="s">
        <v>151</v>
      </c>
      <c r="O181" s="22" t="s">
        <v>153</v>
      </c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x14ac:dyDescent="0.2">
      <c r="A182" s="4">
        <v>50</v>
      </c>
      <c r="B182" s="23">
        <f t="array" ref="B182:K182">MMULT(B166:K166,B170:K179)</f>
        <v>641.61427992706399</v>
      </c>
      <c r="C182" s="23">
        <v>210.69635386203942</v>
      </c>
      <c r="D182" s="23">
        <v>27.597170975649149</v>
      </c>
      <c r="E182" s="23">
        <v>14.8383497116697</v>
      </c>
      <c r="F182" s="23">
        <v>7.8856501550847886</v>
      </c>
      <c r="G182" s="23">
        <v>1.8810465488899875</v>
      </c>
      <c r="H182" s="23">
        <v>0.64084233221644882</v>
      </c>
      <c r="I182" s="23">
        <v>8.1633329492656448E-2</v>
      </c>
      <c r="J182" s="23">
        <v>0.15117517320680748</v>
      </c>
      <c r="K182" s="23">
        <v>51.641470775462764</v>
      </c>
      <c r="L182" s="23">
        <f xml:space="preserve"> (C182 + D182 + E182 + F182 + G182 + H182) / $Q$2</f>
        <v>0.27539316143311499</v>
      </c>
      <c r="M182">
        <f xml:space="preserve"> (D182 + E182 + F182 + G182 + H182) / (C182 + D182 + E182 + F182+ G182 + H182)</f>
        <v>0.20051292899441894</v>
      </c>
      <c r="N182" s="23">
        <f>I182 / (D182 + E182 + F182 + G182 + H182)</f>
        <v>1.5448259415670714E-3</v>
      </c>
      <c r="O182" s="23">
        <f>SUM(B182:J182)</f>
        <v>905.386502015313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x14ac:dyDescent="0.2">
      <c r="A183" s="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x14ac:dyDescent="0.2">
      <c r="A184" s="4" t="s">
        <v>118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x14ac:dyDescent="0.2">
      <c r="A185" s="4">
        <v>51</v>
      </c>
      <c r="B185" s="23">
        <f t="array" ref="B185:K185">MMULT(B182:K182,B170:K179)</f>
        <v>655.20397379803774</v>
      </c>
      <c r="C185" s="23">
        <v>194.99192278959495</v>
      </c>
      <c r="D185" s="23">
        <v>27.60911221784033</v>
      </c>
      <c r="E185" s="23">
        <v>15.250261196134442</v>
      </c>
      <c r="F185" s="23">
        <v>8.1399266226376046</v>
      </c>
      <c r="G185" s="23">
        <v>1.9459873532177516</v>
      </c>
      <c r="H185" s="23">
        <v>0.66409359220171049</v>
      </c>
      <c r="I185" s="23">
        <v>8.0625131949134746E-2</v>
      </c>
      <c r="J185" s="23">
        <v>0.15618970823531048</v>
      </c>
      <c r="K185" s="23">
        <v>52.985880380926702</v>
      </c>
      <c r="L185" s="23">
        <f xml:space="preserve"> (C185 + D185 + E185 + F185 + G185 + H185) / $Q$2</f>
        <v>0.25978314989244738</v>
      </c>
      <c r="M185">
        <f xml:space="preserve"> (D185 + E185 + F185 + G185 + H185) / (C185 + D185 + E185 + F185+ G185 + H185)</f>
        <v>0.21564400575822865</v>
      </c>
      <c r="N185" s="23">
        <f>I185 / (D185 + E185 + F185 + G185 + H185)</f>
        <v>1.5039370064011321E-3</v>
      </c>
      <c r="O185" s="23">
        <f>SUM(B185:J185)</f>
        <v>904.04209240984903</v>
      </c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x14ac:dyDescent="0.2">
      <c r="A186" s="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x14ac:dyDescent="0.2">
      <c r="A187" s="4" t="s">
        <v>119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x14ac:dyDescent="0.2">
      <c r="A188" s="4">
        <v>52</v>
      </c>
      <c r="B188" s="23">
        <f t="array" ref="B188:K188">MMULT(B185:K185,B170:K179)</f>
        <v>664.30170430274075</v>
      </c>
      <c r="C188" s="23">
        <v>184.03651911238839</v>
      </c>
      <c r="D188" s="23">
        <v>27.405324979211983</v>
      </c>
      <c r="E188" s="23">
        <v>15.615956262336606</v>
      </c>
      <c r="F188" s="23">
        <v>8.3974100189680474</v>
      </c>
      <c r="G188" s="23">
        <v>2.0122258736039131</v>
      </c>
      <c r="H188" s="23">
        <v>0.68792283250823083</v>
      </c>
      <c r="I188" s="23">
        <v>8.2076922266281604E-2</v>
      </c>
      <c r="J188" s="23">
        <v>0.16129763072108522</v>
      </c>
      <c r="K188" s="23">
        <v>54.327534856030354</v>
      </c>
      <c r="L188" s="23">
        <f xml:space="preserve"> (C188 + D188 + E188 + F188 + G188 + H188) / $Q$2</f>
        <v>0.24886735671406049</v>
      </c>
      <c r="M188">
        <f xml:space="preserve"> (D188 + E188 + F188 + G188 + H188) / (C188 + D188 + E188 + F188+ G188 + H188)</f>
        <v>0.22724174747070366</v>
      </c>
      <c r="N188" s="23">
        <f>I188 / (D188 + E188 + F188 + G188 + H188)</f>
        <v>1.5166053506855022E-3</v>
      </c>
      <c r="O188" s="23">
        <f>SUM(B188:J188)</f>
        <v>902.7004379347452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x14ac:dyDescent="0.2">
      <c r="A189" s="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x14ac:dyDescent="0.2">
      <c r="A190" s="4" t="s">
        <v>120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x14ac:dyDescent="0.2">
      <c r="A191" s="4">
        <v>53</v>
      </c>
      <c r="B191" s="23">
        <f t="array" ref="B191:K191">MMULT(B188:K188,B170:K179)</f>
        <v>670.28750814881766</v>
      </c>
      <c r="C191" s="23">
        <v>176.3553735833186</v>
      </c>
      <c r="D191" s="23">
        <v>27.092304417170435</v>
      </c>
      <c r="E191" s="23">
        <v>15.926013734336916</v>
      </c>
      <c r="F191" s="23">
        <v>8.6540517993033337</v>
      </c>
      <c r="G191" s="23">
        <v>2.07968952952658</v>
      </c>
      <c r="H191" s="23">
        <v>0.71231899889983363</v>
      </c>
      <c r="I191" s="23">
        <v>8.4410943892539919E-2</v>
      </c>
      <c r="J191" s="23">
        <v>0.16657949308842571</v>
      </c>
      <c r="K191" s="23">
        <v>55.669722142421328</v>
      </c>
      <c r="L191" s="23">
        <f xml:space="preserve"> (C191 + D191 + E191 + F191 + G191 + H191) / $Q$2</f>
        <v>0.2412018011912298</v>
      </c>
      <c r="M191">
        <f xml:space="preserve"> (D191 + E191 + F191 + G191 + H191) / (C191 + D191 + E191 + F191+ G191 + H191)</f>
        <v>0.23596064891568039</v>
      </c>
      <c r="N191" s="23">
        <f>I191 / (D191 + E191 + F191 + G191 + H191)</f>
        <v>1.5498376415829119E-3</v>
      </c>
      <c r="O191" s="23">
        <f>SUM(B191:J191)</f>
        <v>901.35825064835444</v>
      </c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x14ac:dyDescent="0.2">
      <c r="A192" s="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40" x14ac:dyDescent="0.2">
      <c r="A193" s="4" t="s">
        <v>121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AL193" s="22" t="s">
        <v>218</v>
      </c>
      <c r="AM193" s="22" t="s">
        <v>219</v>
      </c>
      <c r="AN193" s="22" t="s">
        <v>220</v>
      </c>
    </row>
    <row r="194" spans="1:40" x14ac:dyDescent="0.2">
      <c r="A194" s="4">
        <v>54</v>
      </c>
      <c r="B194" s="23">
        <f t="array" ref="B194:K194">MMULT(B191:K191,B170:K179)</f>
        <v>674.11370790516946</v>
      </c>
      <c r="C194" s="23">
        <v>170.93411371075092</v>
      </c>
      <c r="D194" s="23">
        <v>26.735036098233977</v>
      </c>
      <c r="E194" s="23">
        <v>16.180788249611417</v>
      </c>
      <c r="F194" s="23">
        <v>8.9056015030334184</v>
      </c>
      <c r="G194" s="23">
        <v>2.1481064355891526</v>
      </c>
      <c r="H194" s="23">
        <v>0.73726741336021318</v>
      </c>
      <c r="I194" s="23">
        <v>8.7076421129012149E-2</v>
      </c>
      <c r="J194" s="23">
        <v>0.17206170379286023</v>
      </c>
      <c r="K194" s="23">
        <v>57.014213350105194</v>
      </c>
      <c r="L194" s="23">
        <f xml:space="preserve"> (C194 + D194 + E194 + F194 + G194 + H194) / $Q$2</f>
        <v>0.2357900233872359</v>
      </c>
      <c r="M194">
        <f xml:space="preserve"> (D194 + E194 + F194 + G194 + H194) / (C194 + D194 + E194 + F194+ G194 + H194)</f>
        <v>0.24245071017011435</v>
      </c>
      <c r="N194" s="23">
        <f>I194 / (D194 + E194 + F194 + G194 + H194)</f>
        <v>1.5916928353841475E-3</v>
      </c>
      <c r="O194" s="30">
        <f>SUM(B194:J194)</f>
        <v>900.01375944067047</v>
      </c>
      <c r="P194" s="23"/>
      <c r="Q194" s="22" t="s">
        <v>163</v>
      </c>
      <c r="R194" s="22" t="s">
        <v>154</v>
      </c>
      <c r="S194" s="22" t="s">
        <v>155</v>
      </c>
      <c r="T194" s="22" t="s">
        <v>156</v>
      </c>
      <c r="U194" s="22" t="s">
        <v>157</v>
      </c>
      <c r="V194" s="22" t="s">
        <v>158</v>
      </c>
      <c r="W194" s="22" t="s">
        <v>159</v>
      </c>
      <c r="X194" s="22" t="s">
        <v>160</v>
      </c>
      <c r="Y194" s="22" t="s">
        <v>161</v>
      </c>
      <c r="Z194" s="22" t="s">
        <v>162</v>
      </c>
      <c r="AB194" s="22" t="s">
        <v>181</v>
      </c>
      <c r="AC194" s="22" t="s">
        <v>182</v>
      </c>
      <c r="AD194" s="22" t="s">
        <v>174</v>
      </c>
      <c r="AE194" s="22" t="s">
        <v>175</v>
      </c>
      <c r="AF194" s="22" t="s">
        <v>176</v>
      </c>
      <c r="AG194" s="22" t="s">
        <v>177</v>
      </c>
      <c r="AH194" s="22" t="s">
        <v>178</v>
      </c>
      <c r="AI194" s="22" t="s">
        <v>179</v>
      </c>
      <c r="AJ194" s="22" t="s">
        <v>180</v>
      </c>
      <c r="AK194" s="22" t="s">
        <v>183</v>
      </c>
      <c r="AL194">
        <f>C194 - C182</f>
        <v>-39.762240151288495</v>
      </c>
      <c r="AM194">
        <f>J194 - J182</f>
        <v>2.0886530586052748E-2</v>
      </c>
      <c r="AN194">
        <f>K194-K182</f>
        <v>5.3727425746424302</v>
      </c>
    </row>
    <row r="195" spans="1:40" x14ac:dyDescent="0.2">
      <c r="A195" s="22" t="s">
        <v>153</v>
      </c>
      <c r="B195" s="4">
        <f t="shared" ref="B195:J195" si="6">SUM(B182:B194)</f>
        <v>3305.5211740818299</v>
      </c>
      <c r="C195" s="4">
        <f t="shared" si="6"/>
        <v>937.01428305809236</v>
      </c>
      <c r="D195" s="4">
        <f t="shared" si="6"/>
        <v>136.43894868810588</v>
      </c>
      <c r="E195" s="4">
        <f t="shared" si="6"/>
        <v>77.811369154089078</v>
      </c>
      <c r="F195" s="4">
        <f t="shared" si="6"/>
        <v>41.982640099027186</v>
      </c>
      <c r="G195" s="4">
        <f t="shared" si="6"/>
        <v>10.067055740827385</v>
      </c>
      <c r="H195" s="4">
        <f t="shared" si="6"/>
        <v>3.4424451691864371</v>
      </c>
      <c r="I195" s="4">
        <f t="shared" si="6"/>
        <v>0.41582274872962488</v>
      </c>
      <c r="J195" s="4">
        <f t="shared" si="6"/>
        <v>0.80730370904448912</v>
      </c>
      <c r="K195" s="23"/>
      <c r="L195" s="23"/>
      <c r="M195" s="23"/>
      <c r="N195" s="23"/>
      <c r="O195" s="4">
        <f>SUM(B195:J195)</f>
        <v>4513.5010424489319</v>
      </c>
      <c r="P195" s="23"/>
      <c r="Q195" s="23">
        <f xml:space="preserve"> $R$6 * B195</f>
        <v>3305.5211740818299</v>
      </c>
      <c r="R195" s="23">
        <f>$R$7 * C195</f>
        <v>937.01428305809236</v>
      </c>
      <c r="S195" s="23">
        <f xml:space="preserve"> $R$8 * D195</f>
        <v>129.61700125370058</v>
      </c>
      <c r="T195" s="23">
        <f xml:space="preserve"> $R$9 * E195</f>
        <v>73.920800696384617</v>
      </c>
      <c r="U195" s="23">
        <f xml:space="preserve"> $R$10 * F195</f>
        <v>38.624028891105013</v>
      </c>
      <c r="V195" s="23">
        <f>$R$11 * G195</f>
        <v>7.8523034778453606</v>
      </c>
      <c r="W195" s="23">
        <f>$R$12 *H195</f>
        <v>2.065467101511862</v>
      </c>
      <c r="X195" s="23">
        <f xml:space="preserve"> $R$13 * I195</f>
        <v>0.27028478667425621</v>
      </c>
      <c r="Y195" s="23">
        <f xml:space="preserve"> $R$14 * J195</f>
        <v>0.60547778178336686</v>
      </c>
      <c r="Z195" s="31">
        <f>SUM(Q195:Y195)</f>
        <v>4495.4908211289267</v>
      </c>
      <c r="AB195" s="39">
        <f xml:space="preserve"> $S$6 * B195</f>
        <v>8293552.6257713111</v>
      </c>
      <c r="AC195" s="39">
        <f>$S$7 * C195</f>
        <v>3630930.3468501079</v>
      </c>
      <c r="AD195" s="39">
        <f xml:space="preserve"> $S$8 * D195</f>
        <v>535522.87360081554</v>
      </c>
      <c r="AE195" s="39">
        <f xml:space="preserve"> $S$9 * E195</f>
        <v>311245.47661635629</v>
      </c>
      <c r="AF195" s="39">
        <f xml:space="preserve"> $S$10 * F195</f>
        <v>188921.88044562234</v>
      </c>
      <c r="AG195" s="39">
        <f>$S$11 * G195</f>
        <v>208508.8585040168</v>
      </c>
      <c r="AH195" s="39">
        <f>$S$12 *H195</f>
        <v>176198.11353963861</v>
      </c>
      <c r="AI195" s="39">
        <f xml:space="preserve"> $S$13 * I195</f>
        <v>29494.307567392294</v>
      </c>
      <c r="AJ195" s="39">
        <f xml:space="preserve"> $S$14 * J195</f>
        <v>54224.975529100244</v>
      </c>
      <c r="AK195" s="39">
        <f>SUM(AB195:AJ195)+AL195+AM195+AN195</f>
        <v>13766891.72684807</v>
      </c>
      <c r="AL195" s="39">
        <f>IF(AL194&gt;0,(AL194*$T$7)-(AL194*$S$7),0)</f>
        <v>0</v>
      </c>
      <c r="AM195" s="39">
        <f>IF(AM194 &gt; 0, (AM194 * $T$14) - (AM194 * $S$14), 0)</f>
        <v>3479.0693997188064</v>
      </c>
      <c r="AN195" s="39">
        <f t="array" ref="AN195">IF(AN194&gt;0,AN194*$T$15,0)</f>
        <v>334813.19902399235</v>
      </c>
    </row>
    <row r="196" spans="1:40" x14ac:dyDescent="0.2">
      <c r="W196" s="23"/>
      <c r="X196" s="23"/>
      <c r="Y196" s="23"/>
    </row>
    <row r="197" spans="1:40" x14ac:dyDescent="0.2">
      <c r="A197" s="4" t="str">
        <f>'55-59 transition matrix'!A1</f>
        <v>55-59</v>
      </c>
      <c r="B197" s="4" t="str">
        <f>'55-59 transition matrix'!B1</f>
        <v>no NAFLD</v>
      </c>
      <c r="C197" s="4" t="str">
        <f>'55-59 transition matrix'!C1</f>
        <v>NAFLD F0</v>
      </c>
      <c r="D197" s="4" t="str">
        <f>'55-59 transition matrix'!D1</f>
        <v>F1</v>
      </c>
      <c r="E197" s="4" t="str">
        <f>'55-59 transition matrix'!E1</f>
        <v>F2</v>
      </c>
      <c r="F197" s="4" t="str">
        <f>'55-59 transition matrix'!F1</f>
        <v>F3</v>
      </c>
      <c r="G197" s="4" t="str">
        <f>'55-59 transition matrix'!G1</f>
        <v>F4</v>
      </c>
      <c r="H197" s="4" t="str">
        <f>'55-59 transition matrix'!H1</f>
        <v>DCC</v>
      </c>
      <c r="I197" s="4" t="str">
        <f>'55-59 transition matrix'!I1</f>
        <v>HCC</v>
      </c>
      <c r="J197" s="4" t="str">
        <f>'55-59 transition matrix'!J1</f>
        <v>LT</v>
      </c>
      <c r="K197" s="4" t="str">
        <f>'55-59 transition matrix'!K1</f>
        <v>death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40" x14ac:dyDescent="0.2">
      <c r="A198" s="4" t="str">
        <f>'55-59 transition matrix'!A2</f>
        <v>no NAFLD</v>
      </c>
      <c r="B198" s="23">
        <f>'55-59 transition matrix'!B2</f>
        <v>0.90708999999999995</v>
      </c>
      <c r="C198" s="23">
        <f>'55-59 transition matrix'!C2</f>
        <v>8.5599999999999996E-2</v>
      </c>
      <c r="D198" s="23">
        <f>'55-59 transition matrix'!D2</f>
        <v>0</v>
      </c>
      <c r="E198" s="23">
        <f>'55-59 transition matrix'!E2</f>
        <v>0</v>
      </c>
      <c r="F198" s="23">
        <f>'55-59 transition matrix'!F2</f>
        <v>0</v>
      </c>
      <c r="G198" s="23">
        <f>'55-59 transition matrix'!G2</f>
        <v>0</v>
      </c>
      <c r="H198" s="23">
        <f>'55-59 transition matrix'!H2</f>
        <v>0</v>
      </c>
      <c r="I198" s="23">
        <f>'55-59 transition matrix'!I2</f>
        <v>0</v>
      </c>
      <c r="J198" s="23">
        <f>'55-59 transition matrix'!J2</f>
        <v>0</v>
      </c>
      <c r="K198" s="23">
        <f>'55-59 transition matrix'!K2</f>
        <v>7.3099999999999997E-3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40" x14ac:dyDescent="0.2">
      <c r="A199" s="4" t="str">
        <f>'55-59 transition matrix'!A3</f>
        <v>NAFLD</v>
      </c>
      <c r="B199" s="23">
        <f>'55-59 transition matrix'!B3</f>
        <v>0.17818999999999999</v>
      </c>
      <c r="C199" s="23">
        <f>'55-59 transition matrix'!C3</f>
        <v>0.79241495000000006</v>
      </c>
      <c r="D199" s="23">
        <f>'55-59 transition matrix'!D3</f>
        <v>2.0952000000000002E-2</v>
      </c>
      <c r="E199" s="23">
        <f>'55-59 transition matrix'!E3</f>
        <v>0</v>
      </c>
      <c r="F199" s="23">
        <f>'55-59 transition matrix'!F3</f>
        <v>0</v>
      </c>
      <c r="G199" s="23">
        <f>'55-59 transition matrix'!G3</f>
        <v>0</v>
      </c>
      <c r="H199" s="23">
        <f>'55-59 transition matrix'!H3</f>
        <v>0</v>
      </c>
      <c r="I199" s="23">
        <f>'55-59 transition matrix'!I3</f>
        <v>0</v>
      </c>
      <c r="J199" s="23">
        <f>'55-59 transition matrix'!J3</f>
        <v>0</v>
      </c>
      <c r="K199" s="23">
        <f>'55-59 transition matrix'!K3</f>
        <v>8.4430500000000006E-3</v>
      </c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40" x14ac:dyDescent="0.2">
      <c r="A200" s="4" t="str">
        <f>'55-59 transition matrix'!A4</f>
        <v>F1</v>
      </c>
      <c r="B200" s="23">
        <f>'55-59 transition matrix'!B4</f>
        <v>0</v>
      </c>
      <c r="C200" s="23">
        <f>'55-59 transition matrix'!C4</f>
        <v>6.1800000000000001E-2</v>
      </c>
      <c r="D200" s="23">
        <f>'55-59 transition matrix'!D4</f>
        <v>0.82245289500000007</v>
      </c>
      <c r="E200" s="23">
        <f>'55-59 transition matrix'!E4</f>
        <v>0.1067</v>
      </c>
      <c r="F200" s="23">
        <f>'55-59 transition matrix'!F4</f>
        <v>0</v>
      </c>
      <c r="G200" s="23">
        <f>'55-59 transition matrix'!G4</f>
        <v>0</v>
      </c>
      <c r="H200" s="23">
        <f>'55-59 transition matrix'!H4</f>
        <v>0</v>
      </c>
      <c r="I200" s="23">
        <f>'55-59 transition matrix'!I4</f>
        <v>9.0210000000000005E-6</v>
      </c>
      <c r="J200" s="23">
        <f>'55-59 transition matrix'!J4</f>
        <v>0</v>
      </c>
      <c r="K200" s="23">
        <f>'55-59 transition matrix'!K4</f>
        <v>9.038084E-3</v>
      </c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40" x14ac:dyDescent="0.2">
      <c r="A201" s="4" t="str">
        <f>'55-59 transition matrix'!A5</f>
        <v>F2</v>
      </c>
      <c r="B201" s="23">
        <f>'55-59 transition matrix'!B5</f>
        <v>0</v>
      </c>
      <c r="C201" s="23">
        <f>'55-59 transition matrix'!C5</f>
        <v>0</v>
      </c>
      <c r="D201" s="23">
        <f>'55-59 transition matrix'!D5</f>
        <v>6.1800000000000001E-2</v>
      </c>
      <c r="E201" s="23">
        <f>'55-59 transition matrix'!E5</f>
        <v>0.81682581799999998</v>
      </c>
      <c r="F201" s="23">
        <f>'55-59 transition matrix'!F5</f>
        <v>0.1067</v>
      </c>
      <c r="G201" s="23">
        <f>'55-59 transition matrix'!G5</f>
        <v>0</v>
      </c>
      <c r="H201" s="23">
        <f>'55-59 transition matrix'!H5</f>
        <v>0</v>
      </c>
      <c r="I201" s="23">
        <f>'55-59 transition matrix'!I5</f>
        <v>1.8430000000000001E-4</v>
      </c>
      <c r="J201" s="23">
        <f>'55-59 transition matrix'!J5</f>
        <v>0</v>
      </c>
      <c r="K201" s="23">
        <f>'55-59 transition matrix'!K5</f>
        <v>1.4489882000000001E-2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40" x14ac:dyDescent="0.2">
      <c r="A202" s="4" t="str">
        <f>'55-59 transition matrix'!A6</f>
        <v>F3</v>
      </c>
      <c r="B202" s="23">
        <f>'55-59 transition matrix'!B6</f>
        <v>0</v>
      </c>
      <c r="C202" s="23">
        <f>'55-59 transition matrix'!C6</f>
        <v>0</v>
      </c>
      <c r="D202" s="23">
        <f>'55-59 transition matrix'!D6</f>
        <v>0</v>
      </c>
      <c r="E202" s="23">
        <f>'55-59 transition matrix'!E6</f>
        <v>6.1800000000000001E-2</v>
      </c>
      <c r="F202" s="23">
        <f>'55-59 transition matrix'!F6</f>
        <v>0.84913525499999998</v>
      </c>
      <c r="G202" s="23">
        <f>'55-59 transition matrix'!G6</f>
        <v>6.9839999999999999E-2</v>
      </c>
      <c r="H202" s="23">
        <f>'55-59 transition matrix'!H6</f>
        <v>0</v>
      </c>
      <c r="I202" s="23">
        <f>'55-59 transition matrix'!I6</f>
        <v>3.6860000000000001E-4</v>
      </c>
      <c r="J202" s="23">
        <f>'55-59 transition matrix'!J6</f>
        <v>0</v>
      </c>
      <c r="K202" s="23">
        <f>'55-59 transition matrix'!K6</f>
        <v>1.8856145000000001E-2</v>
      </c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40" x14ac:dyDescent="0.2">
      <c r="A203" s="4" t="str">
        <f>'55-59 transition matrix'!A7</f>
        <v>F4</v>
      </c>
      <c r="B203" s="23">
        <f>'55-59 transition matrix'!B7</f>
        <v>0</v>
      </c>
      <c r="C203" s="23">
        <f>'55-59 transition matrix'!C7</f>
        <v>0</v>
      </c>
      <c r="D203" s="23">
        <f>'55-59 transition matrix'!D7</f>
        <v>0</v>
      </c>
      <c r="E203" s="23">
        <f>'55-59 transition matrix'!E7</f>
        <v>0</v>
      </c>
      <c r="F203" s="23">
        <f>'55-59 transition matrix'!F7</f>
        <v>6.1800000000000001E-2</v>
      </c>
      <c r="G203" s="23">
        <f>'55-59 transition matrix'!G7</f>
        <v>0.78240627100000004</v>
      </c>
      <c r="H203" s="23">
        <f>'55-59 transition matrix'!H7</f>
        <v>0.1067</v>
      </c>
      <c r="I203" s="23">
        <f>'55-59 transition matrix'!I7</f>
        <v>2.5219999999999999E-2</v>
      </c>
      <c r="J203" s="23">
        <f>'55-59 transition matrix'!J7</f>
        <v>0</v>
      </c>
      <c r="K203" s="23">
        <f>'55-59 transition matrix'!K7</f>
        <v>2.3873729E-2</v>
      </c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40" x14ac:dyDescent="0.2">
      <c r="A204" s="4" t="str">
        <f>'55-59 transition matrix'!A8</f>
        <v>DCC</v>
      </c>
      <c r="B204" s="23">
        <f>'55-59 transition matrix'!B8</f>
        <v>0</v>
      </c>
      <c r="C204" s="23">
        <f>'55-59 transition matrix'!C8</f>
        <v>0</v>
      </c>
      <c r="D204" s="23">
        <f>'55-59 transition matrix'!D8</f>
        <v>0</v>
      </c>
      <c r="E204" s="23">
        <f>'55-59 transition matrix'!E8</f>
        <v>0</v>
      </c>
      <c r="F204" s="23">
        <f>'55-59 transition matrix'!F8</f>
        <v>0</v>
      </c>
      <c r="G204" s="23">
        <f>'55-59 transition matrix'!G8</f>
        <v>0</v>
      </c>
      <c r="H204" s="23">
        <f>'55-59 transition matrix'!H8</f>
        <v>0.78761999999999999</v>
      </c>
      <c r="I204" s="23">
        <f>'55-59 transition matrix'!I8</f>
        <v>2.5219999999999999E-2</v>
      </c>
      <c r="J204" s="23">
        <f>'55-59 transition matrix'!J8</f>
        <v>2.716E-2</v>
      </c>
      <c r="K204" s="23">
        <f>'55-59 transition matrix'!K8</f>
        <v>0.16</v>
      </c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40" x14ac:dyDescent="0.2">
      <c r="A205" s="4" t="str">
        <f>'55-59 transition matrix'!A9</f>
        <v>HCC</v>
      </c>
      <c r="B205" s="23">
        <f>'55-59 transition matrix'!B9</f>
        <v>0</v>
      </c>
      <c r="C205" s="23">
        <f>'55-59 transition matrix'!C9</f>
        <v>0</v>
      </c>
      <c r="D205" s="23">
        <f>'55-59 transition matrix'!D9</f>
        <v>0</v>
      </c>
      <c r="E205" s="23">
        <f>'55-59 transition matrix'!E9</f>
        <v>0</v>
      </c>
      <c r="F205" s="23">
        <f>'55-59 transition matrix'!F9</f>
        <v>0</v>
      </c>
      <c r="G205" s="23">
        <f>'55-59 transition matrix'!G9</f>
        <v>0</v>
      </c>
      <c r="H205" s="23">
        <f>'55-59 transition matrix'!H9</f>
        <v>0</v>
      </c>
      <c r="I205" s="23">
        <f>'55-59 transition matrix'!I9</f>
        <v>0.33782000000000001</v>
      </c>
      <c r="J205" s="23">
        <f>'55-59 transition matrix'!J9</f>
        <v>3.9780000000000003E-2</v>
      </c>
      <c r="K205" s="23">
        <f>'55-59 transition matrix'!K9</f>
        <v>0.62239999999999995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40" x14ac:dyDescent="0.2">
      <c r="A206" s="4" t="str">
        <f>'55-59 transition matrix'!A10</f>
        <v xml:space="preserve">LT </v>
      </c>
      <c r="B206" s="23">
        <f>'55-59 transition matrix'!B10</f>
        <v>0</v>
      </c>
      <c r="C206" s="23">
        <f>'55-59 transition matrix'!C10</f>
        <v>0</v>
      </c>
      <c r="D206" s="23">
        <f>'55-59 transition matrix'!D10</f>
        <v>0</v>
      </c>
      <c r="E206" s="23">
        <f>'55-59 transition matrix'!E10</f>
        <v>0</v>
      </c>
      <c r="F206" s="23">
        <f>'55-59 transition matrix'!F10</f>
        <v>0</v>
      </c>
      <c r="G206" s="23">
        <f>'55-59 transition matrix'!G10</f>
        <v>0</v>
      </c>
      <c r="H206" s="23">
        <f>'55-59 transition matrix'!H10</f>
        <v>0</v>
      </c>
      <c r="I206" s="23">
        <f>'55-59 transition matrix'!I10</f>
        <v>0</v>
      </c>
      <c r="J206" s="23">
        <f>'55-59 transition matrix'!J10</f>
        <v>0.92999999999999994</v>
      </c>
      <c r="K206" s="23">
        <f>'55-59 transition matrix'!K10</f>
        <v>7.0000000000000007E-2</v>
      </c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40" x14ac:dyDescent="0.2">
      <c r="A207" s="4" t="str">
        <f>'55-59 transition matrix'!A11</f>
        <v>death</v>
      </c>
      <c r="B207" s="23">
        <f>'55-59 transition matrix'!B11</f>
        <v>0</v>
      </c>
      <c r="C207" s="23">
        <f>'55-59 transition matrix'!C11</f>
        <v>0</v>
      </c>
      <c r="D207" s="23">
        <f>'55-59 transition matrix'!D11</f>
        <v>0</v>
      </c>
      <c r="E207" s="23">
        <f>'55-59 transition matrix'!E11</f>
        <v>0</v>
      </c>
      <c r="F207" s="23">
        <f>'55-59 transition matrix'!F11</f>
        <v>0</v>
      </c>
      <c r="G207" s="23">
        <f>'55-59 transition matrix'!G11</f>
        <v>0</v>
      </c>
      <c r="H207" s="23">
        <f>'55-59 transition matrix'!H11</f>
        <v>0</v>
      </c>
      <c r="I207" s="23">
        <f>'55-59 transition matrix'!I11</f>
        <v>0</v>
      </c>
      <c r="J207" s="23">
        <f>'55-59 transition matrix'!J11</f>
        <v>0</v>
      </c>
      <c r="K207" s="23">
        <f>'55-59 transition matrix'!K11</f>
        <v>1</v>
      </c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40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40" x14ac:dyDescent="0.2">
      <c r="A209" s="4" t="s">
        <v>122</v>
      </c>
      <c r="B209" s="15" t="s">
        <v>66</v>
      </c>
      <c r="C209" s="15" t="s">
        <v>87</v>
      </c>
      <c r="D209" s="15" t="s">
        <v>77</v>
      </c>
      <c r="E209" s="15" t="s">
        <v>2</v>
      </c>
      <c r="F209" s="15" t="s">
        <v>3</v>
      </c>
      <c r="G209" s="15" t="s">
        <v>4</v>
      </c>
      <c r="H209" s="15" t="s">
        <v>64</v>
      </c>
      <c r="I209" s="15" t="s">
        <v>78</v>
      </c>
      <c r="J209" s="15" t="s">
        <v>79</v>
      </c>
      <c r="K209" s="15" t="s">
        <v>65</v>
      </c>
      <c r="L209" s="4" t="s">
        <v>110</v>
      </c>
      <c r="M209" s="15" t="s">
        <v>112</v>
      </c>
      <c r="N209" s="4" t="s">
        <v>151</v>
      </c>
      <c r="O209" s="22" t="s">
        <v>153</v>
      </c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40" x14ac:dyDescent="0.2">
      <c r="A210" s="4">
        <v>55</v>
      </c>
      <c r="B210" s="23">
        <f t="array" ref="B210:K210">MMULT(B194:K194,B198:K207)</f>
        <v>641.94055302581887</v>
      </c>
      <c r="C210" s="23">
        <v>194.80710579695238</v>
      </c>
      <c r="D210" s="23">
        <v>26.569692101215679</v>
      </c>
      <c r="E210" s="23">
        <v>16.619880122442666</v>
      </c>
      <c r="F210" s="23">
        <v>9.4213032871596116</v>
      </c>
      <c r="G210" s="23">
        <v>2.3026591549522646</v>
      </c>
      <c r="H210" s="23">
        <v>0.8098895167881337</v>
      </c>
      <c r="I210" s="23">
        <v>0.10869118580536957</v>
      </c>
      <c r="J210" s="23">
        <v>0.18350546750673549</v>
      </c>
      <c r="K210" s="23">
        <v>64.264693132133928</v>
      </c>
      <c r="L210" s="23">
        <f xml:space="preserve"> (C210 + D210 + E210 + F210 + G210 + H210) / $Q$2</f>
        <v>0.26179915082862731</v>
      </c>
      <c r="M210">
        <f xml:space="preserve"> (D210 + E210 + F210 + G210 + H210) / (C210 + D210 + E210 + F210+ G210 + H210)</f>
        <v>0.22242169122907141</v>
      </c>
      <c r="N210" s="23">
        <f>I210 / (D210 + E210 + F210 + G210 + H210)</f>
        <v>1.9505475013394875E-3</v>
      </c>
      <c r="O210" s="23">
        <f>SUM(B210:J210)</f>
        <v>892.76327965864164</v>
      </c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40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40" x14ac:dyDescent="0.2">
      <c r="A212" s="4" t="s">
        <v>123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40" x14ac:dyDescent="0.2">
      <c r="A213" s="4">
        <v>56</v>
      </c>
      <c r="B213" s="23">
        <f t="array" ref="B213:K213">MMULT(B210:K210,B198:K207)</f>
        <v>617.01053442614898</v>
      </c>
      <c r="C213" s="23">
        <v>210.96018131060194</v>
      </c>
      <c r="D213" s="23">
        <v>26.961027260128173</v>
      </c>
      <c r="E213" s="23">
        <v>16.99276986642235</v>
      </c>
      <c r="F213" s="23">
        <v>9.9156063140152959</v>
      </c>
      <c r="G213" s="23">
        <v>2.4595987843854399</v>
      </c>
      <c r="H213" s="23">
        <v>0.8835789130460765</v>
      </c>
      <c r="I213" s="23">
        <v>0.12199195538072108</v>
      </c>
      <c r="J213" s="23">
        <v>0.19698041942856731</v>
      </c>
      <c r="K213" s="23">
        <v>71.525703541218078</v>
      </c>
      <c r="L213" s="23">
        <f xml:space="preserve"> (C213 + D213 + E213 + F213 + G213 + H213) / $Q$2</f>
        <v>0.28023491384523991</v>
      </c>
      <c r="M213">
        <f xml:space="preserve"> (D213 + E213 + F213 + G213 + H213) / (C213 + D213 + E213 + F213+ G213 + H213)</f>
        <v>0.21334225226905096</v>
      </c>
      <c r="N213" s="23">
        <f>I213 / (D213 + E213 + F213 + G213 + H213)</f>
        <v>2.132257502706882E-3</v>
      </c>
      <c r="O213" s="23">
        <f>SUM(B213:J213)</f>
        <v>885.50226924955757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40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40" x14ac:dyDescent="0.2">
      <c r="A215" s="4" t="s">
        <v>124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40" x14ac:dyDescent="0.2">
      <c r="A216" s="4">
        <v>57</v>
      </c>
      <c r="B216" s="23">
        <f t="array" ref="B216:K216">MMULT(B213:K213,B198:K207)</f>
        <v>597.2750803803516</v>
      </c>
      <c r="C216" s="23">
        <v>221.65029475678585</v>
      </c>
      <c r="D216" s="23">
        <v>27.644365818830966</v>
      </c>
      <c r="E216" s="23">
        <v>17.369659225088007</v>
      </c>
      <c r="F216" s="23">
        <v>10.384822645553273</v>
      </c>
      <c r="G216" s="23">
        <v>2.6169114580179733</v>
      </c>
      <c r="H216" s="23">
        <v>0.95836361378727708</v>
      </c>
      <c r="I216" s="23">
        <v>0.13255613929657933</v>
      </c>
      <c r="J216" s="23">
        <v>0.21204263333194412</v>
      </c>
      <c r="K216" s="23">
        <v>78.783876119732113</v>
      </c>
      <c r="L216" s="23">
        <f xml:space="preserve"> (C216 + D216 + E216 + F216 + G216 + H216) / $Q$2</f>
        <v>0.29324663231269893</v>
      </c>
      <c r="M216">
        <f xml:space="preserve"> (D216 + E216 + F216 + G216 + H216) / (C216 + D216 + E216 + F216+ G216 + H216)</f>
        <v>0.21015321219323838</v>
      </c>
      <c r="N216" s="23">
        <f>I216 / (D216 + E216 + F216 + G216 + H216)</f>
        <v>2.2477000604681466E-3</v>
      </c>
      <c r="O216" s="23">
        <f>SUM(B216:J216)</f>
        <v>878.24409667104339</v>
      </c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40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40" x14ac:dyDescent="0.2">
      <c r="A218" s="4" t="s">
        <v>125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40" x14ac:dyDescent="0.2">
      <c r="A219" s="4">
        <v>58</v>
      </c>
      <c r="B219" s="23">
        <f t="array" ref="B219:K219">MMULT(B216:K216,B198:K207)</f>
        <v>581.27811868492472</v>
      </c>
      <c r="C219" s="23">
        <v>228.47417592534558</v>
      </c>
      <c r="D219" s="23">
        <v>28.45365061399119</v>
      </c>
      <c r="E219" s="23">
        <v>17.779421977278215</v>
      </c>
      <c r="F219" s="23">
        <v>10.833186792684055</v>
      </c>
      <c r="G219" s="23">
        <v>2.7727639489704563</v>
      </c>
      <c r="H219" s="23">
        <v>1.0340508020616528</v>
      </c>
      <c r="I219" s="23">
        <v>0.14222700593448517</v>
      </c>
      <c r="J219" s="23">
        <v>0.2285018879703884</v>
      </c>
      <c r="K219" s="23">
        <v>86.03187515161477</v>
      </c>
      <c r="L219" s="23">
        <f xml:space="preserve"> (C219 + D219 + E219 + F219 + G219 + H219) / $Q$2</f>
        <v>0.30236180942333996</v>
      </c>
      <c r="M219">
        <f xml:space="preserve"> (D219 + E219 + F219 + G219 + H219) / (C219 + D219 + E219 + F219+ G219 + H219)</f>
        <v>0.21038069006113955</v>
      </c>
      <c r="N219" s="23">
        <f>I219 / (D219 + E219 + F219 + G219 + H219)</f>
        <v>2.3364518377878849E-3</v>
      </c>
      <c r="O219" s="23">
        <f>SUM(B219:J219)</f>
        <v>870.99609763916067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40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40" x14ac:dyDescent="0.2">
      <c r="A221" s="4" t="s">
        <v>126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AL221" s="22" t="s">
        <v>218</v>
      </c>
      <c r="AM221" s="22" t="s">
        <v>219</v>
      </c>
      <c r="AN221" s="22" t="s">
        <v>220</v>
      </c>
    </row>
    <row r="222" spans="1:40" x14ac:dyDescent="0.2">
      <c r="A222" s="4">
        <v>59</v>
      </c>
      <c r="B222" s="23">
        <f t="array" ref="B222:K222">MMULT(B219:K219,B198:K207)</f>
        <v>567.98338208604571</v>
      </c>
      <c r="C222" s="23">
        <v>232.56219525954813</v>
      </c>
      <c r="D222" s="23">
        <v>29.287546532979221</v>
      </c>
      <c r="E222" s="23">
        <v>18.228186364458189</v>
      </c>
      <c r="F222" s="23">
        <v>11.267261966690368</v>
      </c>
      <c r="G222" s="23">
        <v>2.9260176672782636</v>
      </c>
      <c r="H222" s="23">
        <v>1.1102930060749467</v>
      </c>
      <c r="I222" s="23">
        <v>0.15158153567020211</v>
      </c>
      <c r="J222" s="23">
        <v>0.24624936589252952</v>
      </c>
      <c r="K222" s="23">
        <v>93.265259006137967</v>
      </c>
      <c r="L222" s="23">
        <f xml:space="preserve"> (C222 + D222 + E222 + F222 + G222 + H222) / $Q$2</f>
        <v>0.30866747492001106</v>
      </c>
      <c r="M222">
        <f xml:space="preserve"> (D222 + E222 + F222 + G222 + H222) / (C222 + D222 + E222 + F222+ G222 + H222)</f>
        <v>0.21267176640370306</v>
      </c>
      <c r="N222" s="23">
        <f>I222 / (D222 + E222 + F222 + G222 + H222)</f>
        <v>2.4129769403413944E-3</v>
      </c>
      <c r="O222" s="30">
        <f>SUM(B222:J222)</f>
        <v>863.76271378463764</v>
      </c>
      <c r="P222" s="23"/>
      <c r="Q222" s="22" t="s">
        <v>163</v>
      </c>
      <c r="R222" s="22" t="s">
        <v>154</v>
      </c>
      <c r="S222" s="22" t="s">
        <v>155</v>
      </c>
      <c r="T222" s="22" t="s">
        <v>156</v>
      </c>
      <c r="U222" s="22" t="s">
        <v>157</v>
      </c>
      <c r="V222" s="22" t="s">
        <v>158</v>
      </c>
      <c r="W222" s="22" t="s">
        <v>159</v>
      </c>
      <c r="X222" s="22" t="s">
        <v>160</v>
      </c>
      <c r="Y222" s="22" t="s">
        <v>161</v>
      </c>
      <c r="Z222" s="22" t="s">
        <v>162</v>
      </c>
      <c r="AB222" s="22" t="s">
        <v>181</v>
      </c>
      <c r="AC222" s="22" t="s">
        <v>182</v>
      </c>
      <c r="AD222" s="22" t="s">
        <v>174</v>
      </c>
      <c r="AE222" s="22" t="s">
        <v>175</v>
      </c>
      <c r="AF222" s="22" t="s">
        <v>176</v>
      </c>
      <c r="AG222" s="22" t="s">
        <v>177</v>
      </c>
      <c r="AH222" s="22" t="s">
        <v>178</v>
      </c>
      <c r="AI222" s="22" t="s">
        <v>179</v>
      </c>
      <c r="AJ222" s="22" t="s">
        <v>180</v>
      </c>
      <c r="AK222" s="22" t="s">
        <v>183</v>
      </c>
      <c r="AL222">
        <f>C222 - C210</f>
        <v>37.755089462595748</v>
      </c>
      <c r="AM222">
        <f>J222 - J210</f>
        <v>6.2743898385794028E-2</v>
      </c>
      <c r="AN222">
        <f>K222-K210</f>
        <v>29.000565874004039</v>
      </c>
    </row>
    <row r="223" spans="1:40" x14ac:dyDescent="0.2">
      <c r="A223" s="22" t="s">
        <v>153</v>
      </c>
      <c r="B223" s="4">
        <f t="shared" ref="B223:J223" si="7">SUM(B210:B222)</f>
        <v>3005.4876686032899</v>
      </c>
      <c r="C223" s="4">
        <f t="shared" si="7"/>
        <v>1088.4539530492339</v>
      </c>
      <c r="D223" s="4">
        <f t="shared" si="7"/>
        <v>138.91628232714521</v>
      </c>
      <c r="E223" s="4">
        <f t="shared" si="7"/>
        <v>86.989917555689431</v>
      </c>
      <c r="F223" s="4">
        <f t="shared" si="7"/>
        <v>51.822181006102603</v>
      </c>
      <c r="G223" s="4">
        <f t="shared" si="7"/>
        <v>13.077951013604398</v>
      </c>
      <c r="H223" s="4">
        <f t="shared" si="7"/>
        <v>4.796175851758087</v>
      </c>
      <c r="I223" s="4">
        <f t="shared" si="7"/>
        <v>0.65704782208735724</v>
      </c>
      <c r="J223" s="4">
        <f t="shared" si="7"/>
        <v>1.0672797741301649</v>
      </c>
      <c r="K223" s="23"/>
      <c r="L223" s="23"/>
      <c r="M223" s="23"/>
      <c r="N223" s="23"/>
      <c r="O223" s="4">
        <f>SUM(B223:J223)</f>
        <v>4391.2684570030397</v>
      </c>
      <c r="P223" s="23"/>
      <c r="Q223" s="23">
        <f xml:space="preserve"> $R$6 * B223</f>
        <v>3005.4876686032899</v>
      </c>
      <c r="R223" s="23">
        <f>$R$7 * C223</f>
        <v>1088.4539530492339</v>
      </c>
      <c r="S223" s="23">
        <f xml:space="preserve"> $R$8 * D223</f>
        <v>131.97046821078794</v>
      </c>
      <c r="T223" s="23">
        <f xml:space="preserve"> $R$9 * E223</f>
        <v>82.640421677904953</v>
      </c>
      <c r="U223" s="23">
        <f xml:space="preserve"> $R$10 * F223</f>
        <v>47.676406525614397</v>
      </c>
      <c r="V223" s="23">
        <f>$R$11 * G223</f>
        <v>10.200801790611431</v>
      </c>
      <c r="W223" s="23">
        <f>$R$12 *H223</f>
        <v>2.877705511054852</v>
      </c>
      <c r="X223" s="23">
        <f xml:space="preserve"> $R$13 * I223</f>
        <v>0.42708108435678221</v>
      </c>
      <c r="Y223" s="23">
        <f xml:space="preserve"> $R$14 * J223</f>
        <v>0.80045983059762371</v>
      </c>
      <c r="Z223" s="31">
        <f>SUM(Q223:Y223)</f>
        <v>4370.5349662834524</v>
      </c>
      <c r="AB223" s="39">
        <f xml:space="preserve"> $S$6 * B223</f>
        <v>7540768.5605256539</v>
      </c>
      <c r="AC223" s="39">
        <f>$S$7 * C223</f>
        <v>4217759.0680657811</v>
      </c>
      <c r="AD223" s="39">
        <f xml:space="preserve"> $S$8 * D223</f>
        <v>545246.40813404496</v>
      </c>
      <c r="AE223" s="39">
        <f xml:space="preserve"> $S$9 * E223</f>
        <v>347959.67022275773</v>
      </c>
      <c r="AF223" s="39">
        <f xml:space="preserve"> $S$10 * F223</f>
        <v>233199.81452746171</v>
      </c>
      <c r="AG223" s="39">
        <f>$S$11 * G223</f>
        <v>270870.52139377431</v>
      </c>
      <c r="AH223" s="39">
        <f>$S$12 *H223</f>
        <v>245487.46479638593</v>
      </c>
      <c r="AI223" s="39">
        <f xml:space="preserve"> $S$13 * I223</f>
        <v>46604.402020656249</v>
      </c>
      <c r="AJ223" s="39">
        <f xml:space="preserve"> $S$14 * J223</f>
        <v>71687.047868774913</v>
      </c>
      <c r="AK223" s="39">
        <f>SUM(AB223:AJ223)+AL223+AM223+AN223</f>
        <v>15512597.107744016</v>
      </c>
      <c r="AL223" s="39">
        <f>IF(AL222&gt;0,(AL222*$T$7)-(AL222*$S$7),0)</f>
        <v>175334.63546429464</v>
      </c>
      <c r="AM223" s="39">
        <f>IF(AM222 &gt; 0, (AM222 * $T$14) - (AM222 * $S$14), 0)</f>
        <v>10451.251154121712</v>
      </c>
      <c r="AN223" s="39">
        <f t="array" ref="AN223">IF(AN222&gt;0,AN222*$T$15,0)</f>
        <v>1807228.2635703096</v>
      </c>
    </row>
    <row r="224" spans="1:40" x14ac:dyDescent="0.2">
      <c r="W224" s="23"/>
      <c r="X224" s="23"/>
      <c r="Y224" s="23"/>
    </row>
    <row r="225" spans="1:25" x14ac:dyDescent="0.2">
      <c r="A225" s="4" t="str">
        <f>'60-64 transition matrix'!A1</f>
        <v>60-64</v>
      </c>
      <c r="B225" s="4" t="str">
        <f>'60-64 transition matrix'!B1</f>
        <v>no NAFLD</v>
      </c>
      <c r="C225" s="4" t="str">
        <f>'60-64 transition matrix'!C1</f>
        <v>NAFLD</v>
      </c>
      <c r="D225" s="4" t="str">
        <f>'60-64 transition matrix'!D1</f>
        <v>F1</v>
      </c>
      <c r="E225" s="4" t="str">
        <f>'60-64 transition matrix'!E1</f>
        <v>F2</v>
      </c>
      <c r="F225" s="4" t="str">
        <f>'60-64 transition matrix'!F1</f>
        <v>F3</v>
      </c>
      <c r="G225" s="4" t="str">
        <f>'60-64 transition matrix'!G1</f>
        <v>F4</v>
      </c>
      <c r="H225" s="4" t="str">
        <f>'60-64 transition matrix'!H1</f>
        <v>DCC</v>
      </c>
      <c r="I225" s="4" t="str">
        <f>'60-64 transition matrix'!I1</f>
        <v>HCC</v>
      </c>
      <c r="J225" s="4" t="str">
        <f>'60-64 transition matrix'!J1</f>
        <v>LT</v>
      </c>
      <c r="K225" s="4" t="str">
        <f>'60-64 transition matrix'!K1</f>
        <v>death</v>
      </c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x14ac:dyDescent="0.2">
      <c r="A226" s="4" t="str">
        <f>'60-64 transition matrix'!A2</f>
        <v>no NAFLD</v>
      </c>
      <c r="B226" s="23">
        <f>'60-64 transition matrix'!B2</f>
        <v>0.90156000000000003</v>
      </c>
      <c r="C226" s="23">
        <f>'60-64 transition matrix'!C2</f>
        <v>8.8099999999999998E-2</v>
      </c>
      <c r="D226" s="23">
        <f>'60-64 transition matrix'!D2</f>
        <v>0</v>
      </c>
      <c r="E226" s="23">
        <f>'60-64 transition matrix'!E2</f>
        <v>0</v>
      </c>
      <c r="F226" s="23">
        <f>'60-64 transition matrix'!F2</f>
        <v>0</v>
      </c>
      <c r="G226" s="23">
        <f>'60-64 transition matrix'!G2</f>
        <v>0</v>
      </c>
      <c r="H226" s="23">
        <f>'60-64 transition matrix'!H2</f>
        <v>0</v>
      </c>
      <c r="I226" s="23">
        <f>'60-64 transition matrix'!I2</f>
        <v>0</v>
      </c>
      <c r="J226" s="23">
        <f>'60-64 transition matrix'!J2</f>
        <v>0</v>
      </c>
      <c r="K226" s="23">
        <f>'60-64 transition matrix'!K2</f>
        <v>1.034E-2</v>
      </c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x14ac:dyDescent="0.2">
      <c r="A227" s="4" t="str">
        <f>'60-64 transition matrix'!A3</f>
        <v>NAFLD</v>
      </c>
      <c r="B227" s="23">
        <f>'60-64 transition matrix'!B3</f>
        <v>0.17818999999999999</v>
      </c>
      <c r="C227" s="23">
        <f>'60-64 transition matrix'!C3</f>
        <v>0.7889153000000001</v>
      </c>
      <c r="D227" s="23">
        <f>'60-64 transition matrix'!D3</f>
        <v>2.0952000000000002E-2</v>
      </c>
      <c r="E227" s="23">
        <f>'60-64 transition matrix'!E3</f>
        <v>0</v>
      </c>
      <c r="F227" s="23">
        <f>'60-64 transition matrix'!F3</f>
        <v>0</v>
      </c>
      <c r="G227" s="23">
        <f>'60-64 transition matrix'!G3</f>
        <v>0</v>
      </c>
      <c r="H227" s="23">
        <f>'60-64 transition matrix'!H3</f>
        <v>0</v>
      </c>
      <c r="I227" s="23">
        <f>'60-64 transition matrix'!I3</f>
        <v>0</v>
      </c>
      <c r="J227" s="23">
        <f>'60-64 transition matrix'!J3</f>
        <v>0</v>
      </c>
      <c r="K227" s="23">
        <f>'60-64 transition matrix'!K3</f>
        <v>1.1942700000000001E-2</v>
      </c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x14ac:dyDescent="0.2">
      <c r="A228" s="4" t="str">
        <f>'60-64 transition matrix'!A4</f>
        <v>F1</v>
      </c>
      <c r="B228" s="23">
        <f>'60-64 transition matrix'!B4</f>
        <v>0</v>
      </c>
      <c r="C228" s="23">
        <f>'60-64 transition matrix'!C4</f>
        <v>6.1800000000000001E-2</v>
      </c>
      <c r="D228" s="23">
        <f>'60-64 transition matrix'!D4</f>
        <v>0.81870660299999998</v>
      </c>
      <c r="E228" s="23">
        <f>'60-64 transition matrix'!E4</f>
        <v>0.1067</v>
      </c>
      <c r="F228" s="23">
        <f>'60-64 transition matrix'!F4</f>
        <v>0</v>
      </c>
      <c r="G228" s="23">
        <f>'60-64 transition matrix'!G4</f>
        <v>0</v>
      </c>
      <c r="H228" s="23">
        <f>'60-64 transition matrix'!H4</f>
        <v>0</v>
      </c>
      <c r="I228" s="23">
        <f>'60-64 transition matrix'!I4</f>
        <v>9.0210000000000005E-6</v>
      </c>
      <c r="J228" s="23">
        <f>'60-64 transition matrix'!J4</f>
        <v>0</v>
      </c>
      <c r="K228" s="23">
        <f>'60-64 transition matrix'!K4</f>
        <v>1.2784376000000002E-2</v>
      </c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x14ac:dyDescent="0.2">
      <c r="A229" s="4" t="str">
        <f>'60-64 transition matrix'!A5</f>
        <v>F2</v>
      </c>
      <c r="B229" s="23">
        <f>'60-64 transition matrix'!B5</f>
        <v>0</v>
      </c>
      <c r="C229" s="23">
        <f>'60-64 transition matrix'!C5</f>
        <v>0</v>
      </c>
      <c r="D229" s="23">
        <f>'60-64 transition matrix'!D5</f>
        <v>6.1800000000000001E-2</v>
      </c>
      <c r="E229" s="23">
        <f>'60-64 transition matrix'!E5</f>
        <v>0.810819752</v>
      </c>
      <c r="F229" s="23">
        <f>'60-64 transition matrix'!F5</f>
        <v>0.1067</v>
      </c>
      <c r="G229" s="23">
        <f>'60-64 transition matrix'!G5</f>
        <v>0</v>
      </c>
      <c r="H229" s="23">
        <f>'60-64 transition matrix'!H5</f>
        <v>0</v>
      </c>
      <c r="I229" s="23">
        <f>'60-64 transition matrix'!I5</f>
        <v>1.8430000000000001E-4</v>
      </c>
      <c r="J229" s="23">
        <f>'60-64 transition matrix'!J5</f>
        <v>0</v>
      </c>
      <c r="K229" s="23">
        <f>'60-64 transition matrix'!K5</f>
        <v>2.0495948000000003E-2</v>
      </c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x14ac:dyDescent="0.2">
      <c r="A230" s="4" t="str">
        <f>'60-64 transition matrix'!A6</f>
        <v>F3</v>
      </c>
      <c r="B230" s="23">
        <f>'60-64 transition matrix'!B6</f>
        <v>0</v>
      </c>
      <c r="C230" s="23">
        <f>'60-64 transition matrix'!C6</f>
        <v>0</v>
      </c>
      <c r="D230" s="23">
        <f>'60-64 transition matrix'!D6</f>
        <v>0</v>
      </c>
      <c r="E230" s="23">
        <f>'60-64 transition matrix'!E6</f>
        <v>6.1800000000000001E-2</v>
      </c>
      <c r="F230" s="23">
        <f>'60-64 transition matrix'!F6</f>
        <v>0.84131937000000001</v>
      </c>
      <c r="G230" s="23">
        <f>'60-64 transition matrix'!G6</f>
        <v>6.9839999999999999E-2</v>
      </c>
      <c r="H230" s="23">
        <f>'60-64 transition matrix'!H6</f>
        <v>0</v>
      </c>
      <c r="I230" s="23">
        <f>'60-64 transition matrix'!I6</f>
        <v>3.6860000000000001E-4</v>
      </c>
      <c r="J230" s="23">
        <f>'60-64 transition matrix'!J6</f>
        <v>0</v>
      </c>
      <c r="K230" s="23">
        <f>'60-64 transition matrix'!K6</f>
        <v>2.6672030000000003E-2</v>
      </c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x14ac:dyDescent="0.2">
      <c r="A231" s="4" t="str">
        <f>'60-64 transition matrix'!A7</f>
        <v>F4</v>
      </c>
      <c r="B231" s="23">
        <f>'60-64 transition matrix'!B7</f>
        <v>0</v>
      </c>
      <c r="C231" s="23">
        <f>'60-64 transition matrix'!C7</f>
        <v>0</v>
      </c>
      <c r="D231" s="23">
        <f>'60-64 transition matrix'!D7</f>
        <v>0</v>
      </c>
      <c r="E231" s="23">
        <f>'60-64 transition matrix'!E7</f>
        <v>0</v>
      </c>
      <c r="F231" s="23">
        <f>'60-64 transition matrix'!F7</f>
        <v>6.1800000000000001E-2</v>
      </c>
      <c r="G231" s="23">
        <f>'60-64 transition matrix'!G7</f>
        <v>0.77251059399999999</v>
      </c>
      <c r="H231" s="23">
        <f>'60-64 transition matrix'!H7</f>
        <v>0.1067</v>
      </c>
      <c r="I231" s="23">
        <f>'60-64 transition matrix'!I7</f>
        <v>2.5219999999999999E-2</v>
      </c>
      <c r="J231" s="23">
        <f>'60-64 transition matrix'!J7</f>
        <v>0</v>
      </c>
      <c r="K231" s="23">
        <f>'60-64 transition matrix'!K7</f>
        <v>3.3769406000000002E-2</v>
      </c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x14ac:dyDescent="0.2">
      <c r="A232" s="4" t="str">
        <f>'60-64 transition matrix'!A8</f>
        <v>DCC</v>
      </c>
      <c r="B232" s="23">
        <f>'60-64 transition matrix'!B8</f>
        <v>0</v>
      </c>
      <c r="C232" s="23">
        <f>'60-64 transition matrix'!C8</f>
        <v>0</v>
      </c>
      <c r="D232" s="23">
        <f>'60-64 transition matrix'!D8</f>
        <v>0</v>
      </c>
      <c r="E232" s="23">
        <f>'60-64 transition matrix'!E8</f>
        <v>0</v>
      </c>
      <c r="F232" s="23">
        <f>'60-64 transition matrix'!F8</f>
        <v>0</v>
      </c>
      <c r="G232" s="23">
        <f>'60-64 transition matrix'!G8</f>
        <v>0</v>
      </c>
      <c r="H232" s="23">
        <f>'60-64 transition matrix'!H8</f>
        <v>0.78761999999999999</v>
      </c>
      <c r="I232" s="23">
        <f>'60-64 transition matrix'!I8</f>
        <v>2.5219999999999999E-2</v>
      </c>
      <c r="J232" s="23">
        <f>'60-64 transition matrix'!J8</f>
        <v>2.716E-2</v>
      </c>
      <c r="K232" s="23">
        <f>'60-64 transition matrix'!K8</f>
        <v>0.16</v>
      </c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x14ac:dyDescent="0.2">
      <c r="A233" s="4" t="str">
        <f>'60-64 transition matrix'!A9</f>
        <v>HCC</v>
      </c>
      <c r="B233" s="23">
        <f>'60-64 transition matrix'!B9</f>
        <v>0</v>
      </c>
      <c r="C233" s="23">
        <f>'60-64 transition matrix'!C9</f>
        <v>0</v>
      </c>
      <c r="D233" s="23">
        <f>'60-64 transition matrix'!D9</f>
        <v>0</v>
      </c>
      <c r="E233" s="23">
        <f>'60-64 transition matrix'!E9</f>
        <v>0</v>
      </c>
      <c r="F233" s="23">
        <f>'60-64 transition matrix'!F9</f>
        <v>0</v>
      </c>
      <c r="G233" s="23">
        <f>'60-64 transition matrix'!G9</f>
        <v>0</v>
      </c>
      <c r="H233" s="23">
        <f>'60-64 transition matrix'!H9</f>
        <v>0</v>
      </c>
      <c r="I233" s="23">
        <f>'60-64 transition matrix'!I9</f>
        <v>0.33782000000000001</v>
      </c>
      <c r="J233" s="23">
        <f>'60-64 transition matrix'!J9</f>
        <v>3.9780000000000003E-2</v>
      </c>
      <c r="K233" s="23">
        <f>'60-64 transition matrix'!K9</f>
        <v>0.62239999999999995</v>
      </c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x14ac:dyDescent="0.2">
      <c r="A234" s="4" t="str">
        <f>'60-64 transition matrix'!A10</f>
        <v xml:space="preserve">LT </v>
      </c>
      <c r="B234" s="23">
        <f>'60-64 transition matrix'!B10</f>
        <v>0</v>
      </c>
      <c r="C234" s="23">
        <f>'60-64 transition matrix'!C10</f>
        <v>0</v>
      </c>
      <c r="D234" s="23">
        <f>'60-64 transition matrix'!D10</f>
        <v>0</v>
      </c>
      <c r="E234" s="23">
        <f>'60-64 transition matrix'!E10</f>
        <v>0</v>
      </c>
      <c r="F234" s="23">
        <f>'60-64 transition matrix'!F10</f>
        <v>0</v>
      </c>
      <c r="G234" s="23">
        <f>'60-64 transition matrix'!G10</f>
        <v>0</v>
      </c>
      <c r="H234" s="23">
        <f>'60-64 transition matrix'!H10</f>
        <v>0</v>
      </c>
      <c r="I234" s="23">
        <f>'60-64 transition matrix'!I10</f>
        <v>0</v>
      </c>
      <c r="J234" s="23">
        <f>'60-64 transition matrix'!J10</f>
        <v>0.92999999999999994</v>
      </c>
      <c r="K234" s="23">
        <f>'60-64 transition matrix'!K10</f>
        <v>7.0000000000000007E-2</v>
      </c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x14ac:dyDescent="0.2">
      <c r="A235" s="4" t="str">
        <f>'60-64 transition matrix'!A11</f>
        <v>death</v>
      </c>
      <c r="B235" s="23">
        <f>'60-64 transition matrix'!B11</f>
        <v>0</v>
      </c>
      <c r="C235" s="23">
        <f>'60-64 transition matrix'!C11</f>
        <v>0</v>
      </c>
      <c r="D235" s="23">
        <f>'60-64 transition matrix'!D11</f>
        <v>0</v>
      </c>
      <c r="E235" s="23">
        <f>'60-64 transition matrix'!E11</f>
        <v>0</v>
      </c>
      <c r="F235" s="23">
        <f>'60-64 transition matrix'!F11</f>
        <v>0</v>
      </c>
      <c r="G235" s="23">
        <f>'60-64 transition matrix'!G11</f>
        <v>0</v>
      </c>
      <c r="H235" s="23">
        <f>'60-64 transition matrix'!H11</f>
        <v>0</v>
      </c>
      <c r="I235" s="23">
        <f>'60-64 transition matrix'!I11</f>
        <v>0</v>
      </c>
      <c r="J235" s="23">
        <f>'60-64 transition matrix'!J11</f>
        <v>0</v>
      </c>
      <c r="K235" s="23">
        <f>'60-64 transition matrix'!K11</f>
        <v>1</v>
      </c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x14ac:dyDescent="0.2">
      <c r="A237" s="4" t="s">
        <v>127</v>
      </c>
      <c r="B237" s="15" t="s">
        <v>66</v>
      </c>
      <c r="C237" s="15" t="s">
        <v>87</v>
      </c>
      <c r="D237" s="15" t="s">
        <v>77</v>
      </c>
      <c r="E237" s="15" t="s">
        <v>2</v>
      </c>
      <c r="F237" s="15" t="s">
        <v>3</v>
      </c>
      <c r="G237" s="15" t="s">
        <v>4</v>
      </c>
      <c r="H237" s="15" t="s">
        <v>64</v>
      </c>
      <c r="I237" s="15" t="s">
        <v>78</v>
      </c>
      <c r="J237" s="15" t="s">
        <v>79</v>
      </c>
      <c r="K237" s="15" t="s">
        <v>65</v>
      </c>
      <c r="L237" s="4" t="s">
        <v>110</v>
      </c>
      <c r="M237" s="15" t="s">
        <v>112</v>
      </c>
      <c r="N237" s="4" t="s">
        <v>151</v>
      </c>
      <c r="O237" s="22" t="s">
        <v>153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x14ac:dyDescent="0.2">
      <c r="A238" s="4">
        <v>60</v>
      </c>
      <c r="B238" s="23">
        <f t="array" ref="B238:K238">MMULT(B222:K222,B226:K235)</f>
        <v>553.5113555267942</v>
      </c>
      <c r="C238" s="23">
        <v>235.32118037936377</v>
      </c>
      <c r="D238" s="23">
        <v>29.977052764621412</v>
      </c>
      <c r="E238" s="23">
        <v>18.601071552050119</v>
      </c>
      <c r="F238" s="23">
        <v>11.605141116366386</v>
      </c>
      <c r="G238" s="23">
        <v>3.047285221957281</v>
      </c>
      <c r="H238" s="23">
        <v>1.1866950625433401</v>
      </c>
      <c r="I238" s="23">
        <v>0.16077980002724135</v>
      </c>
      <c r="J238" s="23">
        <v>0.26519738181400865</v>
      </c>
      <c r="K238" s="23">
        <v>103.35221398523775</v>
      </c>
      <c r="L238" s="23">
        <f xml:space="preserve"> (C238 + D238 + E238 + F238 + G238 + H238) / $Q$2</f>
        <v>0.31322037050452872</v>
      </c>
      <c r="M238">
        <f xml:space="preserve"> (D238 + E238 + F238 + G238 + H238) / (C238 + D238 + E238 + F238+ G238 + H238)</f>
        <v>0.2149115365565879</v>
      </c>
      <c r="N238" s="23">
        <f>I238 / (D238 + E238 + F238 + G238 + H238)</f>
        <v>2.4959123637828358E-3</v>
      </c>
      <c r="O238" s="23">
        <f>SUM(B238:J238)</f>
        <v>853.67575880553784</v>
      </c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x14ac:dyDescent="0.2">
      <c r="A240" s="4" t="s">
        <v>128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40" x14ac:dyDescent="0.2">
      <c r="A241" s="4">
        <v>61</v>
      </c>
      <c r="B241" s="23">
        <f t="array" ref="B241:K241">MMULT(B238:K238,B226:K235)</f>
        <v>540.95557882053538</v>
      </c>
      <c r="C241" s="23">
        <v>236.26541189810408</v>
      </c>
      <c r="D241" s="23">
        <v>30.62240663010008</v>
      </c>
      <c r="E241" s="23">
        <v>18.997865473744078</v>
      </c>
      <c r="F241" s="23">
        <v>11.936686574103174</v>
      </c>
      <c r="G241" s="23">
        <v>3.1645631724686694</v>
      </c>
      <c r="H241" s="23">
        <v>1.2598100983432274</v>
      </c>
      <c r="I241" s="23">
        <v>0.16907187031583348</v>
      </c>
      <c r="J241" s="23">
        <v>0.28526002343078882</v>
      </c>
      <c r="K241" s="23">
        <v>113.37131822963019</v>
      </c>
      <c r="L241" s="23">
        <f xml:space="preserve"> (C241 + D241 + E241 + F241 + G241 + H241) / $Q$2</f>
        <v>0.31584150996007482</v>
      </c>
      <c r="M241">
        <f xml:space="preserve"> (D241 + E241 + F241 + G241 + H241) / (C241 + D241 + E241 + F241+ G241 + H241)</f>
        <v>0.2183028710548803</v>
      </c>
      <c r="N241" s="23">
        <f>I241 / (D241 + E241 + F241 + G241 + H241)</f>
        <v>2.5624197833280151E-3</v>
      </c>
      <c r="O241" s="23">
        <f>SUM(B241:J241)</f>
        <v>843.65665456114527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40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40" x14ac:dyDescent="0.2">
      <c r="A243" s="4" t="s">
        <v>129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40" x14ac:dyDescent="0.2">
      <c r="A244" s="4">
        <v>62</v>
      </c>
      <c r="B244" s="23">
        <f t="array" ref="B244:K244">MMULT(B241:K241,B226:K235)</f>
        <v>529.80404538756511</v>
      </c>
      <c r="C244" s="23">
        <v>235.94404953104572</v>
      </c>
      <c r="D244" s="23">
        <v>31.195067504180376</v>
      </c>
      <c r="E244" s="23">
        <v>19.408942589661791</v>
      </c>
      <c r="F244" s="23">
        <v>12.265207878518996</v>
      </c>
      <c r="G244" s="23">
        <v>3.2783167664496622</v>
      </c>
      <c r="H244" s="23">
        <v>1.3299105201594998</v>
      </c>
      <c r="I244" s="23">
        <v>0.17687596712820652</v>
      </c>
      <c r="J244" s="23">
        <v>0.3062339430627995</v>
      </c>
      <c r="K244" s="23">
        <v>123.31932270300342</v>
      </c>
      <c r="L244" s="23">
        <f xml:space="preserve"> (C244 + D244 + E244 + F244 + G244 + H244) / $Q$2</f>
        <v>0.31706910006407396</v>
      </c>
      <c r="M244">
        <f xml:space="preserve"> (D244 + E244 + F244 + G244 + H244) / (C244 + D244 + E244 + F244+ G244 + H244)</f>
        <v>0.22238848076886689</v>
      </c>
      <c r="N244" s="23">
        <f>I244 / (D244 + E244 + F244 + G244 + H244)</f>
        <v>2.6212605775067185E-3</v>
      </c>
      <c r="O244" s="23">
        <f>SUM(B244:J244)</f>
        <v>833.7086500877723</v>
      </c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40" ht="16" thickBot="1" x14ac:dyDescent="0.25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40" x14ac:dyDescent="0.2">
      <c r="A246" s="4" t="s">
        <v>130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23"/>
      <c r="Q246" s="24" t="s">
        <v>234</v>
      </c>
      <c r="R246" s="25"/>
      <c r="S246" s="25"/>
      <c r="T246" s="25"/>
      <c r="U246" s="26"/>
      <c r="V246" s="23"/>
      <c r="W246" s="23"/>
      <c r="X246" s="23"/>
      <c r="Y246" s="23"/>
    </row>
    <row r="247" spans="1:40" ht="16" thickBot="1" x14ac:dyDescent="0.25">
      <c r="A247" s="4">
        <v>63</v>
      </c>
      <c r="B247" s="23">
        <f t="array" ref="B247:K247">MMULT(B244:K244,B226:K235)</f>
        <v>519.69300534555032</v>
      </c>
      <c r="C247" s="23">
        <v>234.74346218940266</v>
      </c>
      <c r="D247" s="23">
        <v>31.682580124518772</v>
      </c>
      <c r="E247" s="23">
        <v>19.823657566720332</v>
      </c>
      <c r="F247" s="23">
        <v>12.59249111575814</v>
      </c>
      <c r="G247" s="23">
        <v>3.3891365508059543</v>
      </c>
      <c r="H247" s="23">
        <v>1.3972605228682042</v>
      </c>
      <c r="I247" s="23">
        <v>0.18435116583078576</v>
      </c>
      <c r="J247" s="23">
        <v>0.32795406274829558</v>
      </c>
      <c r="K247" s="23">
        <v>133.19407414657223</v>
      </c>
      <c r="L247" s="23">
        <f xml:space="preserve"> (C247 + D247 + E247 + F247 + G247 + H247) / $Q$2</f>
        <v>0.31728550819950535</v>
      </c>
      <c r="M247">
        <f xml:space="preserve"> (D247 + E247 + F247 + G247 + H247) / (C247 + D247 + E247 + F247+ G247 + H247)</f>
        <v>0.22687299084226384</v>
      </c>
      <c r="N247" s="23">
        <f>I247 / (D247 + E247 + F247 + G247 + H247)</f>
        <v>2.6762114966608947E-3</v>
      </c>
      <c r="O247" s="23">
        <f>SUM(B247:J247)</f>
        <v>823.83389864420337</v>
      </c>
      <c r="P247" s="23"/>
      <c r="Q247" s="27" t="s">
        <v>148</v>
      </c>
      <c r="R247" s="28"/>
      <c r="S247" s="28"/>
      <c r="T247" s="28"/>
      <c r="U247" s="29"/>
      <c r="V247" s="23"/>
      <c r="W247" s="23"/>
      <c r="X247" s="23"/>
      <c r="Y247" s="23"/>
    </row>
    <row r="248" spans="1:40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V248" s="23"/>
      <c r="W248" s="23"/>
      <c r="X248" s="23"/>
      <c r="Y248" s="23"/>
    </row>
    <row r="249" spans="1:40" x14ac:dyDescent="0.2">
      <c r="A249" s="4" t="s">
        <v>131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U249" s="23"/>
      <c r="V249" s="23"/>
      <c r="W249" s="23"/>
      <c r="X249" s="23"/>
      <c r="Y249" s="23"/>
      <c r="AL249" s="22" t="s">
        <v>218</v>
      </c>
      <c r="AM249" s="22" t="s">
        <v>219</v>
      </c>
      <c r="AN249" s="22" t="s">
        <v>220</v>
      </c>
    </row>
    <row r="250" spans="1:40" x14ac:dyDescent="0.2">
      <c r="A250" s="4">
        <v>64</v>
      </c>
      <c r="B250" s="23">
        <f t="array" ref="B250:K250">MMULT(B247:K247,B226:K235)</f>
        <v>510.363363426864</v>
      </c>
      <c r="C250" s="23">
        <v>232.93564611882954</v>
      </c>
      <c r="D250" s="23">
        <v>32.082184605435764</v>
      </c>
      <c r="E250" s="23">
        <v>20.232160362221112</v>
      </c>
      <c r="F250" s="23">
        <v>12.918939593449103</v>
      </c>
      <c r="G250" s="23">
        <v>3.4976034695347673</v>
      </c>
      <c r="H250" s="23">
        <v>1.4621312029924503</v>
      </c>
      <c r="I250" s="23">
        <v>0.1915713459091366</v>
      </c>
      <c r="J250" s="23">
        <v>0.35028036353376396</v>
      </c>
      <c r="K250" s="23">
        <v>142.99409230200609</v>
      </c>
      <c r="L250" s="23">
        <f xml:space="preserve"> (C250 + D250 + E250 + F250 + G250 + H250) / $Q$2</f>
        <v>0.31676309944173331</v>
      </c>
      <c r="M250">
        <f xml:space="preserve"> (D250 + E250 + F250 + G250 + H250) / (C250 + D250 + E250 + F250+ G250 + H250)</f>
        <v>0.23156179951512104</v>
      </c>
      <c r="N250" s="23">
        <f>I250 / (D250 + E250 + F250 + G250 + H250)</f>
        <v>2.7292079468971549E-3</v>
      </c>
      <c r="O250" s="30">
        <f>SUM(B250:J250)</f>
        <v>814.03388048876934</v>
      </c>
      <c r="Q250" s="22" t="s">
        <v>163</v>
      </c>
      <c r="R250" s="22" t="s">
        <v>154</v>
      </c>
      <c r="S250" s="22" t="s">
        <v>155</v>
      </c>
      <c r="T250" s="22" t="s">
        <v>156</v>
      </c>
      <c r="U250" s="22" t="s">
        <v>157</v>
      </c>
      <c r="V250" s="22" t="s">
        <v>158</v>
      </c>
      <c r="W250" s="22" t="s">
        <v>159</v>
      </c>
      <c r="X250" s="22" t="s">
        <v>160</v>
      </c>
      <c r="Y250" s="22" t="s">
        <v>161</v>
      </c>
      <c r="Z250" s="22" t="s">
        <v>162</v>
      </c>
      <c r="AB250" s="22" t="s">
        <v>181</v>
      </c>
      <c r="AC250" s="22" t="s">
        <v>182</v>
      </c>
      <c r="AD250" s="22" t="s">
        <v>174</v>
      </c>
      <c r="AE250" s="22" t="s">
        <v>175</v>
      </c>
      <c r="AF250" s="22" t="s">
        <v>176</v>
      </c>
      <c r="AG250" s="22" t="s">
        <v>177</v>
      </c>
      <c r="AH250" s="22" t="s">
        <v>178</v>
      </c>
      <c r="AI250" s="22" t="s">
        <v>179</v>
      </c>
      <c r="AJ250" s="22" t="s">
        <v>180</v>
      </c>
      <c r="AK250" s="22" t="s">
        <v>183</v>
      </c>
      <c r="AL250">
        <f>C250 - C238</f>
        <v>-2.3855342605342287</v>
      </c>
      <c r="AM250">
        <f>J250 - J238</f>
        <v>8.5082981719755313E-2</v>
      </c>
      <c r="AN250">
        <f>K250-K238</f>
        <v>39.641878316768342</v>
      </c>
    </row>
    <row r="251" spans="1:40" x14ac:dyDescent="0.2">
      <c r="A251" s="22" t="s">
        <v>153</v>
      </c>
      <c r="B251" s="4">
        <f t="shared" ref="B251:J251" si="8">SUM(B238:B250)</f>
        <v>2654.3273485073091</v>
      </c>
      <c r="C251" s="4">
        <f t="shared" si="8"/>
        <v>1175.2097501167457</v>
      </c>
      <c r="D251" s="4">
        <f t="shared" si="8"/>
        <v>155.55929162885641</v>
      </c>
      <c r="E251" s="4">
        <f t="shared" si="8"/>
        <v>97.063697544397428</v>
      </c>
      <c r="F251" s="4">
        <f t="shared" si="8"/>
        <v>61.318466278195793</v>
      </c>
      <c r="G251" s="4">
        <f t="shared" si="8"/>
        <v>16.376905181216333</v>
      </c>
      <c r="H251" s="4">
        <f t="shared" si="8"/>
        <v>6.6358074069067214</v>
      </c>
      <c r="I251" s="4">
        <f t="shared" si="8"/>
        <v>0.88265014921120377</v>
      </c>
      <c r="J251" s="4">
        <f t="shared" si="8"/>
        <v>1.5349257745896565</v>
      </c>
      <c r="K251" s="4" t="s">
        <v>147</v>
      </c>
      <c r="L251" s="4">
        <f>AVERAGE(L154:L250)</f>
        <v>0.28484721778483646</v>
      </c>
      <c r="M251" s="23"/>
      <c r="N251" s="23"/>
      <c r="O251" s="4">
        <f>SUM(B251:J251)</f>
        <v>4168.9088425874279</v>
      </c>
      <c r="P251" s="23"/>
      <c r="Q251" s="23">
        <f xml:space="preserve"> $R$6 * B251</f>
        <v>2654.3273485073091</v>
      </c>
      <c r="R251" s="23">
        <f>$R$7 * C251</f>
        <v>1175.2097501167457</v>
      </c>
      <c r="S251" s="23">
        <f xml:space="preserve"> $R$8 * D251</f>
        <v>147.78132704741358</v>
      </c>
      <c r="T251" s="23">
        <f xml:space="preserve"> $R$9 * E251</f>
        <v>92.210512667177554</v>
      </c>
      <c r="U251" s="23">
        <f xml:space="preserve"> $R$10 * F251</f>
        <v>56.412988975940131</v>
      </c>
      <c r="V251" s="23">
        <f>$R$11 * G251</f>
        <v>12.77398604134874</v>
      </c>
      <c r="W251" s="23">
        <f>$R$12 *H251</f>
        <v>3.9814844441440327</v>
      </c>
      <c r="X251" s="23">
        <f xml:space="preserve"> $R$13 * I251</f>
        <v>0.57372259698728245</v>
      </c>
      <c r="Y251" s="23">
        <f xml:space="preserve"> $R$14 * J251</f>
        <v>1.1511943309422423</v>
      </c>
      <c r="Z251" s="31">
        <f>SUM(Q251:Y251)</f>
        <v>4144.4223147280081</v>
      </c>
      <c r="AB251" s="39">
        <f xml:space="preserve"> $S$6 * B251</f>
        <v>6659707.3174048383</v>
      </c>
      <c r="AC251" s="39">
        <f>$S$7 * C251</f>
        <v>4553937.7817023899</v>
      </c>
      <c r="AD251" s="39">
        <f xml:space="preserve"> $S$8 * D251</f>
        <v>610570.2196432614</v>
      </c>
      <c r="AE251" s="39">
        <f xml:space="preserve"> $S$9 * E251</f>
        <v>388254.79017758969</v>
      </c>
      <c r="AF251" s="39">
        <f xml:space="preserve"> $S$10 * F251</f>
        <v>275933.09825188108</v>
      </c>
      <c r="AG251" s="39">
        <f>$S$11 * G251</f>
        <v>339198.46011335269</v>
      </c>
      <c r="AH251" s="39">
        <f>$S$12 *H251</f>
        <v>339647.1663151136</v>
      </c>
      <c r="AI251" s="39">
        <f xml:space="preserve"> $S$13 * I251</f>
        <v>62606.375083550687</v>
      </c>
      <c r="AJ251" s="39">
        <f xml:space="preserve"> $S$14 * J251</f>
        <v>103097.89442763805</v>
      </c>
      <c r="AK251" s="39">
        <f>SUM(AB251:AJ251)+AL251+AM251+AN251</f>
        <v>15817488.306450728</v>
      </c>
      <c r="AL251" s="39">
        <f>IF(AL250&gt;0,(AL250*$T$7)-(AL250*$S$7),0)</f>
        <v>0</v>
      </c>
      <c r="AM251" s="39">
        <f>IF(AM250 &gt; 0, (AM250 * $T$14) - (AM250 * $S$14), 0)</f>
        <v>14172.272265059644</v>
      </c>
      <c r="AN251" s="39">
        <f t="array" ref="AN251">IF(AN250&gt;0,AN250*$T$15,0)</f>
        <v>2470362.9310660525</v>
      </c>
    </row>
    <row r="252" spans="1:40" x14ac:dyDescent="0.2">
      <c r="W252" s="23"/>
      <c r="X252" s="23"/>
      <c r="Y252" s="23"/>
    </row>
    <row r="253" spans="1:40" x14ac:dyDescent="0.2">
      <c r="A253" s="4" t="str">
        <f>'65-69 transition matrix'!A1</f>
        <v>65-69</v>
      </c>
      <c r="B253" s="4" t="str">
        <f>'65-69 transition matrix'!B1</f>
        <v>no NAFLD</v>
      </c>
      <c r="C253" s="4" t="str">
        <f>'65-69 transition matrix'!C1</f>
        <v>NAFLD</v>
      </c>
      <c r="D253" s="4" t="str">
        <f>'65-69 transition matrix'!D1</f>
        <v>F1</v>
      </c>
      <c r="E253" s="4" t="str">
        <f>'65-69 transition matrix'!E1</f>
        <v>F2</v>
      </c>
      <c r="F253" s="4" t="str">
        <f>'65-69 transition matrix'!F1</f>
        <v>F3</v>
      </c>
      <c r="G253" s="4" t="str">
        <f>'65-69 transition matrix'!G1</f>
        <v>F4</v>
      </c>
      <c r="H253" s="4" t="str">
        <f>'65-69 transition matrix'!H1</f>
        <v>DCC</v>
      </c>
      <c r="I253" s="4" t="str">
        <f>'65-69 transition matrix'!I1</f>
        <v>HCC</v>
      </c>
      <c r="J253" s="4" t="str">
        <f>'65-69 transition matrix'!J1</f>
        <v>LT</v>
      </c>
      <c r="K253" s="4" t="str">
        <f>'65-69 transition matrix'!K1</f>
        <v>death</v>
      </c>
      <c r="L253" s="23"/>
      <c r="M253" s="23"/>
      <c r="T253" s="23"/>
      <c r="U253" s="23"/>
      <c r="V253" s="23"/>
      <c r="W253" s="23"/>
      <c r="X253" s="23"/>
      <c r="Y253" s="23"/>
    </row>
    <row r="254" spans="1:40" x14ac:dyDescent="0.2">
      <c r="A254" s="4" t="str">
        <f>'65-69 transition matrix'!A2</f>
        <v>no NAFLD</v>
      </c>
      <c r="B254" s="23">
        <f>'65-69 transition matrix'!B2</f>
        <v>0.89561000000000002</v>
      </c>
      <c r="C254" s="23">
        <f>'65-69 transition matrix'!C2</f>
        <v>8.9399999999999993E-2</v>
      </c>
      <c r="D254" s="23">
        <f>'65-69 transition matrix'!D2</f>
        <v>0</v>
      </c>
      <c r="E254" s="23">
        <f>'65-69 transition matrix'!E2</f>
        <v>0</v>
      </c>
      <c r="F254" s="23">
        <f>'65-69 transition matrix'!F2</f>
        <v>0</v>
      </c>
      <c r="G254" s="23">
        <f>'65-69 transition matrix'!G2</f>
        <v>0</v>
      </c>
      <c r="H254" s="23">
        <f>'65-69 transition matrix'!H2</f>
        <v>0</v>
      </c>
      <c r="I254" s="23">
        <f>'65-69 transition matrix'!I2</f>
        <v>0</v>
      </c>
      <c r="J254" s="23">
        <f>'65-69 transition matrix'!J2</f>
        <v>0</v>
      </c>
      <c r="K254" s="23">
        <f>'65-69 transition matrix'!K2</f>
        <v>1.499E-2</v>
      </c>
      <c r="L254" s="23"/>
      <c r="M254" s="23"/>
      <c r="T254" s="23"/>
      <c r="U254" s="23"/>
      <c r="V254" s="23"/>
      <c r="W254" s="23"/>
      <c r="X254" s="23"/>
      <c r="Y254" s="23"/>
    </row>
    <row r="255" spans="1:40" x14ac:dyDescent="0.2">
      <c r="A255" s="4" t="str">
        <f>'65-69 transition matrix'!A3</f>
        <v>NAFLD</v>
      </c>
      <c r="B255" s="23">
        <f>'65-69 transition matrix'!B3</f>
        <v>0.14359</v>
      </c>
      <c r="C255" s="23">
        <f>'65-69 transition matrix'!C3</f>
        <v>0.81453449999999994</v>
      </c>
      <c r="D255" s="23">
        <f>'65-69 transition matrix'!D3</f>
        <v>2.6136E-2</v>
      </c>
      <c r="E255" s="23">
        <f>'65-69 transition matrix'!E3</f>
        <v>0</v>
      </c>
      <c r="F255" s="23">
        <f>'65-69 transition matrix'!F3</f>
        <v>0</v>
      </c>
      <c r="G255" s="23">
        <f>'65-69 transition matrix'!G3</f>
        <v>0</v>
      </c>
      <c r="H255" s="23">
        <f>'65-69 transition matrix'!H3</f>
        <v>0</v>
      </c>
      <c r="I255" s="23">
        <f>'65-69 transition matrix'!I3</f>
        <v>0</v>
      </c>
      <c r="J255" s="23">
        <f>'65-69 transition matrix'!J3</f>
        <v>0</v>
      </c>
      <c r="K255" s="23">
        <f>'65-69 transition matrix'!K3</f>
        <v>1.57395E-2</v>
      </c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40" x14ac:dyDescent="0.2">
      <c r="A256" s="4" t="str">
        <f>'65-69 transition matrix'!A4</f>
        <v>F1</v>
      </c>
      <c r="B256" s="23">
        <f>'65-69 transition matrix'!B4</f>
        <v>0</v>
      </c>
      <c r="C256" s="23">
        <f>'65-69 transition matrix'!C4</f>
        <v>4.9799999999999997E-2</v>
      </c>
      <c r="D256" s="23">
        <f>'65-69 transition matrix'!D4</f>
        <v>0.80023998699999999</v>
      </c>
      <c r="E256" s="23">
        <f>'65-69 transition matrix'!E4</f>
        <v>0.1331</v>
      </c>
      <c r="F256" s="23">
        <f>'65-69 transition matrix'!F4</f>
        <v>0</v>
      </c>
      <c r="G256" s="23">
        <f>'65-69 transition matrix'!G4</f>
        <v>0</v>
      </c>
      <c r="H256" s="23">
        <f>'65-69 transition matrix'!H4</f>
        <v>0</v>
      </c>
      <c r="I256" s="23">
        <f>'65-69 transition matrix'!I4</f>
        <v>1.1253000000000001E-5</v>
      </c>
      <c r="J256" s="23">
        <f>'65-69 transition matrix'!J4</f>
        <v>0</v>
      </c>
      <c r="K256" s="23">
        <f>'65-69 transition matrix'!K4</f>
        <v>1.6848760000000001E-2</v>
      </c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x14ac:dyDescent="0.2">
      <c r="A257" s="4" t="str">
        <f>'65-69 transition matrix'!A5</f>
        <v>F2</v>
      </c>
      <c r="B257" s="23">
        <f>'65-69 transition matrix'!B5</f>
        <v>0</v>
      </c>
      <c r="C257" s="23">
        <f>'65-69 transition matrix'!C5</f>
        <v>0</v>
      </c>
      <c r="D257" s="23">
        <f>'65-69 transition matrix'!D5</f>
        <v>4.9799999999999997E-2</v>
      </c>
      <c r="E257" s="23">
        <f>'65-69 transition matrix'!E5</f>
        <v>0.78985812</v>
      </c>
      <c r="F257" s="23">
        <f>'65-69 transition matrix'!F5</f>
        <v>0.1331</v>
      </c>
      <c r="G257" s="23">
        <f>'65-69 transition matrix'!G5</f>
        <v>0</v>
      </c>
      <c r="H257" s="23">
        <f>'65-69 transition matrix'!H5</f>
        <v>0</v>
      </c>
      <c r="I257" s="23">
        <f>'65-69 transition matrix'!I5</f>
        <v>2.299E-4</v>
      </c>
      <c r="J257" s="23">
        <f>'65-69 transition matrix'!J5</f>
        <v>0</v>
      </c>
      <c r="K257" s="23">
        <f>'65-69 transition matrix'!K5</f>
        <v>2.7011980000000001E-2</v>
      </c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x14ac:dyDescent="0.2">
      <c r="A258" s="4" t="str">
        <f>'65-69 transition matrix'!A6</f>
        <v>F3</v>
      </c>
      <c r="B258" s="23">
        <f>'65-69 transition matrix'!B6</f>
        <v>0</v>
      </c>
      <c r="C258" s="23">
        <f>'65-69 transition matrix'!C6</f>
        <v>0</v>
      </c>
      <c r="D258" s="23">
        <f>'65-69 transition matrix'!D6</f>
        <v>0</v>
      </c>
      <c r="E258" s="23">
        <f>'65-69 transition matrix'!E6</f>
        <v>4.9799999999999997E-2</v>
      </c>
      <c r="F258" s="23">
        <f>'65-69 transition matrix'!F6</f>
        <v>0.82746865000000003</v>
      </c>
      <c r="G258" s="23">
        <f>'65-69 transition matrix'!G6</f>
        <v>8.7119999999999989E-2</v>
      </c>
      <c r="H258" s="23">
        <f>'65-69 transition matrix'!H6</f>
        <v>0</v>
      </c>
      <c r="I258" s="23">
        <f>'65-69 transition matrix'!I6</f>
        <v>4.5980000000000001E-4</v>
      </c>
      <c r="J258" s="23">
        <f>'65-69 transition matrix'!J6</f>
        <v>0</v>
      </c>
      <c r="K258" s="23">
        <f>'65-69 transition matrix'!K6</f>
        <v>3.5151550000000004E-2</v>
      </c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x14ac:dyDescent="0.2">
      <c r="A259" s="4" t="str">
        <f>'65-69 transition matrix'!A7</f>
        <v>F4</v>
      </c>
      <c r="B259" s="23">
        <f>'65-69 transition matrix'!B7</f>
        <v>0</v>
      </c>
      <c r="C259" s="23">
        <f>'65-69 transition matrix'!C7</f>
        <v>0</v>
      </c>
      <c r="D259" s="23">
        <f>'65-69 transition matrix'!D7</f>
        <v>0</v>
      </c>
      <c r="E259" s="23">
        <f>'65-69 transition matrix'!E7</f>
        <v>0</v>
      </c>
      <c r="F259" s="23">
        <f>'65-69 transition matrix'!F7</f>
        <v>4.9799999999999997E-2</v>
      </c>
      <c r="G259" s="23">
        <f>'65-69 transition matrix'!G7</f>
        <v>0.74113468999999998</v>
      </c>
      <c r="H259" s="23">
        <f>'65-69 transition matrix'!H7</f>
        <v>0.1331</v>
      </c>
      <c r="I259" s="23">
        <f>'65-69 transition matrix'!I7</f>
        <v>3.1459999999999995E-2</v>
      </c>
      <c r="J259" s="23">
        <f>'65-69 transition matrix'!J7</f>
        <v>0</v>
      </c>
      <c r="K259" s="23">
        <f>'65-69 transition matrix'!K7</f>
        <v>4.4505309999999999E-2</v>
      </c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x14ac:dyDescent="0.2">
      <c r="A260" s="4" t="str">
        <f>'65-69 transition matrix'!A8</f>
        <v>DCC</v>
      </c>
      <c r="B260" s="23">
        <f>'65-69 transition matrix'!B8</f>
        <v>0</v>
      </c>
      <c r="C260" s="23">
        <f>'65-69 transition matrix'!C8</f>
        <v>0</v>
      </c>
      <c r="D260" s="23">
        <f>'65-69 transition matrix'!D8</f>
        <v>0</v>
      </c>
      <c r="E260" s="23">
        <f>'65-69 transition matrix'!E8</f>
        <v>0</v>
      </c>
      <c r="F260" s="23">
        <f>'65-69 transition matrix'!F8</f>
        <v>0</v>
      </c>
      <c r="G260" s="23">
        <f>'65-69 transition matrix'!G8</f>
        <v>0</v>
      </c>
      <c r="H260" s="23">
        <f>'65-69 transition matrix'!H8</f>
        <v>0.7746599999999999</v>
      </c>
      <c r="I260" s="23">
        <f>'65-69 transition matrix'!I8</f>
        <v>3.1459999999999995E-2</v>
      </c>
      <c r="J260" s="23">
        <f>'65-69 transition matrix'!J8</f>
        <v>3.388E-2</v>
      </c>
      <c r="K260" s="23">
        <f>'65-69 transition matrix'!K8</f>
        <v>0.16</v>
      </c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x14ac:dyDescent="0.2">
      <c r="A261" s="4" t="str">
        <f>'65-69 transition matrix'!A9</f>
        <v>HCC</v>
      </c>
      <c r="B261" s="23">
        <f>'65-69 transition matrix'!B9</f>
        <v>0</v>
      </c>
      <c r="C261" s="23">
        <f>'65-69 transition matrix'!C9</f>
        <v>0</v>
      </c>
      <c r="D261" s="23">
        <f>'65-69 transition matrix'!D9</f>
        <v>0</v>
      </c>
      <c r="E261" s="23">
        <f>'65-69 transition matrix'!E9</f>
        <v>0</v>
      </c>
      <c r="F261" s="23">
        <f>'65-69 transition matrix'!F9</f>
        <v>0</v>
      </c>
      <c r="G261" s="23">
        <f>'65-69 transition matrix'!G9</f>
        <v>0</v>
      </c>
      <c r="H261" s="23">
        <f>'65-69 transition matrix'!H9</f>
        <v>0</v>
      </c>
      <c r="I261" s="23">
        <f>'65-69 transition matrix'!I9</f>
        <v>0.37056200000000006</v>
      </c>
      <c r="J261" s="23">
        <f>'65-69 transition matrix'!J9</f>
        <v>7.038E-3</v>
      </c>
      <c r="K261" s="23">
        <f>'65-69 transition matrix'!K9</f>
        <v>0.62239999999999995</v>
      </c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x14ac:dyDescent="0.2">
      <c r="A262" s="4" t="str">
        <f>'65-69 transition matrix'!A10</f>
        <v xml:space="preserve">LT </v>
      </c>
      <c r="B262" s="23">
        <f>'65-69 transition matrix'!B10</f>
        <v>0</v>
      </c>
      <c r="C262" s="23">
        <f>'65-69 transition matrix'!C10</f>
        <v>0</v>
      </c>
      <c r="D262" s="23">
        <f>'65-69 transition matrix'!D10</f>
        <v>0</v>
      </c>
      <c r="E262" s="23">
        <f>'65-69 transition matrix'!E10</f>
        <v>0</v>
      </c>
      <c r="F262" s="23">
        <f>'65-69 transition matrix'!F10</f>
        <v>0</v>
      </c>
      <c r="G262" s="23">
        <f>'65-69 transition matrix'!G10</f>
        <v>0</v>
      </c>
      <c r="H262" s="23">
        <f>'65-69 transition matrix'!H10</f>
        <v>0</v>
      </c>
      <c r="I262" s="23">
        <f>'65-69 transition matrix'!I10</f>
        <v>0</v>
      </c>
      <c r="J262" s="23">
        <f>'65-69 transition matrix'!J10</f>
        <v>0.92999999999999994</v>
      </c>
      <c r="K262" s="23">
        <f>'65-69 transition matrix'!K10</f>
        <v>7.0000000000000007E-2</v>
      </c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x14ac:dyDescent="0.2">
      <c r="A263" s="4" t="str">
        <f>'65-69 transition matrix'!A11</f>
        <v>death</v>
      </c>
      <c r="B263" s="23">
        <f>'65-69 transition matrix'!B11</f>
        <v>0</v>
      </c>
      <c r="C263" s="23">
        <f>'65-69 transition matrix'!C11</f>
        <v>0</v>
      </c>
      <c r="D263" s="23">
        <f>'65-69 transition matrix'!D11</f>
        <v>0</v>
      </c>
      <c r="E263" s="23">
        <f>'65-69 transition matrix'!E11</f>
        <v>0</v>
      </c>
      <c r="F263" s="23">
        <f>'65-69 transition matrix'!F11</f>
        <v>0</v>
      </c>
      <c r="G263" s="23">
        <f>'65-69 transition matrix'!G11</f>
        <v>0</v>
      </c>
      <c r="H263" s="23">
        <f>'65-69 transition matrix'!H11</f>
        <v>0</v>
      </c>
      <c r="I263" s="23">
        <f>'65-69 transition matrix'!I11</f>
        <v>0</v>
      </c>
      <c r="J263" s="23">
        <f>'65-69 transition matrix'!J11</f>
        <v>0</v>
      </c>
      <c r="K263" s="23">
        <f>'65-69 transition matrix'!K11</f>
        <v>1</v>
      </c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x14ac:dyDescent="0.2">
      <c r="A265" s="4" t="s">
        <v>132</v>
      </c>
      <c r="B265" s="15" t="s">
        <v>66</v>
      </c>
      <c r="C265" s="15" t="s">
        <v>87</v>
      </c>
      <c r="D265" s="15" t="s">
        <v>77</v>
      </c>
      <c r="E265" s="15" t="s">
        <v>2</v>
      </c>
      <c r="F265" s="15" t="s">
        <v>3</v>
      </c>
      <c r="G265" s="15" t="s">
        <v>4</v>
      </c>
      <c r="H265" s="15" t="s">
        <v>64</v>
      </c>
      <c r="I265" s="15" t="s">
        <v>78</v>
      </c>
      <c r="J265" s="15" t="s">
        <v>79</v>
      </c>
      <c r="K265" s="15" t="s">
        <v>65</v>
      </c>
      <c r="L265" s="4" t="s">
        <v>110</v>
      </c>
      <c r="M265" s="15" t="s">
        <v>112</v>
      </c>
      <c r="N265" s="4" t="s">
        <v>151</v>
      </c>
      <c r="O265" s="22" t="s">
        <v>153</v>
      </c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x14ac:dyDescent="0.2">
      <c r="A266" s="4">
        <v>65</v>
      </c>
      <c r="B266" s="23">
        <f t="array" ref="B266:K266">MMULT(B250:K250,B254:K263)</f>
        <v>490.53376134493641</v>
      </c>
      <c r="C266" s="23">
        <v>236.95829752729009</v>
      </c>
      <c r="D266" s="23">
        <v>32.769014624585857</v>
      </c>
      <c r="E266" s="23">
        <v>20.894038109979753</v>
      </c>
      <c r="F266" s="23">
        <v>13.55709870181734</v>
      </c>
      <c r="G266" s="23">
        <v>3.7176932805178597</v>
      </c>
      <c r="H266" s="23">
        <v>1.5981855795052089</v>
      </c>
      <c r="I266" s="23">
        <v>0.23797483679619519</v>
      </c>
      <c r="J266" s="23">
        <v>0.37664602237629313</v>
      </c>
      <c r="K266" s="23">
        <v>156.38526276297071</v>
      </c>
      <c r="L266" s="23">
        <f xml:space="preserve"> (C266 + D266 + E266 + F266 + G266 + H266) / $Q$2</f>
        <v>0.32341508325211693</v>
      </c>
      <c r="M266">
        <f xml:space="preserve"> (D266 + E266 + F266 + G266 + H266) / (C266 + D266 + E266 + F266+ G266 + H266)</f>
        <v>0.23436949816323063</v>
      </c>
      <c r="N266" s="23">
        <f>I266 / (D266 + E266 + F266 + G266 + H266)</f>
        <v>3.2807810935303727E-3</v>
      </c>
      <c r="O266" s="23">
        <f>SUM(B266:J266)</f>
        <v>800.64271002780515</v>
      </c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x14ac:dyDescent="0.2">
      <c r="A268" s="4" t="s">
        <v>133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x14ac:dyDescent="0.2">
      <c r="A269" s="4">
        <v>66</v>
      </c>
      <c r="B269" s="23">
        <f t="array" ref="B269:K269">MMULT(B266:K266,B254:K263)</f>
        <v>473.3517839400821</v>
      </c>
      <c r="C269" s="23">
        <v>238.49632358978411</v>
      </c>
      <c r="D269" s="23">
        <v>33.456740999231641</v>
      </c>
      <c r="E269" s="23">
        <v>21.540025022639842</v>
      </c>
      <c r="F269" s="23">
        <v>14.184211758517641</v>
      </c>
      <c r="G269" s="23">
        <v>3.9364058958740138</v>
      </c>
      <c r="H269" s="23">
        <v>1.7328754166564322</v>
      </c>
      <c r="I269" s="23">
        <v>0.26682782347534784</v>
      </c>
      <c r="J269" s="23">
        <v>0.40610219514496071</v>
      </c>
      <c r="K269" s="23">
        <v>169.65667614936959</v>
      </c>
      <c r="L269" s="23">
        <f xml:space="preserve"> (C269 + D269 + E269 + F269 + G269 + H269) / $Q$2</f>
        <v>0.32744060880760961</v>
      </c>
      <c r="M269">
        <f xml:space="preserve"> (D269 + E269 + F269 + G269 + H269) / (C269 + D269 + E269 + F269+ G269 + H269)</f>
        <v>0.23887370480345502</v>
      </c>
      <c r="N269" s="23">
        <f>I269 / (D269 + E269 + F269 + G269 + H269)</f>
        <v>3.5648216413533872E-3</v>
      </c>
      <c r="O269" s="23">
        <f>SUM(B269:J269)</f>
        <v>787.37129664140605</v>
      </c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x14ac:dyDescent="0.2">
      <c r="A271" s="4" t="s">
        <v>134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x14ac:dyDescent="0.2">
      <c r="A272" s="4">
        <v>67</v>
      </c>
      <c r="B272" s="23">
        <f t="array" ref="B272:K272">MMULT(B269:K269,B254:K263)</f>
        <v>458.18427831883406</v>
      </c>
      <c r="C272" s="23">
        <v>238.24727887304806</v>
      </c>
      <c r="D272" s="23">
        <v>34.079455141757556</v>
      </c>
      <c r="E272" s="23">
        <v>22.173029641707174</v>
      </c>
      <c r="F272" s="23">
        <v>14.800000899262608</v>
      </c>
      <c r="G272" s="23">
        <v>4.1531354917548162</v>
      </c>
      <c r="H272" s="23">
        <v>1.866324895007903</v>
      </c>
      <c r="I272" s="23">
        <v>0.28908228304061534</v>
      </c>
      <c r="J272" s="23">
        <v>0.43826279482275288</v>
      </c>
      <c r="K272" s="23">
        <v>182.79712445154013</v>
      </c>
      <c r="L272" s="23">
        <f xml:space="preserve"> (C272 + D272 + E272 + F272 + G272 + H272) / $Q$2</f>
        <v>0.32950197860775154</v>
      </c>
      <c r="M272">
        <f xml:space="preserve"> (D272 + E272 + F272 + G272 + H272) / (C272 + D272 + E272 + F272+ G272 + H272)</f>
        <v>0.24442514116776479</v>
      </c>
      <c r="N272" s="23">
        <f>I272 / (D272 + E272 + F272 + G272 + H272)</f>
        <v>3.750810739616868E-3</v>
      </c>
      <c r="O272" s="23">
        <f>SUM(B272:J272)</f>
        <v>774.23084833923565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40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40" x14ac:dyDescent="0.2">
      <c r="A274" s="4" t="s">
        <v>135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40" x14ac:dyDescent="0.2">
      <c r="A275" s="4">
        <v>68</v>
      </c>
      <c r="B275" s="23">
        <f t="array" ref="B275:K275">MMULT(B272:K272,B254:K263)</f>
        <v>444.56434827851194</v>
      </c>
      <c r="C275" s="23">
        <v>236.71945952098204</v>
      </c>
      <c r="D275" s="23">
        <v>34.602790496390149</v>
      </c>
      <c r="E275" s="23">
        <v>22.78656303165431</v>
      </c>
      <c r="F275" s="23">
        <v>15.404593156912231</v>
      </c>
      <c r="G275" s="23">
        <v>4.3674088635534618</v>
      </c>
      <c r="H275" s="23">
        <v>1.998549577119388</v>
      </c>
      <c r="I275" s="23">
        <v>0.30878124877247126</v>
      </c>
      <c r="J275" s="23">
        <v>0.47285004773606776</v>
      </c>
      <c r="K275" s="23">
        <v>195.80262856914359</v>
      </c>
      <c r="L275" s="23">
        <f xml:space="preserve"> (C275 + D275 + E275 + F275 + G275 + H275) / $Q$2</f>
        <v>0.33008731285377668</v>
      </c>
      <c r="M275">
        <f xml:space="preserve"> (D275 + E275 + F275 + G275 + H275) / (C275 + D275 + E275 + F275+ G275 + H275)</f>
        <v>0.25060169794310333</v>
      </c>
      <c r="N275" s="23">
        <f>I275 / (D275 + E275 + F275 + G275 + H275)</f>
        <v>3.9007278783675216E-3</v>
      </c>
      <c r="O275" s="23">
        <f>SUM(B275:J275)</f>
        <v>761.2253442216321</v>
      </c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40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40" x14ac:dyDescent="0.2">
      <c r="A277" s="4" t="s">
        <v>136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AL277" s="22" t="s">
        <v>218</v>
      </c>
      <c r="AM277" s="22" t="s">
        <v>219</v>
      </c>
      <c r="AN277" s="22" t="s">
        <v>220</v>
      </c>
    </row>
    <row r="278" spans="1:40" x14ac:dyDescent="0.2">
      <c r="A278" s="4">
        <v>69</v>
      </c>
      <c r="B278" s="23">
        <f t="array" ref="B278:K278">MMULT(B275:K275,B254:K263)</f>
        <v>432.14682315433595</v>
      </c>
      <c r="C278" s="23">
        <v>234.28343830401255</v>
      </c>
      <c r="D278" s="23">
        <v>35.012207250011748</v>
      </c>
      <c r="E278" s="23">
        <v>23.37093199172773</v>
      </c>
      <c r="F278" s="23">
        <v>15.997206404267553</v>
      </c>
      <c r="G278" s="23">
        <v>4.5788863700231399</v>
      </c>
      <c r="H278" s="23">
        <v>2.1294985351502707</v>
      </c>
      <c r="I278" s="23">
        <v>0.32740669762717378</v>
      </c>
      <c r="J278" s="23">
        <v>0.50963460649620851</v>
      </c>
      <c r="K278" s="23">
        <v>208.6719394771234</v>
      </c>
      <c r="L278" s="23">
        <f xml:space="preserve"> (C278 + D278 + E278 + F278 + G278 + H278) / $Q$2</f>
        <v>0.32955730388637422</v>
      </c>
      <c r="M278">
        <f xml:space="preserve"> (D278 + E278 + F278 + G278 + H278) / (C278 + D278 + E278 + F278+ G278 + H278)</f>
        <v>0.25712075623392538</v>
      </c>
      <c r="N278" s="23">
        <f>I278 / (D278 + E278 + F278 + G278 + H278)</f>
        <v>4.0376350129260668E-3</v>
      </c>
      <c r="O278" s="30">
        <f>SUM(B278:J278)</f>
        <v>748.35603331365235</v>
      </c>
      <c r="P278" s="23"/>
      <c r="Q278" s="22" t="s">
        <v>163</v>
      </c>
      <c r="R278" s="22" t="s">
        <v>154</v>
      </c>
      <c r="S278" s="22" t="s">
        <v>155</v>
      </c>
      <c r="T278" s="22" t="s">
        <v>156</v>
      </c>
      <c r="U278" s="22" t="s">
        <v>157</v>
      </c>
      <c r="V278" s="22" t="s">
        <v>158</v>
      </c>
      <c r="W278" s="22" t="s">
        <v>159</v>
      </c>
      <c r="X278" s="22" t="s">
        <v>160</v>
      </c>
      <c r="Y278" s="22" t="s">
        <v>161</v>
      </c>
      <c r="Z278" s="22" t="s">
        <v>162</v>
      </c>
      <c r="AB278" s="22" t="s">
        <v>181</v>
      </c>
      <c r="AC278" s="22" t="s">
        <v>182</v>
      </c>
      <c r="AD278" s="22" t="s">
        <v>174</v>
      </c>
      <c r="AE278" s="22" t="s">
        <v>175</v>
      </c>
      <c r="AF278" s="22" t="s">
        <v>176</v>
      </c>
      <c r="AG278" s="22" t="s">
        <v>177</v>
      </c>
      <c r="AH278" s="22" t="s">
        <v>178</v>
      </c>
      <c r="AI278" s="22" t="s">
        <v>179</v>
      </c>
      <c r="AJ278" s="22" t="s">
        <v>180</v>
      </c>
      <c r="AK278" s="22" t="s">
        <v>183</v>
      </c>
      <c r="AL278">
        <f>C278 - C266</f>
        <v>-2.6748592232775366</v>
      </c>
      <c r="AM278">
        <f>J278 - J266</f>
        <v>0.13298858411991538</v>
      </c>
      <c r="AN278">
        <f>K278-K266</f>
        <v>52.286676714152691</v>
      </c>
    </row>
    <row r="279" spans="1:40" x14ac:dyDescent="0.2">
      <c r="A279" s="22" t="s">
        <v>153</v>
      </c>
      <c r="B279" s="4">
        <f t="shared" ref="B279:J279" si="9">SUM(B266:B278)</f>
        <v>2298.7809950367005</v>
      </c>
      <c r="C279" s="4">
        <f t="shared" si="9"/>
        <v>1184.7047978151168</v>
      </c>
      <c r="D279" s="4">
        <f t="shared" si="9"/>
        <v>169.92020851197697</v>
      </c>
      <c r="E279" s="4">
        <f t="shared" si="9"/>
        <v>110.76458779770881</v>
      </c>
      <c r="F279" s="4">
        <f t="shared" si="9"/>
        <v>73.943110920777372</v>
      </c>
      <c r="G279" s="4">
        <f t="shared" si="9"/>
        <v>20.75352990172329</v>
      </c>
      <c r="H279" s="4">
        <f t="shared" si="9"/>
        <v>9.3254340034392023</v>
      </c>
      <c r="I279" s="4">
        <f t="shared" si="9"/>
        <v>1.4300728897118034</v>
      </c>
      <c r="J279" s="4">
        <f t="shared" si="9"/>
        <v>2.2034956665762833</v>
      </c>
      <c r="K279" s="23"/>
      <c r="L279" s="23"/>
      <c r="M279" s="23"/>
      <c r="N279" s="23"/>
      <c r="O279" s="4">
        <f>SUM(B279:J279)</f>
        <v>3871.8262325437304</v>
      </c>
      <c r="P279" s="23"/>
      <c r="Q279" s="23">
        <f xml:space="preserve"> $R$6 * B279</f>
        <v>2298.7809950367005</v>
      </c>
      <c r="R279" s="23">
        <f>$R$7 * C279</f>
        <v>1184.7047978151168</v>
      </c>
      <c r="S279" s="23">
        <f xml:space="preserve"> $R$8 * D279</f>
        <v>161.42419808637811</v>
      </c>
      <c r="T279" s="23">
        <f xml:space="preserve"> $R$9 * E279</f>
        <v>105.22635840782337</v>
      </c>
      <c r="U279" s="23">
        <f xml:space="preserve"> $R$10 * F279</f>
        <v>68.027662047115186</v>
      </c>
      <c r="V279" s="23">
        <f>$R$11 * G279</f>
        <v>16.187753323344168</v>
      </c>
      <c r="W279" s="23">
        <f>$R$12 *H279</f>
        <v>5.5952604020635208</v>
      </c>
      <c r="X279" s="23">
        <f xml:space="preserve"> $R$13 * I279</f>
        <v>0.9295473783126722</v>
      </c>
      <c r="Y279" s="23">
        <f xml:space="preserve"> $R$14 * J279</f>
        <v>1.6526217499322124</v>
      </c>
      <c r="Z279" s="31">
        <f>SUM(Q279:Y279)</f>
        <v>3842.5291942467861</v>
      </c>
      <c r="AB279" s="39">
        <f xml:space="preserve"> $S$6 * B279</f>
        <v>5767641.5165470811</v>
      </c>
      <c r="AC279" s="39">
        <f>$S$7 * C279</f>
        <v>4590731.0915335771</v>
      </c>
      <c r="AD279" s="39">
        <f xml:space="preserve"> $S$8 * D279</f>
        <v>666936.81840950961</v>
      </c>
      <c r="AE279" s="39">
        <f xml:space="preserve"> $S$9 * E279</f>
        <v>443058.35119083524</v>
      </c>
      <c r="AF279" s="39">
        <f xml:space="preserve"> $S$10 * F279</f>
        <v>332743.99914349819</v>
      </c>
      <c r="AG279" s="39">
        <f>$S$11 * G279</f>
        <v>429847.11132449278</v>
      </c>
      <c r="AH279" s="39">
        <f>$S$12 *H279</f>
        <v>477313.01403203211</v>
      </c>
      <c r="AI279" s="39">
        <f xml:space="preserve"> $S$13 * I279</f>
        <v>101435.07006725822</v>
      </c>
      <c r="AJ279" s="39">
        <f xml:space="preserve"> $S$14 * J279</f>
        <v>148004.39693259579</v>
      </c>
      <c r="AK279" s="39">
        <f>SUM(AB279:AJ279)+AL279+AM279+AN279</f>
        <v>16238212.11043359</v>
      </c>
      <c r="AL279" s="39">
        <f>IF(AL278&gt;0,(AL278*$T$7)-(AL278*$S$7),0)</f>
        <v>0</v>
      </c>
      <c r="AM279" s="39">
        <f>IF(AM278 &gt; 0, (AM278 * $T$14) - (AM278 * $S$14), 0)</f>
        <v>22151.908456854304</v>
      </c>
      <c r="AN279" s="39">
        <f t="array" ref="AN279">IF(AN278&gt;0,AN278*$T$15,0)</f>
        <v>3258348.8327958533</v>
      </c>
    </row>
    <row r="280" spans="1:40" x14ac:dyDescent="0.2">
      <c r="V280" s="23"/>
      <c r="W280" s="23"/>
      <c r="X280" s="23"/>
      <c r="Y280" s="23"/>
    </row>
    <row r="281" spans="1:40" x14ac:dyDescent="0.2">
      <c r="A281" s="4" t="str">
        <f>'70-74 transition matrix'!A1</f>
        <v>70-74</v>
      </c>
      <c r="B281" s="15" t="str">
        <f>'70-74 transition matrix'!B1</f>
        <v>no NAFLD</v>
      </c>
      <c r="C281" s="15" t="str">
        <f>'70-74 transition matrix'!C1</f>
        <v>NAFLD</v>
      </c>
      <c r="D281" s="15" t="str">
        <f>'70-74 transition matrix'!D1</f>
        <v>F1</v>
      </c>
      <c r="E281" s="15" t="str">
        <f>'70-74 transition matrix'!E1</f>
        <v>F2</v>
      </c>
      <c r="F281" s="15" t="str">
        <f>'70-74 transition matrix'!F1</f>
        <v>F3</v>
      </c>
      <c r="G281" s="15" t="str">
        <f>'70-74 transition matrix'!G1</f>
        <v>F4</v>
      </c>
      <c r="H281" s="15" t="str">
        <f>'70-74 transition matrix'!H1</f>
        <v>DCC</v>
      </c>
      <c r="I281" s="15" t="str">
        <f>'70-74 transition matrix'!I1</f>
        <v>HCC</v>
      </c>
      <c r="J281" s="15" t="str">
        <f>'70-74 transition matrix'!J1</f>
        <v>LT</v>
      </c>
      <c r="K281" s="15" t="str">
        <f>'70-74 transition matrix'!K1</f>
        <v>death</v>
      </c>
      <c r="L281" s="4"/>
      <c r="M281" s="15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40" x14ac:dyDescent="0.2">
      <c r="A282" s="23" t="str">
        <f>'70-74 transition matrix'!A2</f>
        <v>no NAFLD</v>
      </c>
      <c r="B282" s="23">
        <f>'70-74 transition matrix'!B2</f>
        <v>0.88634999999999997</v>
      </c>
      <c r="C282" s="23">
        <f>'70-74 transition matrix'!C2</f>
        <v>9.0399999999999994E-2</v>
      </c>
      <c r="D282" s="23">
        <f>'70-74 transition matrix'!D2</f>
        <v>0</v>
      </c>
      <c r="E282" s="23">
        <f>'70-74 transition matrix'!E2</f>
        <v>0</v>
      </c>
      <c r="F282" s="23">
        <f>'70-74 transition matrix'!F2</f>
        <v>0</v>
      </c>
      <c r="G282" s="23">
        <f>'70-74 transition matrix'!G2</f>
        <v>0</v>
      </c>
      <c r="H282" s="23">
        <f>'70-74 transition matrix'!H2</f>
        <v>0</v>
      </c>
      <c r="I282" s="23">
        <f>'70-74 transition matrix'!I2</f>
        <v>0</v>
      </c>
      <c r="J282" s="23">
        <f>'70-74 transition matrix'!J2</f>
        <v>0</v>
      </c>
      <c r="K282" s="23">
        <f>'70-74 transition matrix'!K2</f>
        <v>2.325E-2</v>
      </c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40" x14ac:dyDescent="0.2">
      <c r="A283" s="23" t="str">
        <f>'70-74 transition matrix'!A3</f>
        <v>NAFLD</v>
      </c>
      <c r="B283" s="23">
        <f>'70-74 transition matrix'!B3</f>
        <v>0.14359</v>
      </c>
      <c r="C283" s="23">
        <f>'70-74 transition matrix'!C3</f>
        <v>0.80586150000000001</v>
      </c>
      <c r="D283" s="23">
        <f>'70-74 transition matrix'!D3</f>
        <v>2.6136E-2</v>
      </c>
      <c r="E283" s="23">
        <f>'70-74 transition matrix'!E3</f>
        <v>0</v>
      </c>
      <c r="F283" s="23">
        <f>'70-74 transition matrix'!F3</f>
        <v>0</v>
      </c>
      <c r="G283" s="23">
        <f>'70-74 transition matrix'!G3</f>
        <v>0</v>
      </c>
      <c r="H283" s="23">
        <f>'70-74 transition matrix'!H3</f>
        <v>0</v>
      </c>
      <c r="I283" s="23">
        <f>'70-74 transition matrix'!I3</f>
        <v>0</v>
      </c>
      <c r="J283" s="23">
        <f>'70-74 transition matrix'!J3</f>
        <v>0</v>
      </c>
      <c r="K283" s="23">
        <f>'70-74 transition matrix'!K3</f>
        <v>2.44125E-2</v>
      </c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40" x14ac:dyDescent="0.2">
      <c r="A284" s="23" t="str">
        <f>'70-74 transition matrix'!A4</f>
        <v>F1</v>
      </c>
      <c r="B284" s="23">
        <f>'70-74 transition matrix'!B4</f>
        <v>0</v>
      </c>
      <c r="C284" s="23">
        <f>'70-74 transition matrix'!C4</f>
        <v>4.9799999999999997E-2</v>
      </c>
      <c r="D284" s="23">
        <f>'70-74 transition matrix'!D4</f>
        <v>0.79095574700000004</v>
      </c>
      <c r="E284" s="23">
        <f>'70-74 transition matrix'!E4</f>
        <v>0.1331</v>
      </c>
      <c r="F284" s="23">
        <f>'70-74 transition matrix'!F4</f>
        <v>0</v>
      </c>
      <c r="G284" s="23">
        <f>'70-74 transition matrix'!G4</f>
        <v>0</v>
      </c>
      <c r="H284" s="23">
        <f>'70-74 transition matrix'!H4</f>
        <v>0</v>
      </c>
      <c r="I284" s="23">
        <f>'70-74 transition matrix'!I4</f>
        <v>1.1253000000000001E-5</v>
      </c>
      <c r="J284" s="23">
        <f>'70-74 transition matrix'!J4</f>
        <v>0</v>
      </c>
      <c r="K284" s="23">
        <f>'70-74 transition matrix'!K4</f>
        <v>2.6133000000000003E-2</v>
      </c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40" x14ac:dyDescent="0.2">
      <c r="A285" s="23" t="str">
        <f>'70-74 transition matrix'!A5</f>
        <v>F2</v>
      </c>
      <c r="B285" s="23">
        <f>'70-74 transition matrix'!B5</f>
        <v>0</v>
      </c>
      <c r="C285" s="23">
        <f>'70-74 transition matrix'!C5</f>
        <v>0</v>
      </c>
      <c r="D285" s="23">
        <f>'70-74 transition matrix'!D5</f>
        <v>4.9799999999999997E-2</v>
      </c>
      <c r="E285" s="23">
        <f>'70-74 transition matrix'!E5</f>
        <v>0.77497360000000004</v>
      </c>
      <c r="F285" s="23">
        <f>'70-74 transition matrix'!F5</f>
        <v>0.1331</v>
      </c>
      <c r="G285" s="23">
        <f>'70-74 transition matrix'!G5</f>
        <v>0</v>
      </c>
      <c r="H285" s="23">
        <f>'70-74 transition matrix'!H5</f>
        <v>0</v>
      </c>
      <c r="I285" s="23">
        <f>'70-74 transition matrix'!I5</f>
        <v>2.299E-4</v>
      </c>
      <c r="J285" s="23">
        <f>'70-74 transition matrix'!J5</f>
        <v>0</v>
      </c>
      <c r="K285" s="23">
        <f>'70-74 transition matrix'!K5</f>
        <v>4.1896500000000003E-2</v>
      </c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40" x14ac:dyDescent="0.2">
      <c r="A286" s="23" t="str">
        <f>'70-74 transition matrix'!A6</f>
        <v>F3</v>
      </c>
      <c r="B286" s="23">
        <f>'70-74 transition matrix'!B6</f>
        <v>0</v>
      </c>
      <c r="C286" s="23">
        <f>'70-74 transition matrix'!C6</f>
        <v>0</v>
      </c>
      <c r="D286" s="23">
        <f>'70-74 transition matrix'!D6</f>
        <v>0</v>
      </c>
      <c r="E286" s="23">
        <f>'70-74 transition matrix'!E6</f>
        <v>4.9799999999999997E-2</v>
      </c>
      <c r="F286" s="23">
        <f>'70-74 transition matrix'!F6</f>
        <v>0.80809895000000009</v>
      </c>
      <c r="G286" s="23">
        <f>'70-74 transition matrix'!G6</f>
        <v>8.7119999999999989E-2</v>
      </c>
      <c r="H286" s="23">
        <f>'70-74 transition matrix'!H6</f>
        <v>0</v>
      </c>
      <c r="I286" s="23">
        <f>'70-74 transition matrix'!I6</f>
        <v>4.5980000000000001E-4</v>
      </c>
      <c r="J286" s="23">
        <f>'70-74 transition matrix'!J6</f>
        <v>0</v>
      </c>
      <c r="K286" s="23">
        <f>'70-74 transition matrix'!K6</f>
        <v>5.4521250000000007E-2</v>
      </c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40" x14ac:dyDescent="0.2">
      <c r="A287" s="23" t="str">
        <f>'70-74 transition matrix'!A7</f>
        <v>F4</v>
      </c>
      <c r="B287" s="23">
        <f>'70-74 transition matrix'!B7</f>
        <v>0</v>
      </c>
      <c r="C287" s="23">
        <f>'70-74 transition matrix'!C7</f>
        <v>0</v>
      </c>
      <c r="D287" s="23">
        <f>'70-74 transition matrix'!D7</f>
        <v>0</v>
      </c>
      <c r="E287" s="23">
        <f>'70-74 transition matrix'!E7</f>
        <v>0</v>
      </c>
      <c r="F287" s="23">
        <f>'70-74 transition matrix'!F7</f>
        <v>4.9799999999999997E-2</v>
      </c>
      <c r="G287" s="23">
        <f>'70-74 transition matrix'!G7</f>
        <v>0.71661074999999996</v>
      </c>
      <c r="H287" s="23">
        <f>'70-74 transition matrix'!H7</f>
        <v>0.1331</v>
      </c>
      <c r="I287" s="23">
        <f>'70-74 transition matrix'!I7</f>
        <v>3.1459999999999995E-2</v>
      </c>
      <c r="J287" s="23">
        <f>'70-74 transition matrix'!J7</f>
        <v>0</v>
      </c>
      <c r="K287" s="23">
        <f>'70-74 transition matrix'!K7</f>
        <v>6.902925E-2</v>
      </c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40" x14ac:dyDescent="0.2">
      <c r="A288" s="23" t="str">
        <f>'70-74 transition matrix'!A8</f>
        <v>DCC</v>
      </c>
      <c r="B288" s="23">
        <f>'70-74 transition matrix'!B8</f>
        <v>0</v>
      </c>
      <c r="C288" s="23">
        <f>'70-74 transition matrix'!C8</f>
        <v>0</v>
      </c>
      <c r="D288" s="23">
        <f>'70-74 transition matrix'!D8</f>
        <v>0</v>
      </c>
      <c r="E288" s="23">
        <f>'70-74 transition matrix'!E8</f>
        <v>0</v>
      </c>
      <c r="F288" s="23">
        <f>'70-74 transition matrix'!F8</f>
        <v>0</v>
      </c>
      <c r="G288" s="23">
        <f>'70-74 transition matrix'!G8</f>
        <v>0</v>
      </c>
      <c r="H288" s="23">
        <f>'70-74 transition matrix'!H8</f>
        <v>0.7746599999999999</v>
      </c>
      <c r="I288" s="23">
        <f>'70-74 transition matrix'!I8</f>
        <v>3.1459999999999995E-2</v>
      </c>
      <c r="J288" s="23">
        <f>'70-74 transition matrix'!J8</f>
        <v>3.388E-2</v>
      </c>
      <c r="K288" s="23">
        <f>'70-74 transition matrix'!K8</f>
        <v>0.16</v>
      </c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x14ac:dyDescent="0.2">
      <c r="A289" s="23" t="str">
        <f>'70-74 transition matrix'!A9</f>
        <v>HCC</v>
      </c>
      <c r="B289" s="23">
        <f>'70-74 transition matrix'!B9</f>
        <v>0</v>
      </c>
      <c r="C289" s="23">
        <f>'70-74 transition matrix'!C9</f>
        <v>0</v>
      </c>
      <c r="D289" s="23">
        <f>'70-74 transition matrix'!D9</f>
        <v>0</v>
      </c>
      <c r="E289" s="23">
        <f>'70-74 transition matrix'!E9</f>
        <v>0</v>
      </c>
      <c r="F289" s="23">
        <f>'70-74 transition matrix'!F9</f>
        <v>0</v>
      </c>
      <c r="G289" s="23">
        <f>'70-74 transition matrix'!G9</f>
        <v>0</v>
      </c>
      <c r="H289" s="23">
        <f>'70-74 transition matrix'!H9</f>
        <v>0</v>
      </c>
      <c r="I289" s="23">
        <f>'70-74 transition matrix'!I9</f>
        <v>0.37056200000000006</v>
      </c>
      <c r="J289" s="23">
        <f>'70-74 transition matrix'!J9</f>
        <v>7.038E-3</v>
      </c>
      <c r="K289" s="23">
        <f>'70-74 transition matrix'!K9</f>
        <v>0.62239999999999995</v>
      </c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x14ac:dyDescent="0.2">
      <c r="A290" s="23" t="str">
        <f>'70-74 transition matrix'!A10</f>
        <v xml:space="preserve">LT </v>
      </c>
      <c r="B290" s="23">
        <f>'70-74 transition matrix'!B10</f>
        <v>0</v>
      </c>
      <c r="C290" s="23">
        <f>'70-74 transition matrix'!C10</f>
        <v>0</v>
      </c>
      <c r="D290" s="23">
        <f>'70-74 transition matrix'!D10</f>
        <v>0</v>
      </c>
      <c r="E290" s="23">
        <f>'70-74 transition matrix'!E10</f>
        <v>0</v>
      </c>
      <c r="F290" s="23">
        <f>'70-74 transition matrix'!F10</f>
        <v>0</v>
      </c>
      <c r="G290" s="23">
        <f>'70-74 transition matrix'!G10</f>
        <v>0</v>
      </c>
      <c r="H290" s="23">
        <f>'70-74 transition matrix'!H10</f>
        <v>0</v>
      </c>
      <c r="I290" s="23">
        <f>'70-74 transition matrix'!I10</f>
        <v>0</v>
      </c>
      <c r="J290" s="23">
        <f>'70-74 transition matrix'!J10</f>
        <v>0.92999999999999994</v>
      </c>
      <c r="K290" s="23">
        <f>'70-74 transition matrix'!K10</f>
        <v>7.0000000000000007E-2</v>
      </c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x14ac:dyDescent="0.2">
      <c r="A291" s="23" t="str">
        <f>'70-74 transition matrix'!A11</f>
        <v>death</v>
      </c>
      <c r="B291" s="23">
        <f>'70-74 transition matrix'!B11</f>
        <v>0</v>
      </c>
      <c r="C291" s="23">
        <f>'70-74 transition matrix'!C11</f>
        <v>0</v>
      </c>
      <c r="D291" s="23">
        <f>'70-74 transition matrix'!D11</f>
        <v>0</v>
      </c>
      <c r="E291" s="23">
        <f>'70-74 transition matrix'!E11</f>
        <v>0</v>
      </c>
      <c r="F291" s="23">
        <f>'70-74 transition matrix'!F11</f>
        <v>0</v>
      </c>
      <c r="G291" s="23">
        <f>'70-74 transition matrix'!G11</f>
        <v>0</v>
      </c>
      <c r="H291" s="23">
        <f>'70-74 transition matrix'!H11</f>
        <v>0</v>
      </c>
      <c r="I291" s="23">
        <f>'70-74 transition matrix'!I11</f>
        <v>0</v>
      </c>
      <c r="J291" s="23">
        <f>'70-74 transition matrix'!J11</f>
        <v>0</v>
      </c>
      <c r="K291" s="23">
        <f>'70-74 transition matrix'!K11</f>
        <v>1</v>
      </c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x14ac:dyDescent="0.2">
      <c r="A293" s="4" t="s">
        <v>137</v>
      </c>
      <c r="B293" s="15" t="s">
        <v>66</v>
      </c>
      <c r="C293" s="15" t="s">
        <v>87</v>
      </c>
      <c r="D293" s="15" t="s">
        <v>77</v>
      </c>
      <c r="E293" s="15" t="s">
        <v>2</v>
      </c>
      <c r="F293" s="15" t="s">
        <v>3</v>
      </c>
      <c r="G293" s="15" t="s">
        <v>4</v>
      </c>
      <c r="H293" s="15" t="s">
        <v>64</v>
      </c>
      <c r="I293" s="15" t="s">
        <v>78</v>
      </c>
      <c r="J293" s="15" t="s">
        <v>79</v>
      </c>
      <c r="K293" s="15" t="s">
        <v>65</v>
      </c>
      <c r="L293" s="4" t="s">
        <v>110</v>
      </c>
      <c r="M293" s="15" t="s">
        <v>112</v>
      </c>
      <c r="N293" s="4" t="s">
        <v>151</v>
      </c>
      <c r="O293" s="22" t="s">
        <v>153</v>
      </c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x14ac:dyDescent="0.2">
      <c r="A294" s="4">
        <v>70</v>
      </c>
      <c r="B294" s="23">
        <f t="array" ref="B294:K294">MMULT(B278:K278,B282:K291)</f>
        <v>416.67409560891883</v>
      </c>
      <c r="C294" s="23">
        <v>229.60968375103158</v>
      </c>
      <c r="D294" s="23">
        <v>34.980210896253567</v>
      </c>
      <c r="E294" s="23">
        <v>23.568640964893497</v>
      </c>
      <c r="F294" s="23">
        <v>16.266025287548</v>
      </c>
      <c r="G294" s="23">
        <v>4.6749558177268487</v>
      </c>
      <c r="H294" s="23">
        <v>2.2590871110895883</v>
      </c>
      <c r="I294" s="23">
        <v>0.34549275494064108</v>
      </c>
      <c r="J294" s="23">
        <v>0.54841188275026509</v>
      </c>
      <c r="K294" s="23">
        <v>228.10136871562293</v>
      </c>
      <c r="L294" s="23">
        <f xml:space="preserve"> (C294 + D294 + E294 + F294 + G294 + H294) / $Q$2</f>
        <v>0.32536321258796702</v>
      </c>
      <c r="M294">
        <f xml:space="preserve"> (D294 + E294 + F294 + G294 + H294) / (C294 + D294 + E294 + F294+ G294 + H294)</f>
        <v>0.26255551981639935</v>
      </c>
      <c r="N294" s="23">
        <f>I294 / (D294 + E294 + F294 + G294 + H294)</f>
        <v>4.2262668988539151E-3</v>
      </c>
      <c r="O294" s="23">
        <f>SUM(B294:J294)</f>
        <v>728.9266040751528</v>
      </c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x14ac:dyDescent="0.2">
      <c r="A296" s="4" t="s">
        <v>138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x14ac:dyDescent="0.2">
      <c r="A297" s="4">
        <v>71</v>
      </c>
      <c r="B297" s="23">
        <f t="array" ref="B297:K297">MMULT(B294:K294,B282:K291)</f>
        <v>402.28873913277585</v>
      </c>
      <c r="C297" s="23">
        <v>224.44295690781163</v>
      </c>
      <c r="D297" s="23">
        <v>34.842595854232442</v>
      </c>
      <c r="E297" s="23">
        <v>23.730988665282226</v>
      </c>
      <c r="F297" s="23">
        <v>16.514356867691109</v>
      </c>
      <c r="G297" s="23">
        <v>4.7672197178092812</v>
      </c>
      <c r="H297" s="23">
        <v>2.3722610408161038</v>
      </c>
      <c r="I297" s="23">
        <v>0.35946265809513805</v>
      </c>
      <c r="J297" s="23">
        <v>0.58899250029073391</v>
      </c>
      <c r="K297" s="23">
        <v>247.12039944597126</v>
      </c>
      <c r="L297" s="23">
        <f xml:space="preserve"> (C297 + D297 + E297 + F297 + G297 + H297) / $Q$2</f>
        <v>0.32046411599856917</v>
      </c>
      <c r="M297">
        <f xml:space="preserve"> (D297 + E297 + F297 + G297 + H297) / (C297 + D297 + E297 + F297+ G297 + H297)</f>
        <v>0.26812965242870079</v>
      </c>
      <c r="N297" s="23">
        <f>I297 / (D297 + E297 + F297 + G297 + H297)</f>
        <v>4.3715666710021318E-3</v>
      </c>
      <c r="O297" s="23">
        <f>SUM(B297:J297)</f>
        <v>709.90757334480452</v>
      </c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x14ac:dyDescent="0.2">
      <c r="A299" s="4" t="s">
        <v>139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x14ac:dyDescent="0.2">
      <c r="A300" s="4">
        <v>72</v>
      </c>
      <c r="B300" s="23">
        <f t="array" ref="B300:K300">MMULT(B297:K297,B282:K291)</f>
        <v>388.79638811272849</v>
      </c>
      <c r="C300" s="23">
        <v>218.97200120930816</v>
      </c>
      <c r="D300" s="23">
        <v>34.606795788577145</v>
      </c>
      <c r="E300" s="23">
        <v>23.850854197702319</v>
      </c>
      <c r="F300" s="23">
        <v>16.741236578002439</v>
      </c>
      <c r="G300" s="23">
        <v>4.8549716677073462</v>
      </c>
      <c r="H300" s="23">
        <v>2.472212682319018</v>
      </c>
      <c r="I300" s="23">
        <v>0.37125240548846555</v>
      </c>
      <c r="J300" s="23">
        <v>0.63066512752090564</v>
      </c>
      <c r="K300" s="23">
        <v>265.73159502142141</v>
      </c>
      <c r="L300" s="23">
        <f xml:space="preserve"> (C300 + D300 + E300 + F300 + G300 + H300) / $Q$2</f>
        <v>0.31505916370705939</v>
      </c>
      <c r="M300">
        <f xml:space="preserve"> (D300 + E300 + F300 + G300 + H300) / (C300 + D300 + E300 + F300+ G300 + H300)</f>
        <v>0.27372006173383412</v>
      </c>
      <c r="N300" s="23">
        <f>I300 / (D300 + E300 + F300 + G300 + H300)</f>
        <v>4.498607547594978E-3</v>
      </c>
      <c r="O300" s="23">
        <f>SUM(B300:J300)</f>
        <v>691.29637776935442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x14ac:dyDescent="0.2">
      <c r="A302" s="4" t="s">
        <v>140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x14ac:dyDescent="0.2">
      <c r="A303" s="4">
        <v>73</v>
      </c>
      <c r="B303" s="23">
        <f t="array" ref="B303:K303">MMULT(B300:K300,B282:K291)</f>
        <v>376.05186825736143</v>
      </c>
      <c r="C303" s="23">
        <v>213.33171726819671</v>
      </c>
      <c r="D303" s="23">
        <v>34.283268776882544</v>
      </c>
      <c r="E303" s="23">
        <v>23.92366044171262</v>
      </c>
      <c r="F303" s="23">
        <v>16.944901983151368</v>
      </c>
      <c r="G303" s="23">
        <v>4.9376214187000844</v>
      </c>
      <c r="H303" s="23">
        <v>2.5613210054570983</v>
      </c>
      <c r="I303" s="23">
        <v>0.38165561576607232</v>
      </c>
      <c r="J303" s="23">
        <v>0.67289000870123838</v>
      </c>
      <c r="K303" s="23">
        <v>283.93906801484655</v>
      </c>
      <c r="L303" s="23">
        <f xml:space="preserve"> (C303 + D303 + E303 + F303 + G303 + H303) / $Q$2</f>
        <v>0.30929549697018821</v>
      </c>
      <c r="M303">
        <f xml:space="preserve"> (D303 + E303 + F303 + G303 + H303) / (C303 + D303 + E303 + F303+ G303 + H303)</f>
        <v>0.27924210441041036</v>
      </c>
      <c r="N303" s="23">
        <f>I303 / (D303 + E303 + F303 + G303 + H303)</f>
        <v>4.6176895753394006E-3</v>
      </c>
      <c r="O303" s="23">
        <f>SUM(B303:J303)</f>
        <v>673.08890477592911</v>
      </c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40" x14ac:dyDescent="0.2">
      <c r="A305" s="4" t="s">
        <v>141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AL305" s="22" t="s">
        <v>218</v>
      </c>
      <c r="AM305" s="22" t="s">
        <v>219</v>
      </c>
      <c r="AN305" s="22" t="s">
        <v>220</v>
      </c>
    </row>
    <row r="306" spans="1:40" x14ac:dyDescent="0.2">
      <c r="A306" s="4">
        <v>74</v>
      </c>
      <c r="B306" s="23">
        <f t="array" ref="B306:K306">MMULT(B303:K303,B282:K291)</f>
        <v>363.94587471245268</v>
      </c>
      <c r="C306" s="23">
        <v>207.61821335087913</v>
      </c>
      <c r="D306" s="23">
        <v>33.883584517539788</v>
      </c>
      <c r="E306" s="23">
        <v>23.947164450655627</v>
      </c>
      <c r="F306" s="23">
        <v>17.123290251880753</v>
      </c>
      <c r="G306" s="23">
        <v>5.0145924488428779</v>
      </c>
      <c r="H306" s="23">
        <v>2.6413503409163765</v>
      </c>
      <c r="I306" s="23">
        <v>0.39102090204444129</v>
      </c>
      <c r="J306" s="23">
        <v>0.71525135598079981</v>
      </c>
      <c r="K306" s="23">
        <v>301.74763045958326</v>
      </c>
      <c r="L306" s="23">
        <f xml:space="preserve"> (C306 + D306 + E306 + F306 + G306 + H306) / $Q$2</f>
        <v>0.30328237879101633</v>
      </c>
      <c r="M306">
        <f xml:space="preserve"> (D306 + E306 + F306 + G306 + H306) / (C306 + D306 + E306 + F306+ G306 + H306)</f>
        <v>0.28463803079904876</v>
      </c>
      <c r="N306" s="23">
        <f>I306 / (D306 + E306 + F306 + G306 + H306)</f>
        <v>4.7333372133876866E-3</v>
      </c>
      <c r="O306" s="23">
        <f>SUM(B306:J306)</f>
        <v>655.28034233119263</v>
      </c>
      <c r="P306" s="23"/>
      <c r="Q306" s="22" t="s">
        <v>163</v>
      </c>
      <c r="R306" s="22" t="s">
        <v>154</v>
      </c>
      <c r="S306" s="22" t="s">
        <v>155</v>
      </c>
      <c r="T306" s="22" t="s">
        <v>156</v>
      </c>
      <c r="U306" s="22" t="s">
        <v>157</v>
      </c>
      <c r="V306" s="22" t="s">
        <v>158</v>
      </c>
      <c r="W306" s="22" t="s">
        <v>159</v>
      </c>
      <c r="X306" s="22" t="s">
        <v>160</v>
      </c>
      <c r="Y306" s="22" t="s">
        <v>161</v>
      </c>
      <c r="Z306" s="22" t="s">
        <v>162</v>
      </c>
      <c r="AB306" s="22" t="s">
        <v>181</v>
      </c>
      <c r="AC306" s="22" t="s">
        <v>182</v>
      </c>
      <c r="AD306" s="22" t="s">
        <v>174</v>
      </c>
      <c r="AE306" s="22" t="s">
        <v>175</v>
      </c>
      <c r="AF306" s="22" t="s">
        <v>176</v>
      </c>
      <c r="AG306" s="22" t="s">
        <v>177</v>
      </c>
      <c r="AH306" s="22" t="s">
        <v>178</v>
      </c>
      <c r="AI306" s="22" t="s">
        <v>179</v>
      </c>
      <c r="AJ306" s="22" t="s">
        <v>180</v>
      </c>
      <c r="AK306" s="22" t="s">
        <v>183</v>
      </c>
      <c r="AL306">
        <f>C306 - C294</f>
        <v>-21.991470400152451</v>
      </c>
      <c r="AM306">
        <f>J306 - J294</f>
        <v>0.16683947323053472</v>
      </c>
      <c r="AN306">
        <f>K306-K294</f>
        <v>73.646261743960338</v>
      </c>
    </row>
    <row r="307" spans="1:40" x14ac:dyDescent="0.2">
      <c r="A307" s="22" t="s">
        <v>153</v>
      </c>
      <c r="B307" s="4">
        <f t="shared" ref="B307:J307" si="10">SUM(B294:B306)</f>
        <v>1947.7569658242373</v>
      </c>
      <c r="C307" s="4">
        <f t="shared" si="10"/>
        <v>1093.9745724872271</v>
      </c>
      <c r="D307" s="4">
        <f t="shared" si="10"/>
        <v>172.59645583348549</v>
      </c>
      <c r="E307" s="4">
        <f t="shared" si="10"/>
        <v>119.02130872024631</v>
      </c>
      <c r="F307" s="4">
        <f t="shared" si="10"/>
        <v>83.589810968273667</v>
      </c>
      <c r="G307" s="4">
        <f t="shared" si="10"/>
        <v>24.249361070786435</v>
      </c>
      <c r="H307" s="4">
        <f t="shared" si="10"/>
        <v>12.306232180598185</v>
      </c>
      <c r="I307" s="4">
        <f t="shared" si="10"/>
        <v>1.8488843363347585</v>
      </c>
      <c r="J307" s="4">
        <f t="shared" si="10"/>
        <v>3.1562108752439428</v>
      </c>
      <c r="K307" s="23"/>
      <c r="L307" s="23"/>
      <c r="M307" s="23"/>
      <c r="N307" s="23"/>
      <c r="O307" s="4">
        <f>SUM(B307:J307)</f>
        <v>3458.4998022964337</v>
      </c>
      <c r="P307" s="23"/>
      <c r="Q307" s="23">
        <f xml:space="preserve"> $R$6 * B307</f>
        <v>1947.7569658242373</v>
      </c>
      <c r="R307" s="23">
        <f>$R$7 * C307</f>
        <v>1093.9745724872271</v>
      </c>
      <c r="S307" s="23">
        <f xml:space="preserve"> $R$8 * D307</f>
        <v>163.96663304181121</v>
      </c>
      <c r="T307" s="23">
        <f xml:space="preserve"> $R$9 * E307</f>
        <v>113.070243284234</v>
      </c>
      <c r="U307" s="23">
        <f xml:space="preserve"> $R$10 * F307</f>
        <v>76.902626090811779</v>
      </c>
      <c r="V307" s="23">
        <f>$R$11 * G307</f>
        <v>18.914501635213419</v>
      </c>
      <c r="W307" s="23">
        <f>$R$12 *H307</f>
        <v>7.3837393083589102</v>
      </c>
      <c r="X307" s="23">
        <f xml:space="preserve"> $R$13 * I307</f>
        <v>1.2017748186175929</v>
      </c>
      <c r="Y307" s="23">
        <f xml:space="preserve"> $R$14 * J307</f>
        <v>2.3671581564329571</v>
      </c>
      <c r="Z307" s="31">
        <f>SUM(Q307:Y307)</f>
        <v>3425.5382146469451</v>
      </c>
      <c r="AB307" s="39">
        <f xml:space="preserve"> $S$6 * B307</f>
        <v>4886922.2272530114</v>
      </c>
      <c r="AC307" s="39">
        <f>$S$7 * C307</f>
        <v>4239151.4683880052</v>
      </c>
      <c r="AD307" s="39">
        <f xml:space="preserve"> $S$8 * D307</f>
        <v>677441.0891464306</v>
      </c>
      <c r="AE307" s="39">
        <f xml:space="preserve"> $S$9 * E307</f>
        <v>476085.23488098523</v>
      </c>
      <c r="AF307" s="39">
        <f xml:space="preserve"> $S$10 * F307</f>
        <v>376154.14935723151</v>
      </c>
      <c r="AG307" s="39">
        <f>$S$11 * G307</f>
        <v>502252.76649812865</v>
      </c>
      <c r="AH307" s="39">
        <f>$S$12 *H307</f>
        <v>629882.18793173751</v>
      </c>
      <c r="AI307" s="39">
        <f xml:space="preserve"> $S$13 * I307</f>
        <v>131141.36597622442</v>
      </c>
      <c r="AJ307" s="39">
        <f xml:space="preserve"> $S$14 * J307</f>
        <v>211996.37206838516</v>
      </c>
      <c r="AK307" s="39">
        <f>SUM(AB307:AJ307)+AL307+AM307+AN307</f>
        <v>16748231.405654524</v>
      </c>
      <c r="AL307" s="39">
        <f>IF(AL306&gt;0,(AL306*$T$7)-(AL306*$S$7),0)</f>
        <v>0</v>
      </c>
      <c r="AM307" s="39">
        <f>IF(AM306 &gt; 0, (AM306 * $T$14) - (AM306 * $S$14), 0)</f>
        <v>27790.45105601017</v>
      </c>
      <c r="AN307" s="39">
        <f t="array" ref="AN307">IF(AN306&gt;0,AN306*$T$15,0)</f>
        <v>4589414.0930983759</v>
      </c>
    </row>
    <row r="308" spans="1:40" x14ac:dyDescent="0.2">
      <c r="V308" s="23"/>
      <c r="W308" s="23"/>
      <c r="X308" s="23"/>
      <c r="Y308" s="23"/>
    </row>
    <row r="309" spans="1:40" x14ac:dyDescent="0.2">
      <c r="A309" s="4" t="str">
        <f>'75-79 transition matrix'!A1</f>
        <v>75-79</v>
      </c>
      <c r="B309" s="4" t="str">
        <f>'75-79 transition matrix'!B1</f>
        <v>no NAFLD</v>
      </c>
      <c r="C309" s="4" t="str">
        <f>'75-79 transition matrix'!C1</f>
        <v>NAFLD</v>
      </c>
      <c r="D309" s="4" t="str">
        <f>'75-79 transition matrix'!D1</f>
        <v>F1</v>
      </c>
      <c r="E309" s="4" t="str">
        <f>'75-79 transition matrix'!E1</f>
        <v>F2</v>
      </c>
      <c r="F309" s="4" t="str">
        <f>'75-79 transition matrix'!F1</f>
        <v>F3</v>
      </c>
      <c r="G309" s="4" t="str">
        <f>'75-79 transition matrix'!G1</f>
        <v>F4</v>
      </c>
      <c r="H309" s="4" t="str">
        <f>'75-79 transition matrix'!H1</f>
        <v>DCC</v>
      </c>
      <c r="I309" s="4" t="str">
        <f>'75-79 transition matrix'!I1</f>
        <v>HCC</v>
      </c>
      <c r="J309" s="4" t="str">
        <f>'75-79 transition matrix'!J1</f>
        <v>LT</v>
      </c>
      <c r="K309" s="4" t="str">
        <f>'75-79 transition matrix'!K1</f>
        <v>death</v>
      </c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40" x14ac:dyDescent="0.2">
      <c r="A310" s="4" t="str">
        <f>'75-79 transition matrix'!A2</f>
        <v>no NAFLD</v>
      </c>
      <c r="B310" s="23">
        <f>'75-79 transition matrix'!B2</f>
        <v>0.87229999999999996</v>
      </c>
      <c r="C310" s="23">
        <f>'75-79 transition matrix'!C2</f>
        <v>9.0700000000000003E-2</v>
      </c>
      <c r="D310" s="23">
        <f>'75-79 transition matrix'!D2</f>
        <v>0</v>
      </c>
      <c r="E310" s="23">
        <f>'75-79 transition matrix'!E2</f>
        <v>0</v>
      </c>
      <c r="F310" s="23">
        <f>'75-79 transition matrix'!F2</f>
        <v>0</v>
      </c>
      <c r="G310" s="23">
        <f>'75-79 transition matrix'!G2</f>
        <v>0</v>
      </c>
      <c r="H310" s="23">
        <f>'75-79 transition matrix'!H2</f>
        <v>0</v>
      </c>
      <c r="I310" s="23">
        <f>'75-79 transition matrix'!I2</f>
        <v>0</v>
      </c>
      <c r="J310" s="23">
        <f>'75-79 transition matrix'!J2</f>
        <v>0</v>
      </c>
      <c r="K310" s="23">
        <f>'75-79 transition matrix'!K2</f>
        <v>3.6999999999999998E-2</v>
      </c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40" x14ac:dyDescent="0.2">
      <c r="A311" s="4" t="str">
        <f>'75-79 transition matrix'!A3</f>
        <v>NAFLD</v>
      </c>
      <c r="B311" s="23">
        <f>'75-79 transition matrix'!B3</f>
        <v>0.14359</v>
      </c>
      <c r="C311" s="23">
        <f>'75-79 transition matrix'!C3</f>
        <v>0.79142399999999991</v>
      </c>
      <c r="D311" s="23">
        <f>'75-79 transition matrix'!D3</f>
        <v>2.6136E-2</v>
      </c>
      <c r="E311" s="23">
        <f>'75-79 transition matrix'!E3</f>
        <v>0</v>
      </c>
      <c r="F311" s="23">
        <f>'75-79 transition matrix'!F3</f>
        <v>0</v>
      </c>
      <c r="G311" s="23">
        <f>'75-79 transition matrix'!G3</f>
        <v>0</v>
      </c>
      <c r="H311" s="23">
        <f>'75-79 transition matrix'!H3</f>
        <v>0</v>
      </c>
      <c r="I311" s="23">
        <f>'75-79 transition matrix'!I3</f>
        <v>0</v>
      </c>
      <c r="J311" s="23">
        <f>'75-79 transition matrix'!J3</f>
        <v>0</v>
      </c>
      <c r="K311" s="23">
        <f>'75-79 transition matrix'!K3</f>
        <v>3.8850000000000003E-2</v>
      </c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40" x14ac:dyDescent="0.2">
      <c r="A312" s="4" t="str">
        <f>'75-79 transition matrix'!A4</f>
        <v>F1</v>
      </c>
      <c r="B312" s="23">
        <f>'75-79 transition matrix'!B4</f>
        <v>0</v>
      </c>
      <c r="C312" s="23">
        <f>'75-79 transition matrix'!C4</f>
        <v>4.9799999999999997E-2</v>
      </c>
      <c r="D312" s="23">
        <f>'75-79 transition matrix'!D4</f>
        <v>0.77550074700000005</v>
      </c>
      <c r="E312" s="23">
        <f>'75-79 transition matrix'!E4</f>
        <v>0.1331</v>
      </c>
      <c r="F312" s="23">
        <f>'75-79 transition matrix'!F4</f>
        <v>0</v>
      </c>
      <c r="G312" s="23">
        <f>'75-79 transition matrix'!G4</f>
        <v>0</v>
      </c>
      <c r="H312" s="23">
        <f>'75-79 transition matrix'!H4</f>
        <v>0</v>
      </c>
      <c r="I312" s="23">
        <f>'75-79 transition matrix'!I4</f>
        <v>1.1253000000000001E-5</v>
      </c>
      <c r="J312" s="23">
        <f>'75-79 transition matrix'!J4</f>
        <v>0</v>
      </c>
      <c r="K312" s="23">
        <f>'75-79 transition matrix'!K4</f>
        <v>4.1588E-2</v>
      </c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40" x14ac:dyDescent="0.2">
      <c r="A313" s="4" t="str">
        <f>'75-79 transition matrix'!A5</f>
        <v>F2</v>
      </c>
      <c r="B313" s="23">
        <f>'75-79 transition matrix'!B5</f>
        <v>0</v>
      </c>
      <c r="C313" s="23">
        <f>'75-79 transition matrix'!C5</f>
        <v>0</v>
      </c>
      <c r="D313" s="23">
        <f>'75-79 transition matrix'!D5</f>
        <v>4.9799999999999997E-2</v>
      </c>
      <c r="E313" s="23">
        <f>'75-79 transition matrix'!E5</f>
        <v>0.75019610000000003</v>
      </c>
      <c r="F313" s="23">
        <f>'75-79 transition matrix'!F5</f>
        <v>0.1331</v>
      </c>
      <c r="G313" s="23">
        <f>'75-79 transition matrix'!G5</f>
        <v>0</v>
      </c>
      <c r="H313" s="23">
        <f>'75-79 transition matrix'!H5</f>
        <v>0</v>
      </c>
      <c r="I313" s="23">
        <f>'75-79 transition matrix'!I5</f>
        <v>2.299E-4</v>
      </c>
      <c r="J313" s="23">
        <f>'75-79 transition matrix'!J5</f>
        <v>0</v>
      </c>
      <c r="K313" s="23">
        <f>'75-79 transition matrix'!K5</f>
        <v>6.6673999999999997E-2</v>
      </c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40" x14ac:dyDescent="0.2">
      <c r="A314" s="4" t="str">
        <f>'75-79 transition matrix'!A6</f>
        <v>F3</v>
      </c>
      <c r="B314" s="23">
        <f>'75-79 transition matrix'!B6</f>
        <v>0</v>
      </c>
      <c r="C314" s="23">
        <f>'75-79 transition matrix'!C6</f>
        <v>0</v>
      </c>
      <c r="D314" s="23">
        <f>'75-79 transition matrix'!D6</f>
        <v>0</v>
      </c>
      <c r="E314" s="23">
        <f>'75-79 transition matrix'!E6</f>
        <v>4.9799999999999997E-2</v>
      </c>
      <c r="F314" s="23">
        <f>'75-79 transition matrix'!F6</f>
        <v>0.77585520000000008</v>
      </c>
      <c r="G314" s="23">
        <f>'75-79 transition matrix'!G6</f>
        <v>8.7119999999999989E-2</v>
      </c>
      <c r="H314" s="23">
        <f>'75-79 transition matrix'!H6</f>
        <v>0</v>
      </c>
      <c r="I314" s="23">
        <f>'75-79 transition matrix'!I6</f>
        <v>4.5980000000000001E-4</v>
      </c>
      <c r="J314" s="23">
        <f>'75-79 transition matrix'!J6</f>
        <v>0</v>
      </c>
      <c r="K314" s="23">
        <f>'75-79 transition matrix'!K6</f>
        <v>8.6765000000000009E-2</v>
      </c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40" x14ac:dyDescent="0.2">
      <c r="A315" s="4" t="str">
        <f>'75-79 transition matrix'!A7</f>
        <v>F4</v>
      </c>
      <c r="B315" s="23">
        <f>'75-79 transition matrix'!B7</f>
        <v>0</v>
      </c>
      <c r="C315" s="23">
        <f>'75-79 transition matrix'!C7</f>
        <v>0</v>
      </c>
      <c r="D315" s="23">
        <f>'75-79 transition matrix'!D7</f>
        <v>0</v>
      </c>
      <c r="E315" s="23">
        <f>'75-79 transition matrix'!E7</f>
        <v>0</v>
      </c>
      <c r="F315" s="23">
        <f>'75-79 transition matrix'!F7</f>
        <v>4.9799999999999997E-2</v>
      </c>
      <c r="G315" s="23">
        <f>'75-79 transition matrix'!G7</f>
        <v>0.67578700000000003</v>
      </c>
      <c r="H315" s="23">
        <f>'75-79 transition matrix'!H7</f>
        <v>0.1331</v>
      </c>
      <c r="I315" s="23">
        <f>'75-79 transition matrix'!I7</f>
        <v>3.1459999999999995E-2</v>
      </c>
      <c r="J315" s="23">
        <f>'75-79 transition matrix'!J7</f>
        <v>0</v>
      </c>
      <c r="K315" s="23">
        <f>'75-79 transition matrix'!K7</f>
        <v>0.10985299999999999</v>
      </c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40" x14ac:dyDescent="0.2">
      <c r="A316" s="4" t="str">
        <f>'75-79 transition matrix'!A8</f>
        <v>DCC</v>
      </c>
      <c r="B316" s="23">
        <f>'75-79 transition matrix'!B8</f>
        <v>0</v>
      </c>
      <c r="C316" s="23">
        <f>'75-79 transition matrix'!C8</f>
        <v>0</v>
      </c>
      <c r="D316" s="23">
        <f>'75-79 transition matrix'!D8</f>
        <v>0</v>
      </c>
      <c r="E316" s="23">
        <f>'75-79 transition matrix'!E8</f>
        <v>0</v>
      </c>
      <c r="F316" s="23">
        <f>'75-79 transition matrix'!F8</f>
        <v>0</v>
      </c>
      <c r="G316" s="23">
        <f>'75-79 transition matrix'!G8</f>
        <v>0</v>
      </c>
      <c r="H316" s="23">
        <f>'75-79 transition matrix'!H8</f>
        <v>0.7746599999999999</v>
      </c>
      <c r="I316" s="23">
        <f>'75-79 transition matrix'!I8</f>
        <v>3.1459999999999995E-2</v>
      </c>
      <c r="J316" s="23">
        <f>'75-79 transition matrix'!J8</f>
        <v>3.388E-2</v>
      </c>
      <c r="K316" s="23">
        <f>'75-79 transition matrix'!K8</f>
        <v>0.16</v>
      </c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40" x14ac:dyDescent="0.2">
      <c r="A317" s="4" t="str">
        <f>'75-79 transition matrix'!A9</f>
        <v>HCC</v>
      </c>
      <c r="B317" s="23">
        <f>'75-79 transition matrix'!B9</f>
        <v>0</v>
      </c>
      <c r="C317" s="23">
        <f>'75-79 transition matrix'!C9</f>
        <v>0</v>
      </c>
      <c r="D317" s="23">
        <f>'75-79 transition matrix'!D9</f>
        <v>0</v>
      </c>
      <c r="E317" s="23">
        <f>'75-79 transition matrix'!E9</f>
        <v>0</v>
      </c>
      <c r="F317" s="23">
        <f>'75-79 transition matrix'!F9</f>
        <v>0</v>
      </c>
      <c r="G317" s="23">
        <f>'75-79 transition matrix'!G9</f>
        <v>0</v>
      </c>
      <c r="H317" s="23">
        <f>'75-79 transition matrix'!H9</f>
        <v>0</v>
      </c>
      <c r="I317" s="23">
        <f>'75-79 transition matrix'!I9</f>
        <v>0.37056200000000006</v>
      </c>
      <c r="J317" s="23">
        <f>'75-79 transition matrix'!J9</f>
        <v>7.038E-3</v>
      </c>
      <c r="K317" s="23">
        <f>'75-79 transition matrix'!K9</f>
        <v>0.62239999999999995</v>
      </c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40" x14ac:dyDescent="0.2">
      <c r="A318" s="4" t="str">
        <f>'75-79 transition matrix'!A10</f>
        <v xml:space="preserve">LT </v>
      </c>
      <c r="B318" s="23">
        <f>'75-79 transition matrix'!B10</f>
        <v>0</v>
      </c>
      <c r="C318" s="23">
        <f>'75-79 transition matrix'!C10</f>
        <v>0</v>
      </c>
      <c r="D318" s="23">
        <f>'75-79 transition matrix'!D10</f>
        <v>0</v>
      </c>
      <c r="E318" s="23">
        <f>'75-79 transition matrix'!E10</f>
        <v>0</v>
      </c>
      <c r="F318" s="23">
        <f>'75-79 transition matrix'!F10</f>
        <v>0</v>
      </c>
      <c r="G318" s="23">
        <f>'75-79 transition matrix'!G10</f>
        <v>0</v>
      </c>
      <c r="H318" s="23">
        <f>'75-79 transition matrix'!H10</f>
        <v>0</v>
      </c>
      <c r="I318" s="23">
        <f>'75-79 transition matrix'!I10</f>
        <v>0</v>
      </c>
      <c r="J318" s="23">
        <f>'75-79 transition matrix'!J10</f>
        <v>0.92999999999999994</v>
      </c>
      <c r="K318" s="23">
        <f>'75-79 transition matrix'!K10</f>
        <v>7.0000000000000007E-2</v>
      </c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40" x14ac:dyDescent="0.2">
      <c r="A319" s="4" t="str">
        <f>'75-79 transition matrix'!A11</f>
        <v>death</v>
      </c>
      <c r="B319" s="23">
        <f>'75-79 transition matrix'!B11</f>
        <v>0</v>
      </c>
      <c r="C319" s="23">
        <f>'75-79 transition matrix'!C11</f>
        <v>0</v>
      </c>
      <c r="D319" s="23">
        <f>'75-79 transition matrix'!D11</f>
        <v>0</v>
      </c>
      <c r="E319" s="23">
        <f>'75-79 transition matrix'!E11</f>
        <v>0</v>
      </c>
      <c r="F319" s="23">
        <f>'75-79 transition matrix'!F11</f>
        <v>0</v>
      </c>
      <c r="G319" s="23">
        <f>'75-79 transition matrix'!G11</f>
        <v>0</v>
      </c>
      <c r="H319" s="23">
        <f>'75-79 transition matrix'!H11</f>
        <v>0</v>
      </c>
      <c r="I319" s="23">
        <f>'75-79 transition matrix'!I11</f>
        <v>0</v>
      </c>
      <c r="J319" s="23">
        <f>'75-79 transition matrix'!J11</f>
        <v>0</v>
      </c>
      <c r="K319" s="23">
        <f>'75-79 transition matrix'!K11</f>
        <v>1</v>
      </c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40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40" ht="16" thickBot="1" x14ac:dyDescent="0.25">
      <c r="A321" s="4" t="s">
        <v>142</v>
      </c>
      <c r="B321" s="15" t="s">
        <v>66</v>
      </c>
      <c r="C321" s="15" t="s">
        <v>87</v>
      </c>
      <c r="D321" s="15" t="s">
        <v>77</v>
      </c>
      <c r="E321" s="15" t="s">
        <v>2</v>
      </c>
      <c r="F321" s="15" t="s">
        <v>3</v>
      </c>
      <c r="G321" s="15" t="s">
        <v>4</v>
      </c>
      <c r="H321" s="15" t="s">
        <v>64</v>
      </c>
      <c r="I321" s="15" t="s">
        <v>78</v>
      </c>
      <c r="J321" s="15" t="s">
        <v>79</v>
      </c>
      <c r="K321" s="15" t="s">
        <v>65</v>
      </c>
      <c r="L321" s="4" t="s">
        <v>110</v>
      </c>
      <c r="M321" s="15" t="s">
        <v>112</v>
      </c>
      <c r="N321" s="4" t="s">
        <v>151</v>
      </c>
      <c r="O321" s="22" t="s">
        <v>153</v>
      </c>
      <c r="P321" s="23"/>
      <c r="W321" s="23"/>
      <c r="X321" s="23"/>
      <c r="Y321" s="23"/>
    </row>
    <row r="322" spans="1:40" x14ac:dyDescent="0.2">
      <c r="A322" s="4">
        <v>75</v>
      </c>
      <c r="B322" s="23">
        <f t="array" ref="B322:K322">MMULT(B306:K306,B310:K319)</f>
        <v>347.28188576672517</v>
      </c>
      <c r="C322" s="23">
        <v>199.01133022839909</v>
      </c>
      <c r="D322" s="23">
        <v>32.895623518170972</v>
      </c>
      <c r="E322" s="23">
        <v>23.3277143307687</v>
      </c>
      <c r="F322" s="23">
        <v>16.722288075365633</v>
      </c>
      <c r="G322" s="23">
        <v>4.880577433970033</v>
      </c>
      <c r="H322" s="23">
        <v>2.713590710035267</v>
      </c>
      <c r="I322" s="23">
        <v>0.39951348161081479</v>
      </c>
      <c r="J322" s="23">
        <v>0.75742471572097947</v>
      </c>
      <c r="K322" s="23">
        <v>329.03802453000901</v>
      </c>
      <c r="L322" s="23">
        <f xml:space="preserve"> (C322 + D322 + E322 + F322 + G322 + H322) / $Q$2</f>
        <v>0.29212506340066446</v>
      </c>
      <c r="M322">
        <f xml:space="preserve"> (D322 + E322 + F322 + G322 + H322) / (C322 + D322 + E322 + F322+ G322 + H322)</f>
        <v>0.28810398910371532</v>
      </c>
      <c r="N322" s="23">
        <f>I322 / (D322 + E322 + F322 + G322 + H322)</f>
        <v>4.9604482632767052E-3</v>
      </c>
      <c r="O322" s="23">
        <f>SUM(B322:J322)</f>
        <v>627.98994826076671</v>
      </c>
      <c r="P322" s="23"/>
      <c r="Q322" s="24" t="s">
        <v>235</v>
      </c>
      <c r="R322" s="25"/>
      <c r="S322" s="25"/>
      <c r="T322" s="26"/>
      <c r="U322" s="23"/>
      <c r="V322" s="23"/>
      <c r="W322" s="23"/>
      <c r="X322" s="23"/>
      <c r="Y322" s="23"/>
    </row>
    <row r="323" spans="1:40" ht="16" thickBot="1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7" t="s">
        <v>149</v>
      </c>
      <c r="R323" s="28"/>
      <c r="S323" s="28"/>
      <c r="T323" s="29"/>
      <c r="U323" s="23"/>
      <c r="V323" s="23"/>
      <c r="W323" s="23"/>
      <c r="X323" s="23"/>
      <c r="Y323" s="23"/>
    </row>
    <row r="324" spans="1:40" x14ac:dyDescent="0.2">
      <c r="A324" s="4" t="s">
        <v>143</v>
      </c>
      <c r="B324" s="15" t="s">
        <v>66</v>
      </c>
      <c r="C324" s="15" t="s">
        <v>87</v>
      </c>
      <c r="D324" s="15" t="s">
        <v>77</v>
      </c>
      <c r="E324" s="15" t="s">
        <v>2</v>
      </c>
      <c r="F324" s="15" t="s">
        <v>3</v>
      </c>
      <c r="G324" s="15" t="s">
        <v>4</v>
      </c>
      <c r="H324" s="15" t="s">
        <v>64</v>
      </c>
      <c r="I324" s="15" t="s">
        <v>78</v>
      </c>
      <c r="J324" s="15" t="s">
        <v>79</v>
      </c>
      <c r="K324" s="15" t="s">
        <v>65</v>
      </c>
      <c r="L324" s="4" t="s">
        <v>110</v>
      </c>
      <c r="M324" s="15" t="s">
        <v>112</v>
      </c>
      <c r="N324" s="4" t="s">
        <v>151</v>
      </c>
      <c r="O324" s="22" t="s">
        <v>153</v>
      </c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40" ht="16" thickBot="1" x14ac:dyDescent="0.25">
      <c r="A325" s="4">
        <v>76</v>
      </c>
      <c r="B325" s="23">
        <f t="array" ref="B325:K325">MMULT(B322:K322,B310:K319)</f>
        <v>331.51002586181022</v>
      </c>
      <c r="C325" s="23">
        <v>190.63901210492739</v>
      </c>
      <c r="D325" s="23">
        <v>31.873660911894081</v>
      </c>
      <c r="E325" s="23">
        <v>22.711537749278556</v>
      </c>
      <c r="F325" s="23">
        <v>16.322045692807439</v>
      </c>
      <c r="G325" s="23">
        <v>4.7550765194961606</v>
      </c>
      <c r="H325" s="23">
        <v>2.7517150358973312</v>
      </c>
      <c r="I325" s="23">
        <v>0.4003791686162203</v>
      </c>
      <c r="J325" s="23">
        <v>0.79915321476008261</v>
      </c>
      <c r="K325" s="23">
        <v>355.26536653128824</v>
      </c>
      <c r="L325" s="23">
        <f xml:space="preserve"> (C325 + D325 + E325 + F325 + G325 + H325) / $Q$2</f>
        <v>0.28115479380400688</v>
      </c>
      <c r="M325">
        <f xml:space="preserve"> (D325 + E325 + F325 + G325 + H325) / (C325 + D325 + E325 + F325+ G325 + H325)</f>
        <v>0.29144451805357591</v>
      </c>
      <c r="N325" s="23">
        <f>I325 / (D325 + E325 + F325 + G325 + H325)</f>
        <v>5.1059630329314447E-3</v>
      </c>
      <c r="O325" s="23">
        <f>SUM(B325:J325)</f>
        <v>601.76260625948748</v>
      </c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40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Q326" s="24" t="s">
        <v>236</v>
      </c>
      <c r="R326" s="25"/>
      <c r="S326" s="25"/>
      <c r="T326" s="26"/>
      <c r="U326" s="23"/>
      <c r="V326" s="23"/>
      <c r="W326" s="23"/>
      <c r="X326" s="23"/>
      <c r="Y326" s="23"/>
    </row>
    <row r="327" spans="1:40" ht="16" thickBot="1" x14ac:dyDescent="0.25">
      <c r="A327" s="4" t="s">
        <v>144</v>
      </c>
      <c r="B327" s="15" t="s">
        <v>66</v>
      </c>
      <c r="C327" s="15" t="s">
        <v>87</v>
      </c>
      <c r="D327" s="15" t="s">
        <v>77</v>
      </c>
      <c r="E327" s="15" t="s">
        <v>2</v>
      </c>
      <c r="F327" s="15" t="s">
        <v>3</v>
      </c>
      <c r="G327" s="15" t="s">
        <v>4</v>
      </c>
      <c r="H327" s="15" t="s">
        <v>64</v>
      </c>
      <c r="I327" s="15" t="s">
        <v>78</v>
      </c>
      <c r="J327" s="15" t="s">
        <v>79</v>
      </c>
      <c r="K327" s="15" t="s">
        <v>65</v>
      </c>
      <c r="L327" s="4" t="s">
        <v>110</v>
      </c>
      <c r="M327" s="15" t="s">
        <v>112</v>
      </c>
      <c r="N327" s="4" t="s">
        <v>151</v>
      </c>
      <c r="O327" s="22" t="s">
        <v>153</v>
      </c>
      <c r="Q327" s="27" t="s">
        <v>150</v>
      </c>
      <c r="R327" s="28"/>
      <c r="S327" s="28"/>
      <c r="T327" s="29"/>
      <c r="U327" s="23"/>
      <c r="V327" s="23"/>
      <c r="W327" s="23"/>
      <c r="X327" s="23"/>
      <c r="Y327" s="23"/>
    </row>
    <row r="328" spans="1:40" x14ac:dyDescent="0.2">
      <c r="A328" s="4">
        <v>77</v>
      </c>
      <c r="B328" s="23">
        <f t="array" ref="B328:K328">MMULT(B325:K325,B310:K319)</f>
        <v>316.55005130740358</v>
      </c>
      <c r="C328" s="23">
        <v>182.53155717520858</v>
      </c>
      <c r="D328" s="23">
        <v>30.831623647087017</v>
      </c>
      <c r="E328" s="23">
        <v>22.093329187386463</v>
      </c>
      <c r="F328" s="23">
        <v>15.923252510502142</v>
      </c>
      <c r="G328" s="23">
        <v>4.6353955166381358</v>
      </c>
      <c r="H328" s="23">
        <v>2.7645442544531651</v>
      </c>
      <c r="I328" s="23">
        <v>0.39761390125779661</v>
      </c>
      <c r="J328" s="23">
        <v>0.83925846373179935</v>
      </c>
      <c r="K328" s="23">
        <v>380.46134682710704</v>
      </c>
      <c r="L328" s="23">
        <f xml:space="preserve"> (C328 + D328 + E328 + F328 + G328 + H328) / $Q$2</f>
        <v>0.27041936292986574</v>
      </c>
      <c r="M328">
        <f xml:space="preserve"> (D328 + E328 + F328 + G328 + H328) / (C328 + D328 + E328 + F328+ G328 + H328)</f>
        <v>0.29464499897385332</v>
      </c>
      <c r="N328" s="23">
        <f>I328 / (D328 + E328 + F328 + G328 + H328)</f>
        <v>5.2147353965468699E-3</v>
      </c>
      <c r="O328" s="23">
        <f>SUM(B328:J328)</f>
        <v>576.56662596366868</v>
      </c>
      <c r="U328" s="23"/>
      <c r="V328" s="23"/>
      <c r="W328" s="23"/>
      <c r="X328" s="23"/>
      <c r="Y328" s="23"/>
    </row>
    <row r="329" spans="1:40" ht="16" thickBot="1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U329" s="23"/>
      <c r="V329" s="23"/>
      <c r="W329" s="23"/>
      <c r="X329" s="23"/>
      <c r="Y329" s="23"/>
    </row>
    <row r="330" spans="1:40" x14ac:dyDescent="0.2">
      <c r="A330" s="4" t="s">
        <v>146</v>
      </c>
      <c r="B330" s="15" t="s">
        <v>66</v>
      </c>
      <c r="C330" s="15" t="s">
        <v>87</v>
      </c>
      <c r="D330" s="15" t="s">
        <v>77</v>
      </c>
      <c r="E330" s="15" t="s">
        <v>2</v>
      </c>
      <c r="F330" s="15" t="s">
        <v>3</v>
      </c>
      <c r="G330" s="15" t="s">
        <v>4</v>
      </c>
      <c r="H330" s="15" t="s">
        <v>64</v>
      </c>
      <c r="I330" s="15" t="s">
        <v>78</v>
      </c>
      <c r="J330" s="15" t="s">
        <v>79</v>
      </c>
      <c r="K330" s="15" t="s">
        <v>65</v>
      </c>
      <c r="L330" s="4" t="s">
        <v>110</v>
      </c>
      <c r="M330" s="15" t="s">
        <v>112</v>
      </c>
      <c r="N330" s="4" t="s">
        <v>151</v>
      </c>
      <c r="O330" s="22" t="s">
        <v>153</v>
      </c>
      <c r="Q330" s="24" t="s">
        <v>237</v>
      </c>
      <c r="R330" s="25"/>
      <c r="S330" s="25"/>
      <c r="T330" s="25"/>
      <c r="U330" s="25"/>
      <c r="V330" s="26"/>
      <c r="W330" s="23"/>
      <c r="X330" s="23"/>
      <c r="Y330" s="23"/>
    </row>
    <row r="331" spans="1:40" ht="16" thickBot="1" x14ac:dyDescent="0.25">
      <c r="A331" s="4">
        <v>78</v>
      </c>
      <c r="B331" s="23">
        <f t="array" ref="B331:K331">MMULT(B328:K328,B310:K319)</f>
        <v>302.33631605023635</v>
      </c>
      <c r="C331" s="23">
        <v>174.70635961703869</v>
      </c>
      <c r="D331" s="23">
        <v>29.780839741401945</v>
      </c>
      <c r="E331" s="23">
        <v>21.470996474843783</v>
      </c>
      <c r="F331" s="23">
        <v>15.52560307275586</v>
      </c>
      <c r="G331" s="23">
        <v>4.5197737887172824</v>
      </c>
      <c r="H331" s="23">
        <v>2.7585529954192243</v>
      </c>
      <c r="I331" s="23">
        <v>0.39289042382183365</v>
      </c>
      <c r="J331" s="23">
        <v>0.87697153724849897</v>
      </c>
      <c r="K331" s="23">
        <v>404.65966908929227</v>
      </c>
      <c r="L331" s="23">
        <f xml:space="preserve"> (C331 + D331 + E331 + F331 + G331 + H331) / $Q$2</f>
        <v>0.25995120542529787</v>
      </c>
      <c r="M331">
        <f xml:space="preserve"> (D331 + E331 + F331 + G331 + H331) / (C331 + D331 + E331 + F331+ G331 + H331)</f>
        <v>0.29769711071440019</v>
      </c>
      <c r="N331" s="23">
        <f>I331 / (D331 + E331 + F331 + G331 + H331)</f>
        <v>5.305331976902538E-3</v>
      </c>
      <c r="O331" s="23">
        <f>SUM(B331:J331)</f>
        <v>552.36830370148357</v>
      </c>
      <c r="Q331" s="27" t="s">
        <v>152</v>
      </c>
      <c r="R331" s="28"/>
      <c r="S331" s="28"/>
      <c r="T331" s="28"/>
      <c r="U331" s="28"/>
      <c r="V331" s="29"/>
      <c r="W331" s="23"/>
      <c r="X331" s="23"/>
      <c r="Y331" s="23"/>
    </row>
    <row r="332" spans="1:40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W332" s="23"/>
      <c r="X332" s="23"/>
      <c r="Y332" s="23"/>
    </row>
    <row r="333" spans="1:40" x14ac:dyDescent="0.2">
      <c r="A333" s="4" t="s">
        <v>145</v>
      </c>
      <c r="B333" s="15" t="s">
        <v>66</v>
      </c>
      <c r="C333" s="15" t="s">
        <v>87</v>
      </c>
      <c r="D333" s="15" t="s">
        <v>77</v>
      </c>
      <c r="E333" s="15" t="s">
        <v>2</v>
      </c>
      <c r="F333" s="15" t="s">
        <v>3</v>
      </c>
      <c r="G333" s="15" t="s">
        <v>4</v>
      </c>
      <c r="H333" s="15" t="s">
        <v>64</v>
      </c>
      <c r="I333" s="15" t="s">
        <v>78</v>
      </c>
      <c r="J333" s="15" t="s">
        <v>79</v>
      </c>
      <c r="K333" s="15" t="s">
        <v>65</v>
      </c>
      <c r="L333" s="4" t="s">
        <v>110</v>
      </c>
      <c r="M333" s="15" t="s">
        <v>112</v>
      </c>
      <c r="N333" s="4" t="s">
        <v>151</v>
      </c>
      <c r="O333" s="22" t="s">
        <v>153</v>
      </c>
      <c r="W333" s="23"/>
      <c r="X333" s="23"/>
      <c r="Y333" s="23"/>
      <c r="AL333" s="22" t="s">
        <v>218</v>
      </c>
      <c r="AM333" s="22" t="s">
        <v>219</v>
      </c>
      <c r="AN333" s="22" t="s">
        <v>220</v>
      </c>
    </row>
    <row r="334" spans="1:40" x14ac:dyDescent="0.2">
      <c r="A334" s="4">
        <v>79</v>
      </c>
      <c r="B334" s="23">
        <f t="array" ref="B334:K334">MMULT(B331:K331,B310:K319)</f>
        <v>288.81405466803176</v>
      </c>
      <c r="C334" s="23">
        <v>167.17179563843345</v>
      </c>
      <c r="D334" s="23">
        <v>28.730444505142639</v>
      </c>
      <c r="E334" s="23">
        <v>20.844462621145396</v>
      </c>
      <c r="F334" s="23">
        <v>15.128494242613442</v>
      </c>
      <c r="G334" s="23">
        <v>4.4069949090543767</v>
      </c>
      <c r="H334" s="23">
        <v>2.7385225547097263</v>
      </c>
      <c r="I334" s="23">
        <v>0.38697640003323053</v>
      </c>
      <c r="J334" s="23">
        <v>0.91180846792876546</v>
      </c>
      <c r="K334" s="23">
        <v>427.89441878368291</v>
      </c>
      <c r="L334" s="23">
        <f xml:space="preserve"> (C334 + D334 + E334 + F334 + G334 + H334) / $Q$2</f>
        <v>0.24977163495444313</v>
      </c>
      <c r="M334">
        <f xml:space="preserve"> (D334 + E334 + F334 + G334 + H334) / (C334 + D334 + E334 + F334+ G334 + H334)</f>
        <v>0.30059703817575667</v>
      </c>
      <c r="N334" s="23">
        <f>I334 / (D334 + E334 + F334 + G334 + H334)</f>
        <v>5.3859738785282116E-3</v>
      </c>
      <c r="O334" s="30">
        <f>SUM(B334:J334)</f>
        <v>529.13355400709258</v>
      </c>
      <c r="Q334" s="22" t="s">
        <v>163</v>
      </c>
      <c r="R334" s="22" t="s">
        <v>154</v>
      </c>
      <c r="S334" s="22" t="s">
        <v>155</v>
      </c>
      <c r="T334" s="22" t="s">
        <v>156</v>
      </c>
      <c r="U334" s="22" t="s">
        <v>157</v>
      </c>
      <c r="V334" s="22" t="s">
        <v>158</v>
      </c>
      <c r="W334" s="22" t="s">
        <v>159</v>
      </c>
      <c r="X334" s="22" t="s">
        <v>160</v>
      </c>
      <c r="Y334" s="22" t="s">
        <v>161</v>
      </c>
      <c r="Z334" s="22" t="s">
        <v>162</v>
      </c>
      <c r="AB334" s="22" t="s">
        <v>181</v>
      </c>
      <c r="AC334" s="22" t="s">
        <v>182</v>
      </c>
      <c r="AD334" s="22" t="s">
        <v>174</v>
      </c>
      <c r="AE334" s="22" t="s">
        <v>175</v>
      </c>
      <c r="AF334" s="22" t="s">
        <v>176</v>
      </c>
      <c r="AG334" s="22" t="s">
        <v>177</v>
      </c>
      <c r="AH334" s="22" t="s">
        <v>178</v>
      </c>
      <c r="AI334" s="22" t="s">
        <v>179</v>
      </c>
      <c r="AJ334" s="22" t="s">
        <v>180</v>
      </c>
      <c r="AK334" s="22" t="s">
        <v>183</v>
      </c>
      <c r="AL334">
        <f>C334 - C322</f>
        <v>-31.839534589965638</v>
      </c>
      <c r="AM334">
        <f>J334 - J322</f>
        <v>0.154383752207786</v>
      </c>
      <c r="AN334">
        <f>K334-K322</f>
        <v>98.856394253673898</v>
      </c>
    </row>
    <row r="335" spans="1:40" x14ac:dyDescent="0.2">
      <c r="A335" s="22" t="s">
        <v>153</v>
      </c>
      <c r="B335" s="23">
        <f t="shared" ref="B335:J335" si="11">SUM(B322:B334)</f>
        <v>1586.4923336542072</v>
      </c>
      <c r="C335" s="23">
        <f t="shared" si="11"/>
        <v>914.06005476400719</v>
      </c>
      <c r="D335" s="23">
        <f t="shared" si="11"/>
        <v>154.11219232369666</v>
      </c>
      <c r="E335" s="23">
        <f t="shared" si="11"/>
        <v>110.4480403634229</v>
      </c>
      <c r="F335" s="23">
        <f t="shared" si="11"/>
        <v>79.621683594044512</v>
      </c>
      <c r="G335" s="23">
        <f t="shared" si="11"/>
        <v>23.197818167875987</v>
      </c>
      <c r="H335" s="23">
        <f t="shared" si="11"/>
        <v>13.726925550514714</v>
      </c>
      <c r="I335" s="23">
        <f t="shared" si="11"/>
        <v>1.9773733753398959</v>
      </c>
      <c r="J335" s="23">
        <f t="shared" si="11"/>
        <v>4.1846163993901264</v>
      </c>
      <c r="K335" s="22" t="s">
        <v>147</v>
      </c>
      <c r="L335" s="4">
        <f>AVERAGE(L266:L334)</f>
        <v>0.30445924773178046</v>
      </c>
      <c r="M335" s="4">
        <f>AVERAGE(M2:M334)</f>
        <v>0.19213419340764717</v>
      </c>
      <c r="N335" s="4">
        <f>AVERAGE(N2:N334)</f>
        <v>2.5988736028944946E-3</v>
      </c>
      <c r="O335" s="4">
        <f>SUM(B335:J335)</f>
        <v>2887.8210381924991</v>
      </c>
      <c r="Q335" s="23">
        <f xml:space="preserve"> $R$6 * B335</f>
        <v>1586.4923336542072</v>
      </c>
      <c r="R335" s="23">
        <f>$R$7 * C335</f>
        <v>914.06005476400719</v>
      </c>
      <c r="S335" s="23">
        <f xml:space="preserve"> $R$8 * D335</f>
        <v>146.40658270751183</v>
      </c>
      <c r="T335" s="23">
        <f xml:space="preserve"> $R$9 * E335</f>
        <v>104.92563834525176</v>
      </c>
      <c r="U335" s="23">
        <f xml:space="preserve"> $R$10 * F335</f>
        <v>73.251948906520951</v>
      </c>
      <c r="V335" s="23">
        <f>$R$11 * G335</f>
        <v>18.094298170943269</v>
      </c>
      <c r="W335" s="23">
        <f>$R$12 *H335</f>
        <v>8.2361553303088275</v>
      </c>
      <c r="X335" s="23">
        <f xml:space="preserve"> $R$13 * I335</f>
        <v>1.2852926939709324</v>
      </c>
      <c r="Y335" s="23">
        <f xml:space="preserve"> $R$14 * J335</f>
        <v>3.1384622995425948</v>
      </c>
      <c r="Z335" s="31">
        <f>SUM(Q335:Y335)</f>
        <v>2855.8907668722641</v>
      </c>
      <c r="AB335" s="39">
        <f xml:space="preserve"> $S$6 * B335</f>
        <v>3980509.2651384058</v>
      </c>
      <c r="AC335" s="39">
        <f>$S$7 * C335</f>
        <v>3541982.7122105281</v>
      </c>
      <c r="AD335" s="39">
        <f xml:space="preserve"> $S$8 * D335</f>
        <v>604890.35487050936</v>
      </c>
      <c r="AE335" s="39">
        <f xml:space="preserve"> $S$9 * E335</f>
        <v>441792.1614536916</v>
      </c>
      <c r="AF335" s="39">
        <f xml:space="preserve"> $S$10 * F335</f>
        <v>358297.57617320033</v>
      </c>
      <c r="AG335" s="39">
        <f>$S$11 * G335</f>
        <v>480473.20989304746</v>
      </c>
      <c r="AH335" s="39">
        <f>$S$12 *H335</f>
        <v>702598.95737754519</v>
      </c>
      <c r="AI335" s="39">
        <f xml:space="preserve"> $S$13 * I335</f>
        <v>140255.09351285882</v>
      </c>
      <c r="AJ335" s="39">
        <f xml:space="preserve"> $S$14 * J335</f>
        <v>281072.31431423599</v>
      </c>
      <c r="AK335" s="39">
        <f>SUM(AB335:AJ335)+AL335+AM335+AN335</f>
        <v>16718021.267255474</v>
      </c>
      <c r="AL335" s="39">
        <f>IF(AL334&gt;0,(AL334*$T$7)-(AL334*$S$7),0)</f>
        <v>0</v>
      </c>
      <c r="AM335" s="39">
        <f>IF(AM334 &gt; 0, (AM334 * $T$14) - (AM334 * $S$14), 0)</f>
        <v>25715.70160525091</v>
      </c>
      <c r="AN335" s="39">
        <f t="array" ref="AN335">IF(AN334&gt;0,AN334*$T$15,0)</f>
        <v>6160433.9207061967</v>
      </c>
    </row>
    <row r="336" spans="1:40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x14ac:dyDescent="0.2">
      <c r="A337" s="32" t="s">
        <v>164</v>
      </c>
      <c r="B337" s="23"/>
      <c r="C337" s="23"/>
      <c r="D337" s="4">
        <f xml:space="preserve"> O27 + O55 + O83 + O111 + O139 + O167 + O195 + O223 + O251 + O279 + O307 + O335</f>
        <v>51415.707097441198</v>
      </c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x14ac:dyDescent="0.2">
      <c r="A338" s="32" t="s">
        <v>165</v>
      </c>
      <c r="B338" s="23"/>
      <c r="C338" s="23"/>
      <c r="D338" s="4">
        <f xml:space="preserve"> Z27 + Z55 + Z83 + Z111 + Z139 + Z167 + Z195 + Z223 + Z251 + Z279 + Z307 + Z335</f>
        <v>51202.187959446281</v>
      </c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x14ac:dyDescent="0.2">
      <c r="A339" s="40" t="s">
        <v>185</v>
      </c>
      <c r="B339" s="23"/>
      <c r="C339" s="23"/>
      <c r="D339" s="43">
        <f xml:space="preserve"> AK27 + AK55 + AK83 + AK111 + AK139 + AK167 + AK195 + AK223 + AK251 + AK279 + AK307 + AK335</f>
        <v>177963699.00168365</v>
      </c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  <row r="1000" spans="1:25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</row>
    <row r="1001" spans="1:25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</row>
    <row r="1002" spans="1:25" x14ac:dyDescent="0.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</row>
    <row r="1003" spans="1:25" x14ac:dyDescent="0.2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</row>
    <row r="1004" spans="1:25" x14ac:dyDescent="0.2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</row>
    <row r="1005" spans="1:25" x14ac:dyDescent="0.2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</row>
    <row r="1006" spans="1:25" x14ac:dyDescent="0.2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</row>
    <row r="1007" spans="1:25" x14ac:dyDescent="0.2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</row>
    <row r="1008" spans="1:25" x14ac:dyDescent="0.2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</row>
    <row r="1009" spans="1:25" x14ac:dyDescent="0.2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</row>
    <row r="1010" spans="1:25" x14ac:dyDescent="0.2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</row>
    <row r="1011" spans="1:25" x14ac:dyDescent="0.2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</row>
    <row r="1012" spans="1:25" x14ac:dyDescent="0.2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</row>
    <row r="1013" spans="1:25" x14ac:dyDescent="0.2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</row>
    <row r="1014" spans="1:25" x14ac:dyDescent="0.2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</row>
    <row r="1015" spans="1:25" x14ac:dyDescent="0.2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</row>
    <row r="1016" spans="1:25" x14ac:dyDescent="0.2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</row>
    <row r="1017" spans="1:25" x14ac:dyDescent="0.2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</row>
    <row r="1018" spans="1:25" x14ac:dyDescent="0.2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</row>
    <row r="1019" spans="1:25" x14ac:dyDescent="0.2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</row>
    <row r="1020" spans="1:25" x14ac:dyDescent="0.2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</row>
    <row r="1021" spans="1:25" x14ac:dyDescent="0.2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</row>
    <row r="1022" spans="1:25" x14ac:dyDescent="0.2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</row>
    <row r="1023" spans="1:25" x14ac:dyDescent="0.2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</row>
    <row r="1024" spans="1:25" x14ac:dyDescent="0.2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</row>
    <row r="1025" spans="1:25" x14ac:dyDescent="0.2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</row>
    <row r="1026" spans="1:25" x14ac:dyDescent="0.2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</row>
    <row r="1027" spans="1:25" x14ac:dyDescent="0.2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</row>
    <row r="1028" spans="1:25" x14ac:dyDescent="0.2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</row>
    <row r="1029" spans="1:25" x14ac:dyDescent="0.2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</row>
    <row r="1030" spans="1:25" x14ac:dyDescent="0.2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</row>
    <row r="1031" spans="1:25" x14ac:dyDescent="0.2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</row>
    <row r="1032" spans="1:25" x14ac:dyDescent="0.2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</row>
    <row r="1033" spans="1:25" x14ac:dyDescent="0.2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</row>
    <row r="1034" spans="1:25" x14ac:dyDescent="0.2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</row>
    <row r="1035" spans="1:25" x14ac:dyDescent="0.2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</row>
    <row r="1036" spans="1:25" x14ac:dyDescent="0.2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</row>
    <row r="1037" spans="1:25" x14ac:dyDescent="0.2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</row>
    <row r="1038" spans="1:25" x14ac:dyDescent="0.2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</row>
    <row r="1039" spans="1:25" x14ac:dyDescent="0.2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</row>
    <row r="1040" spans="1:25" x14ac:dyDescent="0.2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</row>
    <row r="1041" spans="1:25" x14ac:dyDescent="0.2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</row>
    <row r="1042" spans="1:25" x14ac:dyDescent="0.2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</row>
    <row r="1043" spans="1:25" x14ac:dyDescent="0.2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</row>
    <row r="1044" spans="1:25" x14ac:dyDescent="0.2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</row>
    <row r="1045" spans="1:25" x14ac:dyDescent="0.2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</row>
    <row r="1046" spans="1:25" x14ac:dyDescent="0.2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</row>
    <row r="1047" spans="1:25" x14ac:dyDescent="0.2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</row>
    <row r="1048" spans="1:25" x14ac:dyDescent="0.2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</row>
    <row r="1049" spans="1:25" x14ac:dyDescent="0.2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</row>
    <row r="1050" spans="1:25" x14ac:dyDescent="0.2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</row>
    <row r="1051" spans="1:25" x14ac:dyDescent="0.2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</row>
    <row r="1052" spans="1:25" x14ac:dyDescent="0.2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</row>
    <row r="1053" spans="1:25" x14ac:dyDescent="0.2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</row>
    <row r="1054" spans="1:25" x14ac:dyDescent="0.2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</row>
    <row r="1055" spans="1:25" x14ac:dyDescent="0.2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</row>
    <row r="1056" spans="1:25" x14ac:dyDescent="0.2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</row>
    <row r="1057" spans="1:25" x14ac:dyDescent="0.2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</row>
    <row r="1058" spans="1:25" x14ac:dyDescent="0.2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</row>
    <row r="1059" spans="1:25" x14ac:dyDescent="0.2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</row>
    <row r="1060" spans="1:25" x14ac:dyDescent="0.2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</row>
    <row r="1061" spans="1:25" x14ac:dyDescent="0.2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</row>
    <row r="1062" spans="1:25" x14ac:dyDescent="0.2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</row>
    <row r="1063" spans="1:25" x14ac:dyDescent="0.2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</row>
    <row r="1064" spans="1:25" x14ac:dyDescent="0.2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</row>
    <row r="1065" spans="1:25" x14ac:dyDescent="0.2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</row>
    <row r="1066" spans="1:25" x14ac:dyDescent="0.2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</row>
    <row r="1067" spans="1:25" x14ac:dyDescent="0.2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</row>
    <row r="1068" spans="1:25" x14ac:dyDescent="0.2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</row>
    <row r="1069" spans="1:25" x14ac:dyDescent="0.2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</row>
    <row r="1070" spans="1:25" x14ac:dyDescent="0.2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</row>
    <row r="1071" spans="1:25" x14ac:dyDescent="0.2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</row>
    <row r="1072" spans="1:25" x14ac:dyDescent="0.2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</row>
    <row r="1073" spans="1:25" x14ac:dyDescent="0.2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</row>
    <row r="1074" spans="1:25" x14ac:dyDescent="0.2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</row>
    <row r="1075" spans="1:25" x14ac:dyDescent="0.2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</row>
    <row r="1076" spans="1:25" x14ac:dyDescent="0.2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</row>
    <row r="1077" spans="1:25" x14ac:dyDescent="0.2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</row>
    <row r="1078" spans="1:25" x14ac:dyDescent="0.2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</row>
    <row r="1079" spans="1:25" x14ac:dyDescent="0.2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</row>
    <row r="1080" spans="1:25" x14ac:dyDescent="0.2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</row>
    <row r="1081" spans="1:25" x14ac:dyDescent="0.2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</row>
    <row r="1082" spans="1:25" x14ac:dyDescent="0.2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</row>
    <row r="1083" spans="1:25" x14ac:dyDescent="0.2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</row>
    <row r="1084" spans="1:25" x14ac:dyDescent="0.2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</row>
    <row r="1085" spans="1:25" x14ac:dyDescent="0.2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</row>
    <row r="1086" spans="1:25" x14ac:dyDescent="0.2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</row>
    <row r="1087" spans="1:25" x14ac:dyDescent="0.2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</row>
    <row r="1088" spans="1:25" x14ac:dyDescent="0.2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</row>
    <row r="1089" spans="1:25" x14ac:dyDescent="0.2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</row>
    <row r="1090" spans="1:25" x14ac:dyDescent="0.2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</row>
    <row r="1091" spans="1:25" x14ac:dyDescent="0.2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</row>
    <row r="1092" spans="1:25" x14ac:dyDescent="0.2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</row>
    <row r="1093" spans="1:25" x14ac:dyDescent="0.2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</row>
    <row r="1094" spans="1:25" x14ac:dyDescent="0.2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</row>
    <row r="1095" spans="1:25" x14ac:dyDescent="0.2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</row>
    <row r="1096" spans="1:25" x14ac:dyDescent="0.2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</row>
    <row r="1097" spans="1:25" x14ac:dyDescent="0.2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</row>
    <row r="1098" spans="1:25" x14ac:dyDescent="0.2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</row>
    <row r="1099" spans="1:25" x14ac:dyDescent="0.2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</row>
    <row r="1100" spans="1:25" x14ac:dyDescent="0.2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</row>
    <row r="1101" spans="1:25" x14ac:dyDescent="0.2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</row>
    <row r="1102" spans="1:25" x14ac:dyDescent="0.2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</row>
    <row r="1103" spans="1:25" x14ac:dyDescent="0.2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</row>
    <row r="1104" spans="1:25" x14ac:dyDescent="0.2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</row>
    <row r="1105" spans="1:25" x14ac:dyDescent="0.2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</row>
    <row r="1106" spans="1:25" x14ac:dyDescent="0.2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</row>
    <row r="1107" spans="1:25" x14ac:dyDescent="0.2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</row>
    <row r="1108" spans="1:25" x14ac:dyDescent="0.2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</row>
    <row r="1109" spans="1:25" x14ac:dyDescent="0.2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</row>
    <row r="1110" spans="1:25" x14ac:dyDescent="0.2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</row>
    <row r="1111" spans="1:25" x14ac:dyDescent="0.2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</row>
    <row r="1112" spans="1:25" x14ac:dyDescent="0.2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</row>
    <row r="1113" spans="1:25" x14ac:dyDescent="0.2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</row>
    <row r="1114" spans="1:25" x14ac:dyDescent="0.2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</row>
    <row r="1115" spans="1:25" x14ac:dyDescent="0.2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</row>
    <row r="1116" spans="1:25" x14ac:dyDescent="0.2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</row>
    <row r="1117" spans="1:25" x14ac:dyDescent="0.2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</row>
    <row r="1118" spans="1:25" x14ac:dyDescent="0.2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</row>
    <row r="1119" spans="1:25" x14ac:dyDescent="0.2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</row>
    <row r="1120" spans="1:25" x14ac:dyDescent="0.2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</row>
    <row r="1121" spans="1:25" x14ac:dyDescent="0.2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</row>
    <row r="1122" spans="1:25" x14ac:dyDescent="0.2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</row>
    <row r="1123" spans="1:25" x14ac:dyDescent="0.2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</row>
    <row r="1124" spans="1:25" x14ac:dyDescent="0.2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</row>
    <row r="1125" spans="1:25" x14ac:dyDescent="0.2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</row>
    <row r="1126" spans="1:25" x14ac:dyDescent="0.2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</row>
    <row r="1127" spans="1:25" x14ac:dyDescent="0.2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</row>
    <row r="1128" spans="1:25" x14ac:dyDescent="0.2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</row>
    <row r="1129" spans="1:25" x14ac:dyDescent="0.2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</row>
    <row r="1130" spans="1:25" x14ac:dyDescent="0.2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</row>
    <row r="1131" spans="1:25" x14ac:dyDescent="0.2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</row>
    <row r="1132" spans="1:25" x14ac:dyDescent="0.2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</row>
    <row r="1133" spans="1:25" x14ac:dyDescent="0.2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</row>
    <row r="1134" spans="1:25" x14ac:dyDescent="0.2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</row>
    <row r="1135" spans="1:25" x14ac:dyDescent="0.2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</row>
    <row r="1136" spans="1:25" x14ac:dyDescent="0.2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</row>
    <row r="1137" spans="1:25" x14ac:dyDescent="0.2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</row>
    <row r="1138" spans="1:25" x14ac:dyDescent="0.2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</row>
    <row r="1139" spans="1:25" x14ac:dyDescent="0.2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</row>
    <row r="1140" spans="1:25" x14ac:dyDescent="0.2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</row>
    <row r="1141" spans="1:25" x14ac:dyDescent="0.2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</row>
    <row r="1142" spans="1:25" x14ac:dyDescent="0.2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</row>
    <row r="1143" spans="1:25" x14ac:dyDescent="0.2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</row>
    <row r="1144" spans="1:25" x14ac:dyDescent="0.2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</row>
    <row r="1145" spans="1:25" x14ac:dyDescent="0.2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</row>
    <row r="1146" spans="1:25" x14ac:dyDescent="0.2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</row>
    <row r="1147" spans="1:25" x14ac:dyDescent="0.2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</row>
    <row r="1148" spans="1:25" x14ac:dyDescent="0.2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</row>
    <row r="1149" spans="1:25" x14ac:dyDescent="0.2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</row>
    <row r="1150" spans="1:25" x14ac:dyDescent="0.2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</row>
    <row r="1151" spans="1:25" x14ac:dyDescent="0.2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</row>
    <row r="1152" spans="1:25" x14ac:dyDescent="0.2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</row>
    <row r="1153" spans="1:25" x14ac:dyDescent="0.2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</row>
    <row r="1154" spans="1:25" x14ac:dyDescent="0.2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</row>
    <row r="1155" spans="1:25" x14ac:dyDescent="0.2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</row>
    <row r="1156" spans="1:25" x14ac:dyDescent="0.2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</row>
    <row r="1157" spans="1:25" x14ac:dyDescent="0.2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</row>
    <row r="1158" spans="1:25" x14ac:dyDescent="0.2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</row>
    <row r="1159" spans="1:25" x14ac:dyDescent="0.2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</row>
    <row r="1160" spans="1:25" x14ac:dyDescent="0.2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</row>
    <row r="1161" spans="1:25" x14ac:dyDescent="0.2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</row>
    <row r="1162" spans="1:25" x14ac:dyDescent="0.2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</row>
    <row r="1163" spans="1:25" x14ac:dyDescent="0.2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</row>
    <row r="1164" spans="1:25" x14ac:dyDescent="0.2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</row>
    <row r="1165" spans="1:25" x14ac:dyDescent="0.2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</row>
    <row r="1166" spans="1:25" x14ac:dyDescent="0.2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</row>
    <row r="1167" spans="1:25" x14ac:dyDescent="0.2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</row>
    <row r="1168" spans="1:25" x14ac:dyDescent="0.2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</row>
    <row r="1169" spans="1:25" x14ac:dyDescent="0.2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</row>
    <row r="1170" spans="1:25" x14ac:dyDescent="0.2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</row>
    <row r="1171" spans="1:25" x14ac:dyDescent="0.2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</row>
    <row r="1172" spans="1:25" x14ac:dyDescent="0.2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</row>
    <row r="1173" spans="1:25" x14ac:dyDescent="0.2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</row>
    <row r="1174" spans="1:25" x14ac:dyDescent="0.2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</row>
    <row r="1175" spans="1:25" x14ac:dyDescent="0.2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</row>
    <row r="1176" spans="1:25" x14ac:dyDescent="0.2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</row>
    <row r="1177" spans="1:25" x14ac:dyDescent="0.2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</row>
    <row r="1178" spans="1:25" x14ac:dyDescent="0.2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</row>
    <row r="1179" spans="1:25" x14ac:dyDescent="0.2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</row>
    <row r="1180" spans="1:25" x14ac:dyDescent="0.2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</row>
    <row r="1181" spans="1:25" x14ac:dyDescent="0.2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</row>
    <row r="1182" spans="1:25" x14ac:dyDescent="0.2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</row>
    <row r="1183" spans="1:25" x14ac:dyDescent="0.2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</row>
    <row r="1184" spans="1:25" x14ac:dyDescent="0.2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</row>
    <row r="1185" spans="1:25" x14ac:dyDescent="0.2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</row>
    <row r="1186" spans="1:25" x14ac:dyDescent="0.2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</row>
    <row r="1187" spans="1:25" x14ac:dyDescent="0.2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</row>
    <row r="1188" spans="1:25" x14ac:dyDescent="0.2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</row>
    <row r="1189" spans="1:25" x14ac:dyDescent="0.2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</row>
    <row r="1190" spans="1:25" x14ac:dyDescent="0.2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</row>
    <row r="1191" spans="1:25" x14ac:dyDescent="0.2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</row>
    <row r="1192" spans="1:25" x14ac:dyDescent="0.2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</row>
    <row r="1193" spans="1:25" x14ac:dyDescent="0.2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</row>
    <row r="1194" spans="1:25" x14ac:dyDescent="0.2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</row>
    <row r="1195" spans="1:25" x14ac:dyDescent="0.2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</row>
    <row r="1196" spans="1:25" x14ac:dyDescent="0.2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</row>
    <row r="1197" spans="1:25" x14ac:dyDescent="0.2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</row>
    <row r="1198" spans="1:25" x14ac:dyDescent="0.2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</row>
    <row r="1199" spans="1:25" x14ac:dyDescent="0.2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</row>
    <row r="1200" spans="1:25" x14ac:dyDescent="0.2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</row>
    <row r="1201" spans="1:25" x14ac:dyDescent="0.2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</row>
    <row r="1202" spans="1:25" x14ac:dyDescent="0.2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</row>
    <row r="1203" spans="1:25" x14ac:dyDescent="0.2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</row>
    <row r="1204" spans="1:25" x14ac:dyDescent="0.2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</row>
    <row r="1205" spans="1:25" x14ac:dyDescent="0.2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</row>
    <row r="1206" spans="1:25" x14ac:dyDescent="0.2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</row>
    <row r="1207" spans="1:25" x14ac:dyDescent="0.2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</row>
    <row r="1208" spans="1:25" x14ac:dyDescent="0.2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</row>
    <row r="1209" spans="1:25" x14ac:dyDescent="0.2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</row>
    <row r="1210" spans="1:25" x14ac:dyDescent="0.2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</row>
    <row r="1211" spans="1:25" x14ac:dyDescent="0.2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</row>
    <row r="1212" spans="1:25" x14ac:dyDescent="0.2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</row>
    <row r="1213" spans="1:25" x14ac:dyDescent="0.2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</row>
    <row r="1214" spans="1:25" x14ac:dyDescent="0.2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</row>
    <row r="1215" spans="1:25" x14ac:dyDescent="0.2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</row>
    <row r="1216" spans="1:25" x14ac:dyDescent="0.2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</row>
    <row r="1217" spans="1:25" x14ac:dyDescent="0.2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</row>
    <row r="1218" spans="1:25" x14ac:dyDescent="0.2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</row>
    <row r="1219" spans="1:25" x14ac:dyDescent="0.2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</row>
    <row r="1220" spans="1:25" x14ac:dyDescent="0.2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</row>
    <row r="1221" spans="1:25" x14ac:dyDescent="0.2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</row>
    <row r="1222" spans="1:25" x14ac:dyDescent="0.2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</row>
    <row r="1223" spans="1:25" x14ac:dyDescent="0.2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</row>
    <row r="1224" spans="1:25" x14ac:dyDescent="0.2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</row>
    <row r="1225" spans="1:25" x14ac:dyDescent="0.2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</row>
    <row r="1226" spans="1:25" x14ac:dyDescent="0.2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</row>
    <row r="1227" spans="1:25" x14ac:dyDescent="0.2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</row>
    <row r="1228" spans="1:25" x14ac:dyDescent="0.2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</row>
    <row r="1229" spans="1:25" x14ac:dyDescent="0.2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</row>
    <row r="1230" spans="1:25" x14ac:dyDescent="0.2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</row>
    <row r="1231" spans="1:25" x14ac:dyDescent="0.2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</row>
    <row r="1232" spans="1:25" x14ac:dyDescent="0.2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</row>
    <row r="1233" spans="1:25" x14ac:dyDescent="0.2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</row>
    <row r="1234" spans="1:25" x14ac:dyDescent="0.2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</row>
    <row r="1235" spans="1:25" x14ac:dyDescent="0.2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</row>
    <row r="1236" spans="1:25" x14ac:dyDescent="0.2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</row>
    <row r="1237" spans="1:25" x14ac:dyDescent="0.2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</row>
    <row r="1238" spans="1:25" x14ac:dyDescent="0.2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</row>
    <row r="1239" spans="1:25" x14ac:dyDescent="0.2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</row>
    <row r="1240" spans="1:25" x14ac:dyDescent="0.2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</row>
    <row r="1241" spans="1:25" x14ac:dyDescent="0.2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</row>
    <row r="1242" spans="1:25" x14ac:dyDescent="0.2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</row>
    <row r="1243" spans="1:25" x14ac:dyDescent="0.2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</row>
    <row r="1244" spans="1:25" x14ac:dyDescent="0.2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</row>
    <row r="1245" spans="1:25" x14ac:dyDescent="0.2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</row>
    <row r="1246" spans="1:25" x14ac:dyDescent="0.2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</row>
    <row r="1247" spans="1:25" x14ac:dyDescent="0.2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</row>
    <row r="1248" spans="1:25" x14ac:dyDescent="0.2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</row>
    <row r="1249" spans="1:25" x14ac:dyDescent="0.2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</row>
    <row r="1250" spans="1:25" x14ac:dyDescent="0.2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</row>
    <row r="1251" spans="1:25" x14ac:dyDescent="0.2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</row>
    <row r="1252" spans="1:25" x14ac:dyDescent="0.2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</row>
    <row r="1253" spans="1:25" x14ac:dyDescent="0.2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</row>
    <row r="1254" spans="1:25" x14ac:dyDescent="0.2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</row>
    <row r="1255" spans="1:25" x14ac:dyDescent="0.2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</row>
    <row r="1256" spans="1:25" x14ac:dyDescent="0.2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</row>
    <row r="1257" spans="1:25" x14ac:dyDescent="0.2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</row>
    <row r="1258" spans="1:25" x14ac:dyDescent="0.2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</row>
    <row r="1259" spans="1:25" x14ac:dyDescent="0.2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</row>
    <row r="1260" spans="1:25" x14ac:dyDescent="0.2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</row>
    <row r="1261" spans="1:25" x14ac:dyDescent="0.2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</row>
    <row r="1262" spans="1:25" x14ac:dyDescent="0.2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</row>
    <row r="1263" spans="1:25" x14ac:dyDescent="0.2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</row>
    <row r="1264" spans="1:25" x14ac:dyDescent="0.2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</row>
    <row r="1265" spans="1:25" x14ac:dyDescent="0.2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</row>
    <row r="1266" spans="1:25" x14ac:dyDescent="0.2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</row>
    <row r="1267" spans="1:25" x14ac:dyDescent="0.2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</row>
    <row r="1268" spans="1:25" x14ac:dyDescent="0.2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</row>
    <row r="1269" spans="1:25" x14ac:dyDescent="0.2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</row>
    <row r="1270" spans="1:25" x14ac:dyDescent="0.2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</row>
    <row r="1271" spans="1:25" x14ac:dyDescent="0.2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</row>
    <row r="1272" spans="1:25" x14ac:dyDescent="0.2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</row>
    <row r="1273" spans="1:25" x14ac:dyDescent="0.2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</row>
    <row r="1274" spans="1:25" x14ac:dyDescent="0.2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</row>
    <row r="1275" spans="1:25" x14ac:dyDescent="0.2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</row>
    <row r="1276" spans="1:25" x14ac:dyDescent="0.2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</row>
    <row r="1277" spans="1:25" x14ac:dyDescent="0.2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</row>
    <row r="1278" spans="1:25" x14ac:dyDescent="0.2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</row>
    <row r="1279" spans="1:25" x14ac:dyDescent="0.2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</row>
    <row r="1280" spans="1:25" x14ac:dyDescent="0.2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</row>
    <row r="1281" spans="1:25" x14ac:dyDescent="0.2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</row>
    <row r="1282" spans="1:25" x14ac:dyDescent="0.2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</row>
    <row r="1283" spans="1:25" x14ac:dyDescent="0.2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</row>
    <row r="1284" spans="1:25" x14ac:dyDescent="0.2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</row>
    <row r="1285" spans="1:25" x14ac:dyDescent="0.2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</row>
    <row r="1286" spans="1:25" x14ac:dyDescent="0.2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G350"/>
  <sheetViews>
    <sheetView zoomScaleNormal="80" workbookViewId="0">
      <selection activeCell="K60" sqref="K60"/>
    </sheetView>
  </sheetViews>
  <sheetFormatPr baseColWidth="10" defaultColWidth="8.83203125" defaultRowHeight="15" x14ac:dyDescent="0.2"/>
  <cols>
    <col min="1" max="1" width="12" customWidth="1"/>
    <col min="2" max="3" width="11.1640625" customWidth="1"/>
    <col min="4" max="4" width="18.5" customWidth="1"/>
    <col min="5" max="5" width="11.1640625" customWidth="1"/>
    <col min="6" max="6" width="10.33203125" customWidth="1"/>
    <col min="7" max="9" width="10.5" customWidth="1"/>
    <col min="10" max="10" width="14.5" customWidth="1"/>
    <col min="11" max="11" width="11.33203125" customWidth="1"/>
    <col min="12" max="12" width="10.5" customWidth="1"/>
    <col min="14" max="14" width="10.5" customWidth="1"/>
    <col min="15" max="15" width="11.1640625" customWidth="1"/>
    <col min="19" max="19" width="10.5" customWidth="1"/>
    <col min="20" max="20" width="15.83203125" customWidth="1"/>
    <col min="21" max="21" width="10.6640625" customWidth="1"/>
    <col min="28" max="28" width="17" customWidth="1"/>
    <col min="29" max="29" width="16" customWidth="1"/>
    <col min="30" max="30" width="14.6640625" customWidth="1"/>
    <col min="31" max="31" width="14" customWidth="1"/>
    <col min="32" max="32" width="13.83203125" customWidth="1"/>
    <col min="33" max="33" width="14.1640625" customWidth="1"/>
    <col min="34" max="34" width="15.33203125" customWidth="1"/>
    <col min="35" max="35" width="14.5" customWidth="1"/>
    <col min="36" max="36" width="12.5" customWidth="1"/>
    <col min="37" max="37" width="15.5" customWidth="1"/>
    <col min="38" max="38" width="13" customWidth="1"/>
    <col min="39" max="39" width="12.5" customWidth="1"/>
    <col min="40" max="40" width="15.1640625" customWidth="1"/>
  </cols>
  <sheetData>
    <row r="1" spans="1:59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4"/>
      <c r="BG1" s="44"/>
    </row>
    <row r="2" spans="1:59" x14ac:dyDescent="0.2">
      <c r="A2" s="4" t="s">
        <v>12</v>
      </c>
      <c r="B2" s="41">
        <f>'prevalence calculations'!W3</f>
        <v>831.84623449965352</v>
      </c>
      <c r="C2" s="41">
        <f>'prevalence calculations'!V3</f>
        <v>157.92375687256342</v>
      </c>
      <c r="D2" s="41">
        <f>'prevalence calculations'!G3</f>
        <v>9.8007512633876637</v>
      </c>
      <c r="E2" s="41">
        <f>'prevalence calculations'!I3</f>
        <v>5.2185818415440819</v>
      </c>
      <c r="F2" s="41">
        <f>'prevalence calculations'!K3</f>
        <v>3.0547796145623889</v>
      </c>
      <c r="G2" s="41">
        <f>'prevalence calculations'!M3</f>
        <v>1.909237259101493</v>
      </c>
      <c r="H2" s="41">
        <f>'prevalence calculations'!O3</f>
        <v>1.3639972898262216</v>
      </c>
      <c r="I2" s="41">
        <f>'prevalence calculations'!R3</f>
        <v>7.5055464184607304E-2</v>
      </c>
      <c r="J2" s="41">
        <f>'prevalence calculations'!T3</f>
        <v>3.3895332652181608E-2</v>
      </c>
      <c r="K2" s="41">
        <v>0</v>
      </c>
      <c r="L2" s="41">
        <f xml:space="preserve"> (C2 + D2 + E2 + F2 + G2 + H2) / $Q$2</f>
        <v>0.17730000000000001</v>
      </c>
      <c r="M2" s="41">
        <f xml:space="preserve"> (D2 + E2 + F2 + G2 + H2) / (C2 + D2 + E2 + F2+ G2 + H2)</f>
        <v>0.11907857304004511</v>
      </c>
      <c r="N2" s="41">
        <f>I2 / (D2 + E2 + F2 + G2 + H2)</f>
        <v>3.5159152676376517E-3</v>
      </c>
      <c r="O2" s="41"/>
      <c r="P2" s="41"/>
      <c r="Q2" s="41">
        <v>1011.1173386406388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4"/>
      <c r="BG2" s="44"/>
    </row>
    <row r="3" spans="1:59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4"/>
      <c r="BG3" s="44"/>
    </row>
    <row r="4" spans="1:59" x14ac:dyDescent="0.2">
      <c r="A4" s="4" t="str">
        <f>'25-29 transition matrix'!A1</f>
        <v>25-29</v>
      </c>
      <c r="B4" s="4" t="str">
        <f>'25-29 transition matrix'!B1</f>
        <v>no NAFLD</v>
      </c>
      <c r="C4" s="4" t="str">
        <f>'25-29 transition matrix'!C1</f>
        <v>NAFLD F0</v>
      </c>
      <c r="D4" s="4" t="str">
        <f>'25-29 transition matrix'!D1</f>
        <v>F1</v>
      </c>
      <c r="E4" s="4" t="str">
        <f>'25-29 transition matrix'!E1</f>
        <v>F2</v>
      </c>
      <c r="F4" s="4" t="str">
        <f>'25-29 transition matrix'!F1</f>
        <v>F3</v>
      </c>
      <c r="G4" s="4" t="str">
        <f>'25-29 transition matrix'!G1</f>
        <v>F4</v>
      </c>
      <c r="H4" s="4" t="str">
        <f>'25-29 transition matrix'!H1</f>
        <v>DCC</v>
      </c>
      <c r="I4" s="4" t="str">
        <f>'25-29 transition matrix'!I1</f>
        <v>HCC</v>
      </c>
      <c r="J4" s="4" t="str">
        <f>'25-29 transition matrix'!J1</f>
        <v>LT</v>
      </c>
      <c r="K4" s="4" t="str">
        <f>'25-29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4"/>
      <c r="BG4" s="44"/>
    </row>
    <row r="5" spans="1:59" x14ac:dyDescent="0.2">
      <c r="A5" s="4" t="str">
        <f>'25-29 transition matrix'!A2</f>
        <v>no NAFLD</v>
      </c>
      <c r="B5" s="41">
        <f>'25-29 transition matrix'!B2</f>
        <v>0.95152999999999999</v>
      </c>
      <c r="C5" s="41">
        <f>'25-29 transition matrix'!C2</f>
        <v>4.7500000000000001E-2</v>
      </c>
      <c r="D5" s="41">
        <f>'25-29 transition matrix'!D2</f>
        <v>0</v>
      </c>
      <c r="E5" s="41">
        <f>'25-29 transition matrix'!E2</f>
        <v>0</v>
      </c>
      <c r="F5" s="41">
        <f>'25-29 transition matrix'!F2</f>
        <v>0</v>
      </c>
      <c r="G5" s="41">
        <f>'25-29 transition matrix'!G2</f>
        <v>0</v>
      </c>
      <c r="H5" s="41">
        <f>'25-29 transition matrix'!H2</f>
        <v>0</v>
      </c>
      <c r="I5" s="41">
        <f>'25-29 transition matrix'!I2</f>
        <v>0</v>
      </c>
      <c r="J5" s="41">
        <f>'25-29 transition matrix'!J2</f>
        <v>0</v>
      </c>
      <c r="K5" s="41">
        <f>'25-29 transition matrix'!K2</f>
        <v>9.7000000000000005E-4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4"/>
      <c r="BG5" s="44"/>
    </row>
    <row r="6" spans="1:59" x14ac:dyDescent="0.2">
      <c r="A6" s="4" t="str">
        <f>'25-29 transition matrix'!A3</f>
        <v>NAFLD</v>
      </c>
      <c r="B6" s="41">
        <f>'25-29 transition matrix'!B3</f>
        <v>0.23701</v>
      </c>
      <c r="C6" s="41">
        <f>'25-29 transition matrix'!C3</f>
        <v>0.74592850500000007</v>
      </c>
      <c r="D6" s="41">
        <f>'25-29 transition matrix'!D3</f>
        <v>1.5768000000000001E-2</v>
      </c>
      <c r="E6" s="41">
        <f>'25-29 transition matrix'!E3</f>
        <v>0</v>
      </c>
      <c r="F6" s="41">
        <f>'25-29 transition matrix'!F3</f>
        <v>0</v>
      </c>
      <c r="G6" s="41">
        <f>'25-29 transition matrix'!G3</f>
        <v>0</v>
      </c>
      <c r="H6" s="41">
        <f>'25-29 transition matrix'!H3</f>
        <v>0</v>
      </c>
      <c r="I6" s="41">
        <f>'25-29 transition matrix'!I3</f>
        <v>0</v>
      </c>
      <c r="J6" s="41">
        <f>'25-29 transition matrix'!J3</f>
        <v>0</v>
      </c>
      <c r="K6" s="41">
        <f>'25-29 transition matrix'!K3</f>
        <v>1.2934950000000002E-3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4"/>
      <c r="BG6" s="44"/>
    </row>
    <row r="7" spans="1:59" x14ac:dyDescent="0.2">
      <c r="A7" s="4" t="str">
        <f>'25-29 transition matrix'!A4</f>
        <v>F1</v>
      </c>
      <c r="B7" s="41">
        <f>'25-29 transition matrix'!B4</f>
        <v>0</v>
      </c>
      <c r="C7" s="41">
        <f>'25-29 transition matrix'!C4</f>
        <v>8.2200000000000009E-2</v>
      </c>
      <c r="D7" s="41">
        <f>'25-29 transition matrix'!D4</f>
        <v>0.83610855539999995</v>
      </c>
      <c r="E7" s="41">
        <f>'25-29 transition matrix'!E4</f>
        <v>8.0299999999999996E-2</v>
      </c>
      <c r="F7" s="41">
        <f>'25-29 transition matrix'!F4</f>
        <v>0</v>
      </c>
      <c r="G7" s="41">
        <f>'25-29 transition matrix'!G4</f>
        <v>0</v>
      </c>
      <c r="H7" s="41">
        <f>'25-29 transition matrix'!H4</f>
        <v>0</v>
      </c>
      <c r="I7" s="41">
        <f>'25-29 transition matrix'!I4</f>
        <v>6.7890000000000006E-6</v>
      </c>
      <c r="J7" s="41">
        <f>'25-29 transition matrix'!J4</f>
        <v>0</v>
      </c>
      <c r="K7" s="41">
        <f>'25-29 transition matrix'!K4</f>
        <v>1.3846556000000002E-3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4"/>
      <c r="BG7" s="44"/>
    </row>
    <row r="8" spans="1:59" x14ac:dyDescent="0.2">
      <c r="A8" s="4" t="str">
        <f>'25-29 transition matrix'!A5</f>
        <v>F2</v>
      </c>
      <c r="B8" s="41">
        <f>'25-29 transition matrix'!B5</f>
        <v>0</v>
      </c>
      <c r="C8" s="41">
        <f>'25-29 transition matrix'!C5</f>
        <v>0</v>
      </c>
      <c r="D8" s="41">
        <f>'25-29 transition matrix'!D5</f>
        <v>8.2200000000000009E-2</v>
      </c>
      <c r="E8" s="41">
        <f>'25-29 transition matrix'!E5</f>
        <v>0.83514141619999982</v>
      </c>
      <c r="F8" s="41">
        <f>'25-29 transition matrix'!F5</f>
        <v>8.0299999999999996E-2</v>
      </c>
      <c r="G8" s="41">
        <f>'25-29 transition matrix'!G5</f>
        <v>0</v>
      </c>
      <c r="H8" s="41">
        <f>'25-29 transition matrix'!H5</f>
        <v>0</v>
      </c>
      <c r="I8" s="41">
        <f>'25-29 transition matrix'!I5</f>
        <v>1.3870000000000001E-4</v>
      </c>
      <c r="J8" s="41">
        <f>'25-29 transition matrix'!J5</f>
        <v>0</v>
      </c>
      <c r="K8" s="41">
        <f>'25-29 transition matrix'!K5</f>
        <v>2.2198838000000005E-3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4"/>
      <c r="BG8" s="44"/>
    </row>
    <row r="9" spans="1:59" x14ac:dyDescent="0.2">
      <c r="A9" s="4" t="str">
        <f>'25-29 transition matrix'!A6</f>
        <v>F3</v>
      </c>
      <c r="B9" s="41">
        <f>'25-29 transition matrix'!B6</f>
        <v>0</v>
      </c>
      <c r="C9" s="41">
        <f>'25-29 transition matrix'!C6</f>
        <v>0</v>
      </c>
      <c r="D9" s="41">
        <f>'25-29 transition matrix'!D6</f>
        <v>0</v>
      </c>
      <c r="E9" s="41">
        <f>'25-29 transition matrix'!E6</f>
        <v>8.2200000000000009E-2</v>
      </c>
      <c r="F9" s="41">
        <f>'25-29 transition matrix'!F6</f>
        <v>0.86207379449999999</v>
      </c>
      <c r="G9" s="41">
        <f>'25-29 transition matrix'!G6</f>
        <v>5.2559999999999996E-2</v>
      </c>
      <c r="H9" s="41">
        <f>'25-29 transition matrix'!H6</f>
        <v>0</v>
      </c>
      <c r="I9" s="41">
        <f>'25-29 transition matrix'!I6</f>
        <v>2.7740000000000002E-4</v>
      </c>
      <c r="J9" s="41">
        <f>'25-29 transition matrix'!J6</f>
        <v>0</v>
      </c>
      <c r="K9" s="41">
        <f>'25-29 transition matrix'!K6</f>
        <v>2.8888055000000005E-3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4"/>
      <c r="BG9" s="44"/>
    </row>
    <row r="10" spans="1:59" x14ac:dyDescent="0.2">
      <c r="A10" s="4" t="str">
        <f>'25-29 transition matrix'!A7</f>
        <v>F4</v>
      </c>
      <c r="B10" s="41">
        <f>'25-29 transition matrix'!B7</f>
        <v>0</v>
      </c>
      <c r="C10" s="41">
        <f>'25-29 transition matrix'!C7</f>
        <v>0</v>
      </c>
      <c r="D10" s="41">
        <f>'25-29 transition matrix'!D7</f>
        <v>0</v>
      </c>
      <c r="E10" s="41">
        <f>'25-29 transition matrix'!E7</f>
        <v>0</v>
      </c>
      <c r="F10" s="41">
        <f>'25-29 transition matrix'!F7</f>
        <v>8.2200000000000009E-2</v>
      </c>
      <c r="G10" s="41">
        <f>'25-29 transition matrix'!G7</f>
        <v>0.8148624888999999</v>
      </c>
      <c r="H10" s="41">
        <f>'25-29 transition matrix'!H7</f>
        <v>8.0299999999999996E-2</v>
      </c>
      <c r="I10" s="41">
        <f>'25-29 transition matrix'!I7</f>
        <v>1.898E-2</v>
      </c>
      <c r="J10" s="41">
        <f>'25-29 transition matrix'!J7</f>
        <v>0</v>
      </c>
      <c r="K10" s="41">
        <f>'25-29 transition matrix'!K7</f>
        <v>3.6575111E-3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4"/>
      <c r="BG10" s="44"/>
    </row>
    <row r="11" spans="1:59" x14ac:dyDescent="0.2">
      <c r="A11" s="4" t="str">
        <f>'25-29 transition matrix'!A8</f>
        <v>DCC</v>
      </c>
      <c r="B11" s="41">
        <f>'25-29 transition matrix'!B8</f>
        <v>0</v>
      </c>
      <c r="C11" s="41">
        <f>'25-29 transition matrix'!C8</f>
        <v>0</v>
      </c>
      <c r="D11" s="41">
        <f>'25-29 transition matrix'!D8</f>
        <v>0</v>
      </c>
      <c r="E11" s="41">
        <f>'25-29 transition matrix'!E8</f>
        <v>0</v>
      </c>
      <c r="F11" s="41">
        <f>'25-29 transition matrix'!F8</f>
        <v>0</v>
      </c>
      <c r="G11" s="41">
        <f>'25-29 transition matrix'!G8</f>
        <v>0</v>
      </c>
      <c r="H11" s="41">
        <f>'25-29 transition matrix'!H8</f>
        <v>0.80057999999999996</v>
      </c>
      <c r="I11" s="41">
        <f>'25-29 transition matrix'!I8</f>
        <v>1.898E-2</v>
      </c>
      <c r="J11" s="41">
        <f>'25-29 transition matrix'!J8</f>
        <v>2.044E-2</v>
      </c>
      <c r="K11" s="41">
        <f>'25-29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4"/>
      <c r="BG11" s="44"/>
    </row>
    <row r="12" spans="1:59" x14ac:dyDescent="0.2">
      <c r="A12" s="4" t="str">
        <f>'25-29 transition matrix'!A9</f>
        <v>HCC</v>
      </c>
      <c r="B12" s="41">
        <f>'25-29 transition matrix'!B9</f>
        <v>0</v>
      </c>
      <c r="C12" s="41">
        <f>'25-29 transition matrix'!C9</f>
        <v>0</v>
      </c>
      <c r="D12" s="41">
        <f>'25-29 transition matrix'!D9</f>
        <v>0</v>
      </c>
      <c r="E12" s="41">
        <f>'25-29 transition matrix'!E9</f>
        <v>0</v>
      </c>
      <c r="F12" s="41">
        <f>'25-29 transition matrix'!F9</f>
        <v>0</v>
      </c>
      <c r="G12" s="41">
        <f>'25-29 transition matrix'!G9</f>
        <v>0</v>
      </c>
      <c r="H12" s="41">
        <f>'25-29 transition matrix'!H9</f>
        <v>0</v>
      </c>
      <c r="I12" s="41">
        <f>'25-29 transition matrix'!I9</f>
        <v>0.34700000000000009</v>
      </c>
      <c r="J12" s="41">
        <f>'25-29 transition matrix'!J9</f>
        <v>3.0599999999999999E-2</v>
      </c>
      <c r="K12" s="41">
        <f>'25-29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4"/>
      <c r="BG12" s="44"/>
    </row>
    <row r="13" spans="1:59" x14ac:dyDescent="0.2">
      <c r="A13" s="4" t="str">
        <f>'25-29 transition matrix'!A10</f>
        <v xml:space="preserve">LT </v>
      </c>
      <c r="B13" s="41">
        <f>'25-29 transition matrix'!B10</f>
        <v>0</v>
      </c>
      <c r="C13" s="41">
        <f>'25-29 transition matrix'!C10</f>
        <v>0</v>
      </c>
      <c r="D13" s="41">
        <f>'25-29 transition matrix'!D10</f>
        <v>0</v>
      </c>
      <c r="E13" s="41">
        <f>'25-29 transition matrix'!E10</f>
        <v>0</v>
      </c>
      <c r="F13" s="41">
        <f>'25-29 transition matrix'!F10</f>
        <v>0</v>
      </c>
      <c r="G13" s="41">
        <f>'25-29 transition matrix'!G10</f>
        <v>0</v>
      </c>
      <c r="H13" s="41">
        <f>'25-29 transition matrix'!H10</f>
        <v>0</v>
      </c>
      <c r="I13" s="41">
        <f>'25-29 transition matrix'!I10</f>
        <v>0</v>
      </c>
      <c r="J13" s="41">
        <f>'25-29 transition matrix'!J10</f>
        <v>0.92999999999999994</v>
      </c>
      <c r="K13" s="41">
        <f>'25-29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4"/>
      <c r="BG13" s="44"/>
    </row>
    <row r="14" spans="1:59" x14ac:dyDescent="0.2">
      <c r="A14" s="4" t="str">
        <f>'25-29 transition matrix'!A11</f>
        <v>death</v>
      </c>
      <c r="B14" s="41">
        <f>'25-29 transition matrix'!B11</f>
        <v>0</v>
      </c>
      <c r="C14" s="41">
        <f>'25-29 transition matrix'!C11</f>
        <v>0</v>
      </c>
      <c r="D14" s="41">
        <f>'25-29 transition matrix'!D11</f>
        <v>0</v>
      </c>
      <c r="E14" s="41">
        <f>'25-29 transition matrix'!E11</f>
        <v>0</v>
      </c>
      <c r="F14" s="41">
        <f>'25-29 transition matrix'!F11</f>
        <v>0</v>
      </c>
      <c r="G14" s="41">
        <f>'25-29 transition matrix'!G11</f>
        <v>0</v>
      </c>
      <c r="H14" s="41">
        <f>'25-29 transition matrix'!H11</f>
        <v>0</v>
      </c>
      <c r="I14" s="41">
        <f>'25-29 transition matrix'!I11</f>
        <v>0</v>
      </c>
      <c r="J14" s="41">
        <f>'25-29 transition matrix'!J11</f>
        <v>0</v>
      </c>
      <c r="K14" s="41">
        <f>'25-29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4"/>
      <c r="BG14" s="44"/>
    </row>
    <row r="15" spans="1:59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4"/>
      <c r="BG15" s="44"/>
    </row>
    <row r="16" spans="1:59" x14ac:dyDescent="0.2">
      <c r="A16" s="15" t="str">
        <f t="shared" ref="A16:K16" si="0">A1</f>
        <v>Year 0</v>
      </c>
      <c r="B16" s="15" t="str">
        <f t="shared" si="0"/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4"/>
      <c r="BG16" s="44"/>
    </row>
    <row r="17" spans="1:59" x14ac:dyDescent="0.2">
      <c r="A17" s="4">
        <v>25</v>
      </c>
      <c r="B17" s="41">
        <f t="shared" ref="B17:K17" si="1">B2</f>
        <v>831.84623449965352</v>
      </c>
      <c r="C17" s="41">
        <f t="shared" si="1"/>
        <v>157.92375687256342</v>
      </c>
      <c r="D17" s="41">
        <f t="shared" si="1"/>
        <v>9.8007512633876637</v>
      </c>
      <c r="E17" s="41">
        <f t="shared" si="1"/>
        <v>5.2185818415440819</v>
      </c>
      <c r="F17" s="41">
        <f t="shared" si="1"/>
        <v>3.0547796145623889</v>
      </c>
      <c r="G17" s="41">
        <f t="shared" si="1"/>
        <v>1.909237259101493</v>
      </c>
      <c r="H17" s="41">
        <f t="shared" si="1"/>
        <v>1.3639972898262216</v>
      </c>
      <c r="I17" s="41">
        <f t="shared" si="1"/>
        <v>7.5055464184607304E-2</v>
      </c>
      <c r="J17" s="41">
        <f t="shared" si="1"/>
        <v>3.3895332652181608E-2</v>
      </c>
      <c r="K17" s="41">
        <f t="shared" si="1"/>
        <v>0</v>
      </c>
      <c r="L17" s="41">
        <f xml:space="preserve"> (C17 + D17 + E17 + F17 + G17 + H17) / $Q$2</f>
        <v>0.17730000000000001</v>
      </c>
      <c r="M17" s="41">
        <f xml:space="preserve"> (D17 + E17 + F17 + G17 + H17) / (C17 + D17 + E17 + F17+ G17 + H17)</f>
        <v>0.11907857304004511</v>
      </c>
      <c r="N17" s="41">
        <f>I17 / (D17 + E17 + F17 + G17 + H17)</f>
        <v>3.5159152676376517E-3</v>
      </c>
      <c r="O17" s="41">
        <f>SUM(B17:J17)</f>
        <v>1011.2262894374754</v>
      </c>
      <c r="P17" s="41"/>
      <c r="R17" s="41"/>
      <c r="S17" s="41"/>
      <c r="T17" s="50"/>
      <c r="U17" s="45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4"/>
      <c r="BG17" s="44"/>
    </row>
    <row r="18" spans="1:59" x14ac:dyDescent="0.2">
      <c r="A18" s="4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5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4"/>
      <c r="BG18" s="44"/>
    </row>
    <row r="19" spans="1:59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5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4"/>
      <c r="BG19" s="44"/>
    </row>
    <row r="20" spans="1:59" x14ac:dyDescent="0.2">
      <c r="A20" s="4">
        <v>26</v>
      </c>
      <c r="B20" s="41">
        <f t="array" ref="B20:K20">MMULT(B17:K17,B5:K14)</f>
        <v>828.95615712982146</v>
      </c>
      <c r="C20" s="41">
        <v>158.11814976051872</v>
      </c>
      <c r="D20" s="41">
        <v>11.113601206407287</v>
      </c>
      <c r="E20" s="41">
        <v>5.3963570404697849</v>
      </c>
      <c r="F20" s="41">
        <v>3.2094368782611791</v>
      </c>
      <c r="G20" s="41">
        <v>1.7163250413934557</v>
      </c>
      <c r="H20" s="41">
        <v>1.2453007021949265</v>
      </c>
      <c r="I20" s="41">
        <v>8.980798827753568E-2</v>
      </c>
      <c r="J20" s="41">
        <v>6.1699461174625846E-2</v>
      </c>
      <c r="K20" s="41">
        <v>1.3194542289564957</v>
      </c>
      <c r="L20" s="41">
        <f xml:space="preserve"> (C20 + D20 + E20 + F20 + G20 + H20) / $Q$2</f>
        <v>0.17881126524080226</v>
      </c>
      <c r="M20" s="41">
        <f xml:space="preserve"> (D20 + E20 + F20 + G20 + H20) / (C20 + D20 + E20 + F20+ G20 + H20)</f>
        <v>0.12544869973567149</v>
      </c>
      <c r="N20" s="41">
        <f>I20 / (D20 + E20 + F20 + G20 + H20)</f>
        <v>3.9596096135763445E-3</v>
      </c>
      <c r="O20" s="41">
        <f>SUM(B20:J20)</f>
        <v>1009.9068352085191</v>
      </c>
      <c r="P20" s="41"/>
      <c r="Q20" s="4"/>
      <c r="R20" s="41"/>
      <c r="S20" s="41"/>
      <c r="T20" s="45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4"/>
      <c r="BG20" s="44"/>
    </row>
    <row r="21" spans="1:59" x14ac:dyDescent="0.2">
      <c r="A21" s="4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4"/>
      <c r="BG21" s="44"/>
    </row>
    <row r="22" spans="1:59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4"/>
      <c r="BG22" s="44"/>
    </row>
    <row r="23" spans="1:59" x14ac:dyDescent="0.2">
      <c r="A23" s="4">
        <v>27</v>
      </c>
      <c r="B23" s="41">
        <f t="array" ref="B23:K23">MMULT(B20:K20,B5:K14)</f>
        <v>826.25223486847949</v>
      </c>
      <c r="C23" s="41">
        <v>158.23379054706305</v>
      </c>
      <c r="D23" s="41">
        <v>12.228964584131369</v>
      </c>
      <c r="E23" s="41">
        <v>5.6629591493663503</v>
      </c>
      <c r="F23" s="41">
        <v>3.3411808166031154</v>
      </c>
      <c r="G23" s="41">
        <v>1.5672568973126744</v>
      </c>
      <c r="H23" s="41">
        <v>1.1347837369871088</v>
      </c>
      <c r="I23" s="41">
        <v>8.9089251295745492E-2</v>
      </c>
      <c r="J23" s="41">
        <v>8.5582569686558918E-2</v>
      </c>
      <c r="K23" s="41">
        <v>2.6304470165499563</v>
      </c>
      <c r="L23" s="41">
        <f xml:space="preserve"> (C23 + D23 + E23 + F23 + G23 + H23) / $Q$2</f>
        <v>0.18016596963550674</v>
      </c>
      <c r="M23" s="41">
        <f xml:space="preserve"> (D23 + E23 + F23 + G23 + H23) / (C23 + D23 + E23 + F23+ G23 + H23)</f>
        <v>0.13138982828380552</v>
      </c>
      <c r="N23" s="41">
        <f>I23 / (D23 + E23 + F23 + G23 + H23)</f>
        <v>3.7221103364690729E-3</v>
      </c>
      <c r="O23" s="41">
        <f>SUM(B23:J23)</f>
        <v>1008.5958424209255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4"/>
      <c r="BG23" s="44"/>
    </row>
    <row r="24" spans="1:59" x14ac:dyDescent="0.2">
      <c r="A24" s="4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4"/>
      <c r="BG24" s="44"/>
    </row>
    <row r="25" spans="1:59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4"/>
      <c r="BG25" s="44"/>
    </row>
    <row r="26" spans="1:59" x14ac:dyDescent="0.2">
      <c r="A26" s="4">
        <v>28</v>
      </c>
      <c r="B26" s="41">
        <f t="array" ref="B26:K26">MMULT(B23:K23,B5:K14)</f>
        <v>823.70677974196371</v>
      </c>
      <c r="C26" s="41">
        <v>158.28329686832225</v>
      </c>
      <c r="D26" s="41">
        <v>13.185267563899846</v>
      </c>
      <c r="E26" s="41">
        <v>5.9860026431150848</v>
      </c>
      <c r="F26" s="41">
        <v>3.4639085613328762</v>
      </c>
      <c r="G26" s="41">
        <v>1.4527113198105572</v>
      </c>
      <c r="H26" s="41">
        <v>1.0343358930113473</v>
      </c>
      <c r="I26" s="41">
        <v>8.399401987173806E-2</v>
      </c>
      <c r="J26" s="41">
        <v>0.10551290048216611</v>
      </c>
      <c r="K26" s="41">
        <v>3.9244799256658531</v>
      </c>
      <c r="L26" s="41">
        <f xml:space="preserve"> (C26 + D26 + E26 + F26 + G26 + H26) / $Q$2</f>
        <v>0.18138896035158997</v>
      </c>
      <c r="M26" s="41">
        <f xml:space="preserve"> (D26 + E26 + F26 + G26 + H26) / (C26 + D26 + E26 + F26+ G26 + H26)</f>
        <v>0.13697638757468472</v>
      </c>
      <c r="N26" s="41">
        <f>I26 / (D26 + E26 + F26 + G26 + H26)</f>
        <v>3.3434147091382553E-3</v>
      </c>
      <c r="O26" s="41">
        <f>SUM(B26:J26)</f>
        <v>1007.3018095118096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4"/>
      <c r="BG26" s="44"/>
    </row>
    <row r="27" spans="1:59" x14ac:dyDescent="0.2">
      <c r="A27" s="4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4"/>
      <c r="BG27" s="44"/>
    </row>
    <row r="28" spans="1:59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4"/>
      <c r="BG28" s="44"/>
    </row>
    <row r="29" spans="1:59" x14ac:dyDescent="0.2">
      <c r="A29" s="4">
        <v>29</v>
      </c>
      <c r="B29" s="41">
        <f t="array" ref="B29:K29">MMULT(B26:K26,B5:K14)</f>
        <v>821.29643631863178</v>
      </c>
      <c r="C29" s="41">
        <v>158.27792403095467</v>
      </c>
      <c r="D29" s="41">
        <v>14.012175457698541</v>
      </c>
      <c r="E29" s="41">
        <v>6.3426689938707952</v>
      </c>
      <c r="F29" s="41">
        <v>3.5862336799998373</v>
      </c>
      <c r="G29" s="41">
        <v>1.3658229956976904</v>
      </c>
      <c r="H29" s="41">
        <v>0.94472134820781217</v>
      </c>
      <c r="I29" s="41">
        <v>7.8230742577857976E-2</v>
      </c>
      <c r="J29" s="41">
        <v>0.12183904010964158</v>
      </c>
      <c r="K29" s="41">
        <v>5.2002368297268244</v>
      </c>
      <c r="L29" s="41">
        <f xml:space="preserve"> (C29 + D29 + E29 + F29 + G29 + H29) / $Q$2</f>
        <v>0.18250062525335947</v>
      </c>
      <c r="M29" s="41">
        <f xml:space="preserve"> (D29 + E29 + F29 + G29 + H29) / (C29 + D29 + E29 + F29+ G29 + H29)</f>
        <v>0.14226243424144552</v>
      </c>
      <c r="N29" s="41">
        <f>I29 / (D29 + E29 + F29 + G29 + H29)</f>
        <v>2.9800345731371193E-3</v>
      </c>
      <c r="O29" s="41">
        <f>SUM(B29:J29)</f>
        <v>1006.0260526077486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0.3541671583912489</v>
      </c>
      <c r="AM29">
        <f>J29 - J17</f>
        <v>8.7943707457459969E-2</v>
      </c>
      <c r="AN29">
        <f>K29-K17</f>
        <v>5.2002368297268244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4"/>
      <c r="BG29" s="44"/>
    </row>
    <row r="30" spans="1:59" x14ac:dyDescent="0.2">
      <c r="A30" s="22" t="s">
        <v>153</v>
      </c>
      <c r="B30" s="4">
        <f t="shared" ref="B30:J30" si="2">SUM(B17:B29)</f>
        <v>4132.05784255855</v>
      </c>
      <c r="C30" s="4">
        <f t="shared" si="2"/>
        <v>790.83691807942205</v>
      </c>
      <c r="D30" s="4">
        <f t="shared" si="2"/>
        <v>60.340760075524706</v>
      </c>
      <c r="E30" s="4">
        <f t="shared" si="2"/>
        <v>28.606569668366099</v>
      </c>
      <c r="F30" s="4">
        <f t="shared" si="2"/>
        <v>16.655539550759396</v>
      </c>
      <c r="G30" s="4">
        <f t="shared" si="2"/>
        <v>8.0113535133158713</v>
      </c>
      <c r="H30" s="4">
        <f t="shared" si="2"/>
        <v>5.7231389702274162</v>
      </c>
      <c r="I30" s="4">
        <f t="shared" si="2"/>
        <v>0.41617746620748453</v>
      </c>
      <c r="J30" s="4">
        <f t="shared" si="2"/>
        <v>0.40852930410517407</v>
      </c>
      <c r="K30" s="41"/>
      <c r="L30" s="41"/>
      <c r="M30" s="41"/>
      <c r="N30" s="41"/>
      <c r="O30" s="4">
        <f>SUM(B30:J30)</f>
        <v>5043.0568291864774</v>
      </c>
      <c r="P30" s="41"/>
      <c r="Q30" s="41">
        <f xml:space="preserve"> $R$6 * B30</f>
        <v>4132.05784255855</v>
      </c>
      <c r="R30" s="41">
        <f>$R$7 * C30</f>
        <v>790.83691807942205</v>
      </c>
      <c r="S30" s="41">
        <f xml:space="preserve"> $R$8 * D30</f>
        <v>57.32372207174847</v>
      </c>
      <c r="T30" s="41">
        <f xml:space="preserve"> $R$9 * E30</f>
        <v>27.176241184947791</v>
      </c>
      <c r="U30" s="41">
        <f xml:space="preserve"> $R$10 * F30</f>
        <v>15.323096386698646</v>
      </c>
      <c r="V30" s="41">
        <f>$R$11 * G30</f>
        <v>6.2488557403863796</v>
      </c>
      <c r="W30" s="41">
        <f>$R$12 *H30</f>
        <v>3.4338833821364498</v>
      </c>
      <c r="X30" s="41">
        <f xml:space="preserve"> $R$13 * I30</f>
        <v>0.27051535303486496</v>
      </c>
      <c r="Y30" s="41">
        <f xml:space="preserve"> $R$14 * J30</f>
        <v>0.30639697807888056</v>
      </c>
      <c r="Z30" s="4">
        <f>SUM(Q30:Y30)</f>
        <v>5032.9774717350037</v>
      </c>
      <c r="AA30" s="41"/>
      <c r="AB30" s="50">
        <f xml:space="preserve"> $S$6 * B30</f>
        <v>10367333.126979401</v>
      </c>
      <c r="AC30" s="50">
        <f>$S$7 * C30</f>
        <v>3064493.0575577603</v>
      </c>
      <c r="AD30" s="50">
        <f xml:space="preserve"> $S$8 * D30</f>
        <v>236837.48329643448</v>
      </c>
      <c r="AE30" s="50">
        <f xml:space="preserve"> $S$9 * E30</f>
        <v>114426.27867346439</v>
      </c>
      <c r="AF30" s="50">
        <f xml:space="preserve"> $S$10 * F30</f>
        <v>74949.927978417283</v>
      </c>
      <c r="AG30" s="50">
        <f>$S$11 * G30</f>
        <v>165931.15396779834</v>
      </c>
      <c r="AH30" s="50">
        <f>$S$12 *H30</f>
        <v>292933.14505212009</v>
      </c>
      <c r="AI30" s="50">
        <f xml:space="preserve"> $S$13 * I30</f>
        <v>29519.467678096877</v>
      </c>
      <c r="AJ30" s="50">
        <f xml:space="preserve"> $S$14 * J30</f>
        <v>27440.096298136334</v>
      </c>
      <c r="AK30" s="39">
        <f>SUM(AB30:AJ30) + AL30 + AM30 + AN30</f>
        <v>14714220.431634473</v>
      </c>
      <c r="AL30" s="39">
        <f>IF(AL29&gt;0,(AL29*$T$7)-(AL29*$S$7),0)</f>
        <v>1644.7522835689599</v>
      </c>
      <c r="AM30" s="39">
        <f>IF(AM29 &gt; 0, (AM29 * $T$14) - (AM29 * $S$14), 0)</f>
        <v>14648.783351189106</v>
      </c>
      <c r="AN30" s="39">
        <f t="array" ref="AN30">IF(AN29&gt;0,AN29*$T$15,0)</f>
        <v>324063.15851808654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4"/>
      <c r="BG30" s="44"/>
    </row>
    <row r="31" spans="1:59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4"/>
      <c r="BG31" s="44"/>
    </row>
    <row r="32" spans="1:59" x14ac:dyDescent="0.2">
      <c r="A32" s="4" t="str">
        <f>'30-34 transition matrix'!A1</f>
        <v>30-34</v>
      </c>
      <c r="B32" s="4" t="str">
        <f>'30-34 transition matrix'!B1</f>
        <v>no NAFLD</v>
      </c>
      <c r="C32" s="4" t="str">
        <f>'30-34 transition matrix'!C1</f>
        <v>NAFLD F0</v>
      </c>
      <c r="D32" s="4" t="str">
        <f>'30-34 transition matrix'!D1</f>
        <v>F1</v>
      </c>
      <c r="E32" s="4" t="str">
        <f>'30-34 transition matrix'!E1</f>
        <v>F2</v>
      </c>
      <c r="F32" s="4" t="str">
        <f>'30-34 transition matrix'!F1</f>
        <v>F3</v>
      </c>
      <c r="G32" s="4" t="str">
        <f>'30-34 transition matrix'!G1</f>
        <v>F4</v>
      </c>
      <c r="H32" s="4" t="str">
        <f>'30-34 transition matrix'!H1</f>
        <v>DCC</v>
      </c>
      <c r="I32" s="4" t="str">
        <f>'30-34 transition matrix'!I1</f>
        <v>HCC</v>
      </c>
      <c r="J32" s="4" t="str">
        <f>'30-34 transition matrix'!J1</f>
        <v>LT</v>
      </c>
      <c r="K32" s="4" t="str">
        <f>'30-34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4"/>
      <c r="BG32" s="44"/>
    </row>
    <row r="33" spans="1:59" x14ac:dyDescent="0.2">
      <c r="A33" s="4" t="str">
        <f>'30-34 transition matrix'!A2</f>
        <v>no NAFLD</v>
      </c>
      <c r="B33" s="41">
        <f>'30-34 transition matrix'!B2</f>
        <v>0.94335000000000002</v>
      </c>
      <c r="C33" s="41">
        <f>'30-34 transition matrix'!C2</f>
        <v>5.5500000000000001E-2</v>
      </c>
      <c r="D33" s="41">
        <f>'30-34 transition matrix'!D2</f>
        <v>0</v>
      </c>
      <c r="E33" s="41">
        <f>'30-34 transition matrix'!E2</f>
        <v>0</v>
      </c>
      <c r="F33" s="41">
        <f>'30-34 transition matrix'!F2</f>
        <v>0</v>
      </c>
      <c r="G33" s="41">
        <f>'30-34 transition matrix'!G2</f>
        <v>0</v>
      </c>
      <c r="H33" s="41">
        <f>'30-34 transition matrix'!H2</f>
        <v>0</v>
      </c>
      <c r="I33" s="41">
        <f>'30-34 transition matrix'!I2</f>
        <v>0</v>
      </c>
      <c r="J33" s="41">
        <f>'30-34 transition matrix'!J2</f>
        <v>0</v>
      </c>
      <c r="K33" s="41">
        <f>'30-34 transition matrix'!K2</f>
        <v>1.15E-3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4"/>
      <c r="BG33" s="44"/>
    </row>
    <row r="34" spans="1:59" x14ac:dyDescent="0.2">
      <c r="A34" s="4" t="str">
        <f>'30-34 transition matrix'!A3</f>
        <v>NAFLD</v>
      </c>
      <c r="B34" s="41">
        <f>'30-34 transition matrix'!B3</f>
        <v>0.23701</v>
      </c>
      <c r="C34" s="41">
        <f>'30-34 transition matrix'!C3</f>
        <v>0.74568847500000002</v>
      </c>
      <c r="D34" s="41">
        <f>'30-34 transition matrix'!D3</f>
        <v>1.5768000000000001E-2</v>
      </c>
      <c r="E34" s="41">
        <f>'30-34 transition matrix'!E3</f>
        <v>0</v>
      </c>
      <c r="F34" s="41">
        <f>'30-34 transition matrix'!F3</f>
        <v>0</v>
      </c>
      <c r="G34" s="41">
        <f>'30-34 transition matrix'!G3</f>
        <v>0</v>
      </c>
      <c r="H34" s="41">
        <f>'30-34 transition matrix'!H3</f>
        <v>0</v>
      </c>
      <c r="I34" s="41">
        <f>'30-34 transition matrix'!I3</f>
        <v>0</v>
      </c>
      <c r="J34" s="41">
        <f>'30-34 transition matrix'!J3</f>
        <v>0</v>
      </c>
      <c r="K34" s="41">
        <f>'30-34 transition matrix'!K3</f>
        <v>1.533525E-3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4"/>
      <c r="BG34" s="44"/>
    </row>
    <row r="35" spans="1:59" x14ac:dyDescent="0.2">
      <c r="A35" s="4" t="str">
        <f>'30-34 transition matrix'!A4</f>
        <v>F1</v>
      </c>
      <c r="B35" s="41">
        <f>'30-34 transition matrix'!B4</f>
        <v>0</v>
      </c>
      <c r="C35" s="41">
        <f>'30-34 transition matrix'!C4</f>
        <v>8.2200000000000009E-2</v>
      </c>
      <c r="D35" s="41">
        <f>'30-34 transition matrix'!D4</f>
        <v>0.835851609</v>
      </c>
      <c r="E35" s="41">
        <f>'30-34 transition matrix'!E4</f>
        <v>8.0299999999999996E-2</v>
      </c>
      <c r="F35" s="41">
        <f>'30-34 transition matrix'!F4</f>
        <v>0</v>
      </c>
      <c r="G35" s="41">
        <f>'30-34 transition matrix'!G4</f>
        <v>0</v>
      </c>
      <c r="H35" s="41">
        <f>'30-34 transition matrix'!H4</f>
        <v>0</v>
      </c>
      <c r="I35" s="41">
        <f>'30-34 transition matrix'!I4</f>
        <v>6.7890000000000006E-6</v>
      </c>
      <c r="J35" s="41">
        <f>'30-34 transition matrix'!J4</f>
        <v>0</v>
      </c>
      <c r="K35" s="41">
        <f>'30-34 transition matrix'!K4</f>
        <v>1.641602E-3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4"/>
      <c r="BG35" s="44"/>
    </row>
    <row r="36" spans="1:59" x14ac:dyDescent="0.2">
      <c r="A36" s="4" t="str">
        <f>'30-34 transition matrix'!A5</f>
        <v>F2</v>
      </c>
      <c r="B36" s="41">
        <f>'30-34 transition matrix'!B5</f>
        <v>0</v>
      </c>
      <c r="C36" s="41">
        <f>'30-34 transition matrix'!C5</f>
        <v>0</v>
      </c>
      <c r="D36" s="41">
        <f>'30-34 transition matrix'!D5</f>
        <v>8.2200000000000009E-2</v>
      </c>
      <c r="E36" s="41">
        <f>'30-34 transition matrix'!E5</f>
        <v>0.83472947899999983</v>
      </c>
      <c r="F36" s="41">
        <f>'30-34 transition matrix'!F5</f>
        <v>8.0299999999999996E-2</v>
      </c>
      <c r="G36" s="41">
        <f>'30-34 transition matrix'!G5</f>
        <v>0</v>
      </c>
      <c r="H36" s="41">
        <f>'30-34 transition matrix'!H5</f>
        <v>0</v>
      </c>
      <c r="I36" s="41">
        <f>'30-34 transition matrix'!I5</f>
        <v>1.3870000000000001E-4</v>
      </c>
      <c r="J36" s="41">
        <f>'30-34 transition matrix'!J5</f>
        <v>0</v>
      </c>
      <c r="K36" s="41">
        <f>'30-34 transition matrix'!K5</f>
        <v>2.6318210000000003E-3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4"/>
      <c r="BG36" s="44"/>
    </row>
    <row r="37" spans="1:59" x14ac:dyDescent="0.2">
      <c r="A37" s="4" t="str">
        <f>'30-34 transition matrix'!A6</f>
        <v>F3</v>
      </c>
      <c r="B37" s="41">
        <f>'30-34 transition matrix'!B6</f>
        <v>0</v>
      </c>
      <c r="C37" s="41">
        <f>'30-34 transition matrix'!C6</f>
        <v>0</v>
      </c>
      <c r="D37" s="41">
        <f>'30-34 transition matrix'!D6</f>
        <v>0</v>
      </c>
      <c r="E37" s="41">
        <f>'30-34 transition matrix'!E6</f>
        <v>8.2200000000000009E-2</v>
      </c>
      <c r="F37" s="41">
        <f>'30-34 transition matrix'!F6</f>
        <v>0.86153772750000002</v>
      </c>
      <c r="G37" s="41">
        <f>'30-34 transition matrix'!G6</f>
        <v>5.2559999999999996E-2</v>
      </c>
      <c r="H37" s="41">
        <f>'30-34 transition matrix'!H6</f>
        <v>0</v>
      </c>
      <c r="I37" s="41">
        <f>'30-34 transition matrix'!I6</f>
        <v>2.7740000000000002E-4</v>
      </c>
      <c r="J37" s="41">
        <f>'30-34 transition matrix'!J6</f>
        <v>0</v>
      </c>
      <c r="K37" s="41">
        <f>'30-34 transition matrix'!K6</f>
        <v>3.4248725000000004E-3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4"/>
      <c r="BG37" s="44"/>
    </row>
    <row r="38" spans="1:59" x14ac:dyDescent="0.2">
      <c r="A38" s="4" t="str">
        <f>'30-34 transition matrix'!A7</f>
        <v>F4</v>
      </c>
      <c r="B38" s="41">
        <f>'30-34 transition matrix'!B7</f>
        <v>0</v>
      </c>
      <c r="C38" s="41">
        <f>'30-34 transition matrix'!C7</f>
        <v>0</v>
      </c>
      <c r="D38" s="41">
        <f>'30-34 transition matrix'!D7</f>
        <v>0</v>
      </c>
      <c r="E38" s="41">
        <f>'30-34 transition matrix'!E7</f>
        <v>0</v>
      </c>
      <c r="F38" s="41">
        <f>'30-34 transition matrix'!F7</f>
        <v>8.2200000000000009E-2</v>
      </c>
      <c r="G38" s="41">
        <f>'30-34 transition matrix'!G7</f>
        <v>0.81418377549999987</v>
      </c>
      <c r="H38" s="41">
        <f>'30-34 transition matrix'!H7</f>
        <v>8.0299999999999996E-2</v>
      </c>
      <c r="I38" s="41">
        <f>'30-34 transition matrix'!I7</f>
        <v>1.898E-2</v>
      </c>
      <c r="J38" s="41">
        <f>'30-34 transition matrix'!J7</f>
        <v>0</v>
      </c>
      <c r="K38" s="41">
        <f>'30-34 transition matrix'!K7</f>
        <v>4.3362244999999994E-3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4"/>
      <c r="BG38" s="44"/>
    </row>
    <row r="39" spans="1:59" x14ac:dyDescent="0.2">
      <c r="A39" s="4" t="str">
        <f>'30-34 transition matrix'!A8</f>
        <v>DCC</v>
      </c>
      <c r="B39" s="41">
        <f>'30-34 transition matrix'!B8</f>
        <v>0</v>
      </c>
      <c r="C39" s="41">
        <f>'30-34 transition matrix'!C8</f>
        <v>0</v>
      </c>
      <c r="D39" s="41">
        <f>'30-34 transition matrix'!D8</f>
        <v>0</v>
      </c>
      <c r="E39" s="41">
        <f>'30-34 transition matrix'!E8</f>
        <v>0</v>
      </c>
      <c r="F39" s="41">
        <f>'30-34 transition matrix'!F8</f>
        <v>0</v>
      </c>
      <c r="G39" s="41">
        <f>'30-34 transition matrix'!G8</f>
        <v>0</v>
      </c>
      <c r="H39" s="41">
        <f>'30-34 transition matrix'!H8</f>
        <v>0.80057999999999996</v>
      </c>
      <c r="I39" s="41">
        <f>'30-34 transition matrix'!I8</f>
        <v>1.898E-2</v>
      </c>
      <c r="J39" s="41">
        <f>'30-34 transition matrix'!J8</f>
        <v>2.044E-2</v>
      </c>
      <c r="K39" s="41">
        <f>'30-34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4"/>
      <c r="BG39" s="44"/>
    </row>
    <row r="40" spans="1:59" x14ac:dyDescent="0.2">
      <c r="A40" s="4" t="str">
        <f>'30-34 transition matrix'!A9</f>
        <v>HCC</v>
      </c>
      <c r="B40" s="41">
        <f>'30-34 transition matrix'!B9</f>
        <v>0</v>
      </c>
      <c r="C40" s="41">
        <f>'30-34 transition matrix'!C9</f>
        <v>0</v>
      </c>
      <c r="D40" s="41">
        <f>'30-34 transition matrix'!D9</f>
        <v>0</v>
      </c>
      <c r="E40" s="41">
        <f>'30-34 transition matrix'!E9</f>
        <v>0</v>
      </c>
      <c r="F40" s="41">
        <f>'30-34 transition matrix'!F9</f>
        <v>0</v>
      </c>
      <c r="G40" s="41">
        <f>'30-34 transition matrix'!G9</f>
        <v>0</v>
      </c>
      <c r="H40" s="41">
        <f>'30-34 transition matrix'!H9</f>
        <v>0</v>
      </c>
      <c r="I40" s="41">
        <f>'30-34 transition matrix'!I9</f>
        <v>0.34700000000000009</v>
      </c>
      <c r="J40" s="41">
        <f>'30-34 transition matrix'!J9</f>
        <v>3.0599999999999999E-2</v>
      </c>
      <c r="K40" s="41">
        <f>'30-34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4"/>
      <c r="BG40" s="44"/>
    </row>
    <row r="41" spans="1:59" x14ac:dyDescent="0.2">
      <c r="A41" s="4" t="str">
        <f>'30-34 transition matrix'!A10</f>
        <v xml:space="preserve">LT </v>
      </c>
      <c r="B41" s="41">
        <f>'30-34 transition matrix'!B10</f>
        <v>0</v>
      </c>
      <c r="C41" s="41">
        <f>'30-34 transition matrix'!C10</f>
        <v>0</v>
      </c>
      <c r="D41" s="41">
        <f>'30-34 transition matrix'!D10</f>
        <v>0</v>
      </c>
      <c r="E41" s="41">
        <f>'30-34 transition matrix'!E10</f>
        <v>0</v>
      </c>
      <c r="F41" s="41">
        <f>'30-34 transition matrix'!F10</f>
        <v>0</v>
      </c>
      <c r="G41" s="41">
        <f>'30-34 transition matrix'!G10</f>
        <v>0</v>
      </c>
      <c r="H41" s="41">
        <f>'30-34 transition matrix'!H10</f>
        <v>0</v>
      </c>
      <c r="I41" s="41">
        <f>'30-34 transition matrix'!I10</f>
        <v>0</v>
      </c>
      <c r="J41" s="41">
        <f>'30-34 transition matrix'!J10</f>
        <v>0.92999999999999994</v>
      </c>
      <c r="K41" s="41">
        <f>'30-34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4"/>
      <c r="BG41" s="44"/>
    </row>
    <row r="42" spans="1:59" x14ac:dyDescent="0.2">
      <c r="A42" s="4" t="str">
        <f>'30-34 transition matrix'!A11</f>
        <v>death</v>
      </c>
      <c r="B42" s="41">
        <f>'30-34 transition matrix'!B11</f>
        <v>0</v>
      </c>
      <c r="C42" s="41">
        <f>'30-34 transition matrix'!C11</f>
        <v>0</v>
      </c>
      <c r="D42" s="41">
        <f>'30-34 transition matrix'!D11</f>
        <v>0</v>
      </c>
      <c r="E42" s="41">
        <f>'30-34 transition matrix'!E11</f>
        <v>0</v>
      </c>
      <c r="F42" s="41">
        <f>'30-34 transition matrix'!F11</f>
        <v>0</v>
      </c>
      <c r="G42" s="41">
        <f>'30-34 transition matrix'!G11</f>
        <v>0</v>
      </c>
      <c r="H42" s="41">
        <f>'30-34 transition matrix'!H11</f>
        <v>0</v>
      </c>
      <c r="I42" s="41">
        <f>'30-34 transition matrix'!I11</f>
        <v>0</v>
      </c>
      <c r="J42" s="41">
        <f>'30-34 transition matrix'!J11</f>
        <v>0</v>
      </c>
      <c r="K42" s="41">
        <f>'30-34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4"/>
      <c r="BG42" s="44"/>
    </row>
    <row r="43" spans="1:59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4"/>
      <c r="BG43" s="44"/>
    </row>
    <row r="44" spans="1:59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4"/>
      <c r="BG44" s="44"/>
    </row>
    <row r="45" spans="1:59" x14ac:dyDescent="0.2">
      <c r="A45" s="4">
        <v>30</v>
      </c>
      <c r="B45" s="41">
        <f t="array" ref="B45:K45">MMULT(B29:K29,B33:K42)</f>
        <v>812.28344397575779</v>
      </c>
      <c r="C45" s="41">
        <v>164.75977683511533</v>
      </c>
      <c r="D45" s="41">
        <v>14.72919309932391</v>
      </c>
      <c r="E45" s="41">
        <v>6.7143788824724018</v>
      </c>
      <c r="F45" s="41">
        <v>3.7112625854051973</v>
      </c>
      <c r="G45" s="41">
        <v>1.3005233655226571</v>
      </c>
      <c r="H45" s="41">
        <v>0.86600060350273478</v>
      </c>
      <c r="I45" s="41">
        <v>7.296987739330732E-2</v>
      </c>
      <c r="J45" s="41">
        <v>0.1350142723822168</v>
      </c>
      <c r="K45" s="41">
        <v>6.6537259405998448</v>
      </c>
      <c r="L45" s="41">
        <f xml:space="preserve"> (C45 + D45 + E45 + F45 + G45 + H45) / $Q$2</f>
        <v>0.18996918362568974</v>
      </c>
      <c r="M45" s="41">
        <f xml:space="preserve"> (D45 + E45 + F45 + G45 + H45) / (C45 + D45 + E45 + F45+ G45 + H45)</f>
        <v>0.142238635165331</v>
      </c>
      <c r="N45" s="41">
        <f>I45 / (D45 + E45 + F45 + G45 + H45)</f>
        <v>2.6707997443301558E-3</v>
      </c>
      <c r="O45" s="41">
        <f>SUM(B45:J45)</f>
        <v>1004.5725634968754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4"/>
      <c r="BG45" s="44"/>
    </row>
    <row r="46" spans="1:59" x14ac:dyDescent="0.2">
      <c r="A46" s="4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4"/>
      <c r="BG46" s="44"/>
    </row>
    <row r="47" spans="1:59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4"/>
      <c r="BG47" s="44"/>
    </row>
    <row r="48" spans="1:59" x14ac:dyDescent="0.2">
      <c r="A48" s="4">
        <v>31</v>
      </c>
      <c r="B48" s="41">
        <f t="array" ref="B48:K48">MMULT(B45:K45,B33:K42)</f>
        <v>805.31730158222183</v>
      </c>
      <c r="C48" s="41">
        <v>169.15193754293645</v>
      </c>
      <c r="D48" s="41">
        <v>15.461273856616916</v>
      </c>
      <c r="E48" s="41">
        <v>7.0925099767708062</v>
      </c>
      <c r="F48" s="41">
        <v>3.8434603788942647</v>
      </c>
      <c r="G48" s="41">
        <v>1.2539289853561004</v>
      </c>
      <c r="H48" s="41">
        <v>0.7977347894036888</v>
      </c>
      <c r="I48" s="41">
        <v>6.850195747172122E-2</v>
      </c>
      <c r="J48" s="41">
        <v>0.14549720389929274</v>
      </c>
      <c r="K48" s="41">
        <v>8.0941431639043433</v>
      </c>
      <c r="L48" s="41">
        <f xml:space="preserve"> (C48 + D48 + E48 + F48 + G48 + H48) / $Q$2</f>
        <v>0.19542820400611044</v>
      </c>
      <c r="M48" s="41">
        <f xml:space="preserve"> (D48 + E48 + F48 + G48 + H48) / (C48 + D48 + E48 + F48+ G48 + H48)</f>
        <v>0.1439715903580269</v>
      </c>
      <c r="N48" s="41">
        <f>I48 / (D48 + E48 + F48 + G48 + H48)</f>
        <v>2.4078940922063951E-3</v>
      </c>
      <c r="O48" s="41">
        <f>SUM(B48:J48)</f>
        <v>1003.132146273571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4"/>
      <c r="BG48" s="44"/>
    </row>
    <row r="49" spans="1:59" x14ac:dyDescent="0.2">
      <c r="A49" s="4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4"/>
      <c r="BG49" s="44"/>
    </row>
    <row r="50" spans="1:59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4"/>
      <c r="BG50" s="44"/>
    </row>
    <row r="51" spans="1:59" x14ac:dyDescent="0.2">
      <c r="A51" s="4">
        <v>32</v>
      </c>
      <c r="B51" s="41">
        <f t="array" ref="B51:K51">MMULT(B48:K48,B33:K42)</f>
        <v>799.7867771646404</v>
      </c>
      <c r="C51" s="41">
        <v>172.10067729851477</v>
      </c>
      <c r="D51" s="41">
        <v>16.173522701510468</v>
      </c>
      <c r="E51" s="41">
        <v>7.4777998915436426</v>
      </c>
      <c r="F51" s="41">
        <v>3.9838876342998213</v>
      </c>
      <c r="G51" s="41">
        <v>1.2229409130207962</v>
      </c>
      <c r="H51" s="41">
        <v>0.73934101522490003</v>
      </c>
      <c r="I51" s="41">
        <v>6.4865631318724026E-2</v>
      </c>
      <c r="J51" s="41">
        <v>0.15371425862038832</v>
      </c>
      <c r="K51" s="41">
        <v>9.5227629287815905</v>
      </c>
      <c r="L51" s="41">
        <f xml:space="preserve"> (C51 + D51 + E51 + F51 + G51 + H51) / $Q$2</f>
        <v>0.19948047743428124</v>
      </c>
      <c r="M51" s="41">
        <f xml:space="preserve"> (D51 + E51 + F51 + G51 + H51) / (C51 + D51 + E51 + F51+ G51 + H51)</f>
        <v>0.14674150110387069</v>
      </c>
      <c r="N51" s="41">
        <f>I51 / (D51 + E51 + F51 + G51 + H51)</f>
        <v>2.191592144959887E-3</v>
      </c>
      <c r="O51" s="41">
        <f>SUM(B51:J51)</f>
        <v>1001.7035265086939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4"/>
      <c r="BG51" s="44"/>
    </row>
    <row r="52" spans="1:59" x14ac:dyDescent="0.2">
      <c r="A52" s="4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4"/>
      <c r="BG52" s="44"/>
    </row>
    <row r="53" spans="1:59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4"/>
      <c r="BG53" s="44"/>
    </row>
    <row r="54" spans="1:59" x14ac:dyDescent="0.2">
      <c r="A54" s="4">
        <v>33</v>
      </c>
      <c r="B54" s="41">
        <f t="array" ref="B54:K54">MMULT(B51:K51,B33:K42)</f>
        <v>795.26843776478461</v>
      </c>
      <c r="C54" s="41">
        <v>174.05112129989831</v>
      </c>
      <c r="D54" s="41">
        <v>16.847023603983423</v>
      </c>
      <c r="E54" s="41">
        <v>7.8681494440052155</v>
      </c>
      <c r="F54" s="41">
        <v>4.1332625734112831</v>
      </c>
      <c r="G54" s="41">
        <v>1.2050917838354875</v>
      </c>
      <c r="H54" s="41">
        <v>0.69010378528432037</v>
      </c>
      <c r="I54" s="41">
        <v>6.2004588386032983E-2</v>
      </c>
      <c r="J54" s="41">
        <v>0.16005127918651102</v>
      </c>
      <c r="K54" s="41">
        <v>10.941043314700421</v>
      </c>
      <c r="L54" s="41">
        <f xml:space="preserve"> (C54 + D54 + E54 + F54 + G54 + H54) / $Q$2</f>
        <v>0.20254301322312121</v>
      </c>
      <c r="M54" s="41">
        <f xml:space="preserve"> (D54 + E54 + F54 + G54 + H54) / (C54 + D54 + E54 + F54+ G54 + H54)</f>
        <v>0.15011923311832986</v>
      </c>
      <c r="N54" s="41">
        <f>I54 / (D54 + E54 + F54 + G54 + H54)</f>
        <v>2.016827095074997E-3</v>
      </c>
      <c r="O54" s="41">
        <f>SUM(B54:J54)</f>
        <v>1000.2852461227752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4"/>
      <c r="BG54" s="44"/>
    </row>
    <row r="55" spans="1:59" x14ac:dyDescent="0.2">
      <c r="A55" s="4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4"/>
      <c r="BG55" s="44"/>
    </row>
    <row r="56" spans="1:59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4"/>
      <c r="BG56" s="44"/>
    </row>
    <row r="57" spans="1:59" x14ac:dyDescent="0.2">
      <c r="A57" s="4">
        <v>34</v>
      </c>
      <c r="B57" s="41">
        <f t="array" ref="B57:K57">MMULT(B54:K54,B33:K42)</f>
        <v>791.46833702469849</v>
      </c>
      <c r="C57" s="41">
        <v>175.31013885035415</v>
      </c>
      <c r="D57" s="41">
        <v>17.472811751204546</v>
      </c>
      <c r="E57" s="41">
        <v>8.2603464650228879</v>
      </c>
      <c r="F57" s="41">
        <v>4.2918325896424543</v>
      </c>
      <c r="G57" s="41">
        <v>1.1984104592457041</v>
      </c>
      <c r="H57" s="41">
        <v>0.64925215866491082</v>
      </c>
      <c r="I57" s="41">
        <v>5.9838657880842666E-2</v>
      </c>
      <c r="J57" s="41">
        <v>0.16485075141927935</v>
      </c>
      <c r="K57" s="41">
        <v>12.350470729342353</v>
      </c>
      <c r="L57" s="41">
        <f xml:space="preserve"> (C57 + D57 + E57 + F57 + G57 + H57) / $Q$2</f>
        <v>0.20490479626496594</v>
      </c>
      <c r="M57" s="41">
        <f xml:space="preserve"> (D57 + E57 + F57 + G57 + H57) / (C57 + D57 + E57 + F57+ G57 + H57)</f>
        <v>0.15383832351099933</v>
      </c>
      <c r="N57" s="41">
        <f>I57 / (D57 + E57 + F57 + G57 + H57)</f>
        <v>1.8774294403802745E-3</v>
      </c>
      <c r="O57" s="41">
        <f>SUM(B57:J57)</f>
        <v>998.87581870813324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10.550362015238818</v>
      </c>
      <c r="AM57">
        <f>J57 - J45</f>
        <v>2.9836479037062547E-2</v>
      </c>
      <c r="AN57">
        <f>K57-K45</f>
        <v>5.6967447887425084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4"/>
      <c r="BG57" s="44"/>
    </row>
    <row r="58" spans="1:59" x14ac:dyDescent="0.2">
      <c r="A58" s="22" t="s">
        <v>153</v>
      </c>
      <c r="B58" s="4">
        <f t="shared" ref="B58:J58" si="3">SUM(B45:B57)</f>
        <v>4004.1242975121031</v>
      </c>
      <c r="C58" s="4">
        <f t="shared" si="3"/>
        <v>855.37365182681901</v>
      </c>
      <c r="D58" s="4">
        <f t="shared" si="3"/>
        <v>80.683825012639261</v>
      </c>
      <c r="E58" s="4">
        <f t="shared" si="3"/>
        <v>37.413184659814959</v>
      </c>
      <c r="F58" s="4">
        <f t="shared" si="3"/>
        <v>19.963705761653021</v>
      </c>
      <c r="G58" s="4">
        <f t="shared" si="3"/>
        <v>6.180895506980745</v>
      </c>
      <c r="H58" s="4">
        <f t="shared" si="3"/>
        <v>3.7424323520805549</v>
      </c>
      <c r="I58" s="4">
        <f t="shared" si="3"/>
        <v>0.32818071245062819</v>
      </c>
      <c r="J58" s="4">
        <f t="shared" si="3"/>
        <v>0.75912776550768823</v>
      </c>
      <c r="K58" s="41"/>
      <c r="L58" s="41"/>
      <c r="M58" s="41"/>
      <c r="N58" s="41"/>
      <c r="O58" s="4">
        <f>SUM(B58:J58)</f>
        <v>5008.5693011100484</v>
      </c>
      <c r="P58" s="41"/>
      <c r="Q58" s="41">
        <f xml:space="preserve"> $R$6 * B58</f>
        <v>4004.1242975121031</v>
      </c>
      <c r="R58" s="41">
        <f>$R$7 * C58</f>
        <v>855.37365182681901</v>
      </c>
      <c r="S58" s="41">
        <f xml:space="preserve"> $R$8 * D58</f>
        <v>76.649633762007298</v>
      </c>
      <c r="T58" s="41">
        <f xml:space="preserve"> $R$9 * E58</f>
        <v>35.542525426824213</v>
      </c>
      <c r="U58" s="41">
        <f xml:space="preserve"> $R$10 * F58</f>
        <v>18.366609300720778</v>
      </c>
      <c r="V58" s="41">
        <f>$R$11 * G58</f>
        <v>4.8210984954449811</v>
      </c>
      <c r="W58" s="41">
        <f>$R$12 *H58</f>
        <v>2.245459411248333</v>
      </c>
      <c r="X58" s="41">
        <f xml:space="preserve"> $R$13 * I58</f>
        <v>0.21331746309290833</v>
      </c>
      <c r="Y58" s="41">
        <f xml:space="preserve"> $R$14 * J58</f>
        <v>0.56934582413076618</v>
      </c>
      <c r="Z58" s="4">
        <f>SUM(Q58:Y58)</f>
        <v>4997.9059390223902</v>
      </c>
      <c r="AA58" s="41"/>
      <c r="AB58" s="50">
        <f xml:space="preserve"> $S$6 * B58</f>
        <v>10046347.862457866</v>
      </c>
      <c r="AC58" s="50">
        <f>$S$7 * C58</f>
        <v>3314572.9008289236</v>
      </c>
      <c r="AD58" s="50">
        <f xml:space="preserve"> $S$8 * D58</f>
        <v>316684.01317460911</v>
      </c>
      <c r="AE58" s="50">
        <f xml:space="preserve"> $S$9 * E58</f>
        <v>149652.73863925983</v>
      </c>
      <c r="AF58" s="50">
        <f xml:space="preserve"> $S$10 * F58</f>
        <v>89836.675927438599</v>
      </c>
      <c r="AG58" s="50">
        <f>$S$11 * G58</f>
        <v>128018.70774058519</v>
      </c>
      <c r="AH58" s="50">
        <f>$S$12 *H58</f>
        <v>191552.65750889113</v>
      </c>
      <c r="AI58" s="50">
        <f xml:space="preserve"> $S$13 * I58</f>
        <v>23277.857934123058</v>
      </c>
      <c r="AJ58" s="50">
        <f xml:space="preserve"> $S$14 * J58</f>
        <v>50989.0937536204</v>
      </c>
      <c r="AK58" s="39">
        <f>SUM(AB58:AJ58) + AL58 + AM58 + AN58</f>
        <v>14719902.296477355</v>
      </c>
      <c r="AL58" s="39">
        <f>IF(AL57&gt;0,(AL57*$T$7)-(AL57*$S$7),0)</f>
        <v>48995.881198769064</v>
      </c>
      <c r="AM58" s="39">
        <f>IF(AM57 &gt; 0, (AM57 * $T$14) - (AM57 * $S$14), 0)</f>
        <v>4969.8623132035082</v>
      </c>
      <c r="AN58" s="39">
        <f t="array" ref="AN58">IF(AN57&gt;0,AN57*$T$15,0)</f>
        <v>355004.04500006692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4"/>
      <c r="BG58" s="44"/>
    </row>
    <row r="59" spans="1:59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4"/>
      <c r="BG59" s="44"/>
    </row>
    <row r="60" spans="1:59" x14ac:dyDescent="0.2">
      <c r="A60" s="4" t="str">
        <f>'35-39 transition matrix'!A1</f>
        <v>35-39</v>
      </c>
      <c r="B60" s="4" t="str">
        <f>'35-39 transition matrix'!B1</f>
        <v>no NAFLD</v>
      </c>
      <c r="C60" s="4" t="str">
        <f>'35-39 transition matrix'!C1</f>
        <v>NAFLD F0</v>
      </c>
      <c r="D60" s="4" t="str">
        <f>'35-39 transition matrix'!D1</f>
        <v>F1</v>
      </c>
      <c r="E60" s="4" t="str">
        <f>'35-39 transition matrix'!E1</f>
        <v>F2</v>
      </c>
      <c r="F60" s="4" t="str">
        <f>'35-39 transition matrix'!F1</f>
        <v>F3</v>
      </c>
      <c r="G60" s="4" t="str">
        <f>'35-39 transition matrix'!G1</f>
        <v>F4</v>
      </c>
      <c r="H60" s="4" t="str">
        <f>'35-39 transition matrix'!H1</f>
        <v>DCC</v>
      </c>
      <c r="I60" s="4" t="str">
        <f>'35-39 transition matrix'!I1</f>
        <v>HCC</v>
      </c>
      <c r="J60" s="4" t="str">
        <f>'35-39 transition matrix'!J1</f>
        <v>LT</v>
      </c>
      <c r="K60" s="4" t="str">
        <f>'35-39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4"/>
      <c r="BG60" s="44"/>
    </row>
    <row r="61" spans="1:59" x14ac:dyDescent="0.2">
      <c r="A61" s="4" t="str">
        <f>'35-39 transition matrix'!A2</f>
        <v>no NAFLD</v>
      </c>
      <c r="B61" s="41">
        <f>'35-39 transition matrix'!B2</f>
        <v>0.93547999999999998</v>
      </c>
      <c r="C61" s="41">
        <f>'35-39 transition matrix'!C2</f>
        <v>6.3100000000000003E-2</v>
      </c>
      <c r="D61" s="41">
        <f>'35-39 transition matrix'!D2</f>
        <v>0</v>
      </c>
      <c r="E61" s="41">
        <f>'35-39 transition matrix'!E2</f>
        <v>0</v>
      </c>
      <c r="F61" s="41">
        <f>'35-39 transition matrix'!F2</f>
        <v>0</v>
      </c>
      <c r="G61" s="41">
        <f>'35-39 transition matrix'!G2</f>
        <v>0</v>
      </c>
      <c r="H61" s="41">
        <f>'35-39 transition matrix'!H2</f>
        <v>0</v>
      </c>
      <c r="I61" s="41">
        <f>'35-39 transition matrix'!I2</f>
        <v>0</v>
      </c>
      <c r="J61" s="41">
        <f>'35-39 transition matrix'!J2</f>
        <v>0</v>
      </c>
      <c r="K61" s="41">
        <f>'35-39 transition matrix'!K2</f>
        <v>1.42E-3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4"/>
      <c r="BG61" s="44"/>
    </row>
    <row r="62" spans="1:59" x14ac:dyDescent="0.2">
      <c r="A62" s="4" t="str">
        <f>'35-39 transition matrix'!A3</f>
        <v>NAFLD</v>
      </c>
      <c r="B62" s="41">
        <f>'35-39 transition matrix'!B3</f>
        <v>0.23701</v>
      </c>
      <c r="C62" s="41">
        <f>'35-39 transition matrix'!C3</f>
        <v>0.74532843000000004</v>
      </c>
      <c r="D62" s="41">
        <f>'35-39 transition matrix'!D3</f>
        <v>1.5768000000000001E-2</v>
      </c>
      <c r="E62" s="41">
        <f>'35-39 transition matrix'!E3</f>
        <v>0</v>
      </c>
      <c r="F62" s="41">
        <f>'35-39 transition matrix'!F3</f>
        <v>0</v>
      </c>
      <c r="G62" s="41">
        <f>'35-39 transition matrix'!G3</f>
        <v>0</v>
      </c>
      <c r="H62" s="41">
        <f>'35-39 transition matrix'!H3</f>
        <v>0</v>
      </c>
      <c r="I62" s="41">
        <f>'35-39 transition matrix'!I3</f>
        <v>0</v>
      </c>
      <c r="J62" s="41">
        <f>'35-39 transition matrix'!J3</f>
        <v>0</v>
      </c>
      <c r="K62" s="41">
        <f>'35-39 transition matrix'!K3</f>
        <v>1.8935700000000002E-3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4"/>
      <c r="BG62" s="44"/>
    </row>
    <row r="63" spans="1:59" x14ac:dyDescent="0.2">
      <c r="A63" s="4" t="str">
        <f>'35-39 transition matrix'!A4</f>
        <v>F1</v>
      </c>
      <c r="B63" s="41">
        <f>'35-39 transition matrix'!B4</f>
        <v>0</v>
      </c>
      <c r="C63" s="41">
        <f>'35-39 transition matrix'!C4</f>
        <v>8.2200000000000009E-2</v>
      </c>
      <c r="D63" s="41">
        <f>'35-39 transition matrix'!D4</f>
        <v>0.83546618939999995</v>
      </c>
      <c r="E63" s="41">
        <f>'35-39 transition matrix'!E4</f>
        <v>8.0299999999999996E-2</v>
      </c>
      <c r="F63" s="41">
        <f>'35-39 transition matrix'!F4</f>
        <v>0</v>
      </c>
      <c r="G63" s="41">
        <f>'35-39 transition matrix'!G4</f>
        <v>0</v>
      </c>
      <c r="H63" s="41">
        <f>'35-39 transition matrix'!H4</f>
        <v>0</v>
      </c>
      <c r="I63" s="41">
        <f>'35-39 transition matrix'!I4</f>
        <v>6.7890000000000006E-6</v>
      </c>
      <c r="J63" s="41">
        <f>'35-39 transition matrix'!J4</f>
        <v>0</v>
      </c>
      <c r="K63" s="41">
        <f>'35-39 transition matrix'!K4</f>
        <v>2.0270216000000001E-3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4"/>
      <c r="BG63" s="44"/>
    </row>
    <row r="64" spans="1:59" x14ac:dyDescent="0.2">
      <c r="A64" s="4" t="str">
        <f>'35-39 transition matrix'!A5</f>
        <v>F2</v>
      </c>
      <c r="B64" s="41">
        <f>'35-39 transition matrix'!B5</f>
        <v>0</v>
      </c>
      <c r="C64" s="41">
        <f>'35-39 transition matrix'!C5</f>
        <v>0</v>
      </c>
      <c r="D64" s="41">
        <f>'35-39 transition matrix'!D5</f>
        <v>8.2200000000000009E-2</v>
      </c>
      <c r="E64" s="41">
        <f>'35-39 transition matrix'!E5</f>
        <v>0.83411157319999985</v>
      </c>
      <c r="F64" s="41">
        <f>'35-39 transition matrix'!F5</f>
        <v>8.0299999999999996E-2</v>
      </c>
      <c r="G64" s="41">
        <f>'35-39 transition matrix'!G5</f>
        <v>0</v>
      </c>
      <c r="H64" s="41">
        <f>'35-39 transition matrix'!H5</f>
        <v>0</v>
      </c>
      <c r="I64" s="41">
        <f>'35-39 transition matrix'!I5</f>
        <v>1.3870000000000001E-4</v>
      </c>
      <c r="J64" s="41">
        <f>'35-39 transition matrix'!J5</f>
        <v>0</v>
      </c>
      <c r="K64" s="41">
        <f>'35-39 transition matrix'!K5</f>
        <v>3.2497268000000004E-3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4"/>
      <c r="BG64" s="44"/>
    </row>
    <row r="65" spans="1:59" x14ac:dyDescent="0.2">
      <c r="A65" s="4" t="str">
        <f>'35-39 transition matrix'!A6</f>
        <v>F3</v>
      </c>
      <c r="B65" s="41">
        <f>'35-39 transition matrix'!B6</f>
        <v>0</v>
      </c>
      <c r="C65" s="41">
        <f>'35-39 transition matrix'!C6</f>
        <v>0</v>
      </c>
      <c r="D65" s="41">
        <f>'35-39 transition matrix'!D6</f>
        <v>0</v>
      </c>
      <c r="E65" s="41">
        <f>'35-39 transition matrix'!E6</f>
        <v>8.2200000000000009E-2</v>
      </c>
      <c r="F65" s="41">
        <f>'35-39 transition matrix'!F6</f>
        <v>0.860733627</v>
      </c>
      <c r="G65" s="41">
        <f>'35-39 transition matrix'!G6</f>
        <v>5.2559999999999996E-2</v>
      </c>
      <c r="H65" s="41">
        <f>'35-39 transition matrix'!H6</f>
        <v>0</v>
      </c>
      <c r="I65" s="41">
        <f>'35-39 transition matrix'!I6</f>
        <v>2.7740000000000002E-4</v>
      </c>
      <c r="J65" s="41">
        <f>'35-39 transition matrix'!J6</f>
        <v>0</v>
      </c>
      <c r="K65" s="41">
        <f>'35-39 transition matrix'!K6</f>
        <v>4.2289730000000005E-3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4"/>
      <c r="BG65" s="44"/>
    </row>
    <row r="66" spans="1:59" x14ac:dyDescent="0.2">
      <c r="A66" s="4" t="str">
        <f>'35-39 transition matrix'!A7</f>
        <v>F4</v>
      </c>
      <c r="B66" s="41">
        <f>'35-39 transition matrix'!B7</f>
        <v>0</v>
      </c>
      <c r="C66" s="41">
        <f>'35-39 transition matrix'!C7</f>
        <v>0</v>
      </c>
      <c r="D66" s="41">
        <f>'35-39 transition matrix'!D7</f>
        <v>0</v>
      </c>
      <c r="E66" s="41">
        <f>'35-39 transition matrix'!E7</f>
        <v>0</v>
      </c>
      <c r="F66" s="41">
        <f>'35-39 transition matrix'!F7</f>
        <v>8.2200000000000009E-2</v>
      </c>
      <c r="G66" s="41">
        <f>'35-39 transition matrix'!G7</f>
        <v>0.81316570539999988</v>
      </c>
      <c r="H66" s="41">
        <f>'35-39 transition matrix'!H7</f>
        <v>8.0299999999999996E-2</v>
      </c>
      <c r="I66" s="41">
        <f>'35-39 transition matrix'!I7</f>
        <v>1.898E-2</v>
      </c>
      <c r="J66" s="41">
        <f>'35-39 transition matrix'!J7</f>
        <v>0</v>
      </c>
      <c r="K66" s="41">
        <f>'35-39 transition matrix'!K7</f>
        <v>5.3542946000000001E-3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4"/>
      <c r="BG66" s="44"/>
    </row>
    <row r="67" spans="1:59" x14ac:dyDescent="0.2">
      <c r="A67" s="4" t="str">
        <f>'35-39 transition matrix'!A8</f>
        <v>DCC</v>
      </c>
      <c r="B67" s="41">
        <f>'35-39 transition matrix'!B8</f>
        <v>0</v>
      </c>
      <c r="C67" s="41">
        <f>'35-39 transition matrix'!C8</f>
        <v>0</v>
      </c>
      <c r="D67" s="41">
        <f>'35-39 transition matrix'!D8</f>
        <v>0</v>
      </c>
      <c r="E67" s="41">
        <f>'35-39 transition matrix'!E8</f>
        <v>0</v>
      </c>
      <c r="F67" s="41">
        <f>'35-39 transition matrix'!F8</f>
        <v>0</v>
      </c>
      <c r="G67" s="41">
        <f>'35-39 transition matrix'!G8</f>
        <v>0</v>
      </c>
      <c r="H67" s="41">
        <f>'35-39 transition matrix'!H8</f>
        <v>0.80057999999999996</v>
      </c>
      <c r="I67" s="41">
        <f>'35-39 transition matrix'!I8</f>
        <v>1.898E-2</v>
      </c>
      <c r="J67" s="41">
        <f>'35-39 transition matrix'!J8</f>
        <v>2.044E-2</v>
      </c>
      <c r="K67" s="41">
        <f>'35-39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4"/>
      <c r="BG67" s="44"/>
    </row>
    <row r="68" spans="1:59" x14ac:dyDescent="0.2">
      <c r="A68" s="4" t="str">
        <f>'35-39 transition matrix'!A9</f>
        <v>HCC</v>
      </c>
      <c r="B68" s="41">
        <f>'35-39 transition matrix'!B9</f>
        <v>0</v>
      </c>
      <c r="C68" s="41">
        <f>'35-39 transition matrix'!C9</f>
        <v>0</v>
      </c>
      <c r="D68" s="41">
        <f>'35-39 transition matrix'!D9</f>
        <v>0</v>
      </c>
      <c r="E68" s="41">
        <f>'35-39 transition matrix'!E9</f>
        <v>0</v>
      </c>
      <c r="F68" s="41">
        <f>'35-39 transition matrix'!F9</f>
        <v>0</v>
      </c>
      <c r="G68" s="41">
        <f>'35-39 transition matrix'!G9</f>
        <v>0</v>
      </c>
      <c r="H68" s="41">
        <f>'35-39 transition matrix'!H9</f>
        <v>0</v>
      </c>
      <c r="I68" s="41">
        <f>'35-39 transition matrix'!I9</f>
        <v>0.34700000000000009</v>
      </c>
      <c r="J68" s="41">
        <f>'35-39 transition matrix'!J9</f>
        <v>3.0599999999999999E-2</v>
      </c>
      <c r="K68" s="41">
        <f>'35-39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4"/>
      <c r="BG68" s="44"/>
    </row>
    <row r="69" spans="1:59" x14ac:dyDescent="0.2">
      <c r="A69" s="4" t="str">
        <f>'35-39 transition matrix'!A10</f>
        <v xml:space="preserve">LT </v>
      </c>
      <c r="B69" s="41">
        <f>'35-39 transition matrix'!B10</f>
        <v>0</v>
      </c>
      <c r="C69" s="41">
        <f>'35-39 transition matrix'!C10</f>
        <v>0</v>
      </c>
      <c r="D69" s="41">
        <f>'35-39 transition matrix'!D10</f>
        <v>0</v>
      </c>
      <c r="E69" s="41">
        <f>'35-39 transition matrix'!E10</f>
        <v>0</v>
      </c>
      <c r="F69" s="41">
        <f>'35-39 transition matrix'!F10</f>
        <v>0</v>
      </c>
      <c r="G69" s="41">
        <f>'35-39 transition matrix'!G10</f>
        <v>0</v>
      </c>
      <c r="H69" s="41">
        <f>'35-39 transition matrix'!H10</f>
        <v>0</v>
      </c>
      <c r="I69" s="41">
        <f>'35-39 transition matrix'!I10</f>
        <v>0</v>
      </c>
      <c r="J69" s="41">
        <f>'35-39 transition matrix'!J10</f>
        <v>0.92999999999999994</v>
      </c>
      <c r="K69" s="41">
        <f>'35-39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4"/>
      <c r="BG69" s="44"/>
    </row>
    <row r="70" spans="1:59" x14ac:dyDescent="0.2">
      <c r="A70" s="4" t="str">
        <f>'35-39 transition matrix'!A11</f>
        <v>death</v>
      </c>
      <c r="B70" s="41">
        <f>'35-39 transition matrix'!B11</f>
        <v>0</v>
      </c>
      <c r="C70" s="41">
        <f>'35-39 transition matrix'!C11</f>
        <v>0</v>
      </c>
      <c r="D70" s="41">
        <f>'35-39 transition matrix'!D11</f>
        <v>0</v>
      </c>
      <c r="E70" s="41">
        <f>'35-39 transition matrix'!E11</f>
        <v>0</v>
      </c>
      <c r="F70" s="41">
        <f>'35-39 transition matrix'!F11</f>
        <v>0</v>
      </c>
      <c r="G70" s="41">
        <f>'35-39 transition matrix'!G11</f>
        <v>0</v>
      </c>
      <c r="H70" s="41">
        <f>'35-39 transition matrix'!H11</f>
        <v>0</v>
      </c>
      <c r="I70" s="41">
        <f>'35-39 transition matrix'!I11</f>
        <v>0</v>
      </c>
      <c r="J70" s="41">
        <f>'35-39 transition matrix'!J11</f>
        <v>0</v>
      </c>
      <c r="K70" s="41">
        <f>'35-39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4"/>
      <c r="BG70" s="44"/>
    </row>
    <row r="71" spans="1:59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4"/>
      <c r="BG71" s="44"/>
    </row>
    <row r="72" spans="1:59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4"/>
      <c r="BG72" s="44"/>
    </row>
    <row r="73" spans="1:59" x14ac:dyDescent="0.2">
      <c r="A73" s="4">
        <v>35</v>
      </c>
      <c r="B73" s="41">
        <f t="array" ref="B73:K73">MMULT(B57:K57,B61:K70)</f>
        <v>781.95305592878742</v>
      </c>
      <c r="C73" s="41">
        <v>182.04154774462395</v>
      </c>
      <c r="D73" s="41">
        <v>18.04123420069967</v>
      </c>
      <c r="E73" s="41">
        <v>8.6459060076076337</v>
      </c>
      <c r="F73" s="41">
        <v>4.4559397922510868</v>
      </c>
      <c r="G73" s="41">
        <v>1.2000850073628782</v>
      </c>
      <c r="H73" s="41">
        <v>0.61601065306138436</v>
      </c>
      <c r="I73" s="41">
        <v>5.8287538106640301E-2</v>
      </c>
      <c r="J73" s="41">
        <v>0.16841297587419435</v>
      </c>
      <c r="K73" s="41">
        <v>14.045809589100799</v>
      </c>
      <c r="L73" s="41">
        <f xml:space="preserve"> (C73 + D73 + E73 + F73 + G73 + H73) / $Q$2</f>
        <v>0.21263676844337057</v>
      </c>
      <c r="M73" s="41">
        <f xml:space="preserve"> (D73 + E73 + F73 + G73 + H73) / (C73 + D73 + E73 + F73+ G73 + H73)</f>
        <v>0.15329797564822137</v>
      </c>
      <c r="N73" s="41">
        <f>I73 / (D73 + E73 + F73 + G73 + H73)</f>
        <v>1.7684768182974176E-3</v>
      </c>
      <c r="O73" s="41">
        <f>SUM(B73:J73)</f>
        <v>997.18047984837494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4"/>
      <c r="BG73" s="44"/>
    </row>
    <row r="74" spans="1:59" x14ac:dyDescent="0.2">
      <c r="A74" s="4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4"/>
      <c r="BG74" s="44"/>
    </row>
    <row r="75" spans="1:59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4"/>
      <c r="BG75" s="44"/>
    </row>
    <row r="76" spans="1:59" x14ac:dyDescent="0.2">
      <c r="A76" s="4">
        <v>36</v>
      </c>
      <c r="B76" s="41">
        <f t="array" ref="B76:K76">MMULT(B73:K73,B61:K70)</f>
        <v>774.64711199121541</v>
      </c>
      <c r="C76" s="41">
        <v>186.50496825567461</v>
      </c>
      <c r="D76" s="41">
        <v>18.653965788394085</v>
      </c>
      <c r="E76" s="41">
        <v>9.0266396189841558</v>
      </c>
      <c r="F76" s="41">
        <v>4.6282904590940257</v>
      </c>
      <c r="G76" s="41">
        <v>1.210072167032916</v>
      </c>
      <c r="H76" s="41">
        <v>0.58953263471912221</v>
      </c>
      <c r="I76" s="41">
        <v>5.7253018158470864E-2</v>
      </c>
      <c r="J76" s="41">
        <v>0.17099892397763863</v>
      </c>
      <c r="K76" s="41">
        <v>15.737456580225253</v>
      </c>
      <c r="L76" s="41">
        <f xml:space="preserve"> (C76 + D76 + E76 + F76 + G76 + H76) / $Q$2</f>
        <v>0.21818780125014464</v>
      </c>
      <c r="M76" s="41">
        <f xml:space="preserve"> (D76 + E76 + F76 + G76 + H76) / (C76 + D76 + E76 + F76+ G76 + H76)</f>
        <v>0.1546075170958402</v>
      </c>
      <c r="N76" s="41">
        <f>I76 / (D76 + E76 + F76 + G76 + H76)</f>
        <v>1.6785556983396849E-3</v>
      </c>
      <c r="O76" s="41">
        <f>SUM(B76:J76)</f>
        <v>995.48883285725049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4"/>
      <c r="BG76" s="44"/>
    </row>
    <row r="77" spans="1:59" x14ac:dyDescent="0.2">
      <c r="A77" s="4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4"/>
      <c r="BG77" s="44"/>
    </row>
    <row r="78" spans="1:59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4"/>
      <c r="BG78" s="44"/>
    </row>
    <row r="79" spans="1:59" x14ac:dyDescent="0.2">
      <c r="A79" s="4">
        <v>37</v>
      </c>
      <c r="B79" s="41">
        <f t="array" ref="B79:K79">MMULT(B76:K76,B61:K70)</f>
        <v>768.87042285181963</v>
      </c>
      <c r="C79" s="41">
        <v>189.42104393165349</v>
      </c>
      <c r="D79" s="41">
        <v>19.267557830563547</v>
      </c>
      <c r="E79" s="41">
        <v>9.4075835018458953</v>
      </c>
      <c r="F79" s="41">
        <v>4.8080323272000287</v>
      </c>
      <c r="G79" s="41">
        <v>1.2272521338202096</v>
      </c>
      <c r="H79" s="41">
        <v>0.56913683171617802</v>
      </c>
      <c r="I79" s="41">
        <v>5.6685820900486267E-2</v>
      </c>
      <c r="J79" s="41">
        <v>0.17283098870851199</v>
      </c>
      <c r="K79" s="41">
        <v>17.425743219247714</v>
      </c>
      <c r="L79" s="41">
        <f xml:space="preserve"> (C79 + D79 + E79 + F79 + G79 + H79) / $Q$2</f>
        <v>0.22223000038639454</v>
      </c>
      <c r="M79" s="41">
        <f xml:space="preserve"> (D79 + E79 + F79 + G79 + H79) / (C79 + D79 + E79 + F79+ G79 + H79)</f>
        <v>0.15700697548507936</v>
      </c>
      <c r="N79" s="41">
        <f>I79 / (D79 + E79 + F79 + G79 + H79)</f>
        <v>1.6067608746397238E-3</v>
      </c>
      <c r="O79" s="41">
        <f>SUM(B79:J79)</f>
        <v>993.80054621822796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4"/>
      <c r="BG79" s="44"/>
    </row>
    <row r="80" spans="1:59" x14ac:dyDescent="0.2">
      <c r="A80" s="4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4"/>
      <c r="BG80" s="44"/>
    </row>
    <row r="81" spans="1:59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4"/>
      <c r="BG81" s="44"/>
    </row>
    <row r="82" spans="1:59" x14ac:dyDescent="0.2">
      <c r="A82" s="4">
        <v>38</v>
      </c>
      <c r="B82" s="41">
        <f t="array" ref="B82:K82">MMULT(B79:K79,B61:K70)</f>
        <v>764.15758479166129</v>
      </c>
      <c r="C82" s="41">
        <v>191.28040621816248</v>
      </c>
      <c r="D82" s="41">
        <v>19.857487504311102</v>
      </c>
      <c r="E82" s="41">
        <v>9.7893794258251372</v>
      </c>
      <c r="F82" s="41">
        <v>4.9947441843223785</v>
      </c>
      <c r="G82" s="41">
        <v>1.2506695262191991</v>
      </c>
      <c r="H82" s="41">
        <v>0.55418791108110066</v>
      </c>
      <c r="I82" s="41">
        <v>5.6534829867732381E-2</v>
      </c>
      <c r="J82" s="41">
        <v>0.17410056245874969</v>
      </c>
      <c r="K82" s="41">
        <v>19.1111944835664</v>
      </c>
      <c r="L82" s="41">
        <f xml:space="preserve"> (C82 + D82 + E82 + F82 + G82 + H82) / $Q$2</f>
        <v>0.22522299447073157</v>
      </c>
      <c r="M82" s="41">
        <f xml:space="preserve"> (D82 + E82 + F82 + G82 + H82) / (C82 + D82 + E82 + F82+ G82 + H82)</f>
        <v>0.1600446525627762</v>
      </c>
      <c r="N82" s="41">
        <f>I82 / (D82 + E82 + F82 + G82 + H82)</f>
        <v>1.5511744241405794E-3</v>
      </c>
      <c r="O82" s="41">
        <f>SUM(B82:J82)</f>
        <v>992.11509495390908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4"/>
      <c r="BG82" s="44"/>
    </row>
    <row r="83" spans="1:59" x14ac:dyDescent="0.2">
      <c r="A83" s="4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4"/>
      <c r="BG83" s="44"/>
    </row>
    <row r="84" spans="1:59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4"/>
      <c r="BG84" s="44"/>
    </row>
    <row r="85" spans="1:59" x14ac:dyDescent="0.2">
      <c r="A85" s="4">
        <v>39</v>
      </c>
      <c r="B85" s="41">
        <f t="array" ref="B85:K85">MMULT(B82:K82,B61:K70)</f>
        <v>760.18950649866997</v>
      </c>
      <c r="C85" s="41">
        <v>192.41735392955351</v>
      </c>
      <c r="D85" s="41">
        <v>20.411055850335725</v>
      </c>
      <c r="E85" s="41">
        <v>10.170558892074197</v>
      </c>
      <c r="F85" s="41">
        <v>5.1880364806579342</v>
      </c>
      <c r="G85" s="41">
        <v>1.2795253218383029</v>
      </c>
      <c r="H85" s="41">
        <v>0.54410052080870919</v>
      </c>
      <c r="I85" s="41">
        <v>5.6751921569822575E-2</v>
      </c>
      <c r="J85" s="41">
        <v>0.17497108978308751</v>
      </c>
      <c r="K85" s="41">
        <v>20.794428932184317</v>
      </c>
      <c r="L85" s="41">
        <f xml:space="preserve"> (C85 + D85 + E85 + F85 + G85 + H85) / $Q$2</f>
        <v>0.22748164056260581</v>
      </c>
      <c r="M85" s="41">
        <f xml:space="preserve"> (D85 + E85 + F85 + G85 + H85) / (C85 + D85 + E85 + F85+ G85 + H85)</f>
        <v>0.16344147617458696</v>
      </c>
      <c r="N85" s="41">
        <f>I85 / (D85 + E85 + F85 + G85 + H85)</f>
        <v>1.5096295401599992E-3</v>
      </c>
      <c r="O85" s="41">
        <f>SUM(B85:J85)</f>
        <v>990.43186050529118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10.375806184929559</v>
      </c>
      <c r="AM85">
        <f>J85 - J73</f>
        <v>6.5581139088931595E-3</v>
      </c>
      <c r="AN85">
        <f>K85-K73</f>
        <v>6.7486193430835186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4"/>
      <c r="BG85" s="44"/>
    </row>
    <row r="86" spans="1:59" x14ac:dyDescent="0.2">
      <c r="A86" s="22" t="s">
        <v>153</v>
      </c>
      <c r="B86" s="4">
        <f t="shared" ref="B86:J86" si="4">SUM(B73:B85)</f>
        <v>3849.8176820621538</v>
      </c>
      <c r="C86" s="4">
        <f t="shared" si="4"/>
        <v>941.66532007966805</v>
      </c>
      <c r="D86" s="4">
        <f t="shared" si="4"/>
        <v>96.231301174304136</v>
      </c>
      <c r="E86" s="4">
        <f t="shared" si="4"/>
        <v>47.040067446337019</v>
      </c>
      <c r="F86" s="4">
        <f t="shared" si="4"/>
        <v>24.075043243525453</v>
      </c>
      <c r="G86" s="4">
        <f t="shared" si="4"/>
        <v>6.167604156273506</v>
      </c>
      <c r="H86" s="4">
        <f t="shared" si="4"/>
        <v>2.8729685513864944</v>
      </c>
      <c r="I86" s="4">
        <f t="shared" si="4"/>
        <v>0.28551312860315237</v>
      </c>
      <c r="J86" s="4">
        <f t="shared" si="4"/>
        <v>0.86131454080218217</v>
      </c>
      <c r="K86" s="41"/>
      <c r="L86" s="41"/>
      <c r="M86" s="41"/>
      <c r="N86" s="41"/>
      <c r="O86" s="4">
        <f>SUM(B86:J86)</f>
        <v>4969.0168143830542</v>
      </c>
      <c r="P86" s="41"/>
      <c r="Q86" s="41">
        <f xml:space="preserve"> $R$6 * B86</f>
        <v>3849.8176820621538</v>
      </c>
      <c r="R86" s="41">
        <f>$R$7 * C86</f>
        <v>941.66532007966805</v>
      </c>
      <c r="S86" s="41">
        <f xml:space="preserve"> $R$8 * D86</f>
        <v>91.419736115588918</v>
      </c>
      <c r="T86" s="41">
        <f xml:space="preserve"> $R$9 * E86</f>
        <v>44.688064074020168</v>
      </c>
      <c r="U86" s="41">
        <f xml:space="preserve"> $R$10 * F86</f>
        <v>22.149039784043417</v>
      </c>
      <c r="V86" s="41">
        <f>$R$11 * G86</f>
        <v>4.8107312418933352</v>
      </c>
      <c r="W86" s="41">
        <f>$R$12 *H86</f>
        <v>1.7237811308318967</v>
      </c>
      <c r="X86" s="41">
        <f xml:space="preserve"> $R$13 * I86</f>
        <v>0.18558353359204904</v>
      </c>
      <c r="Y86" s="41">
        <f xml:space="preserve"> $R$14 * J86</f>
        <v>0.6459859056016366</v>
      </c>
      <c r="Z86" s="4">
        <f>SUM(Q86:Y86)</f>
        <v>4957.1059239273936</v>
      </c>
      <c r="AA86" s="41"/>
      <c r="AB86" s="50">
        <f xml:space="preserve"> $S$6 * B86</f>
        <v>9659192.5642939433</v>
      </c>
      <c r="AC86" s="50">
        <f>$S$7 * C86</f>
        <v>3648953.1153087136</v>
      </c>
      <c r="AD86" s="50">
        <f xml:space="preserve"> $S$8 * D86</f>
        <v>377707.85710914375</v>
      </c>
      <c r="AE86" s="50">
        <f xml:space="preserve"> $S$9 * E86</f>
        <v>188160.26978534806</v>
      </c>
      <c r="AF86" s="50">
        <f xml:space="preserve"> $S$10 * F86</f>
        <v>108337.69459586454</v>
      </c>
      <c r="AG86" s="50">
        <f>$S$11 * G86</f>
        <v>127743.41728473686</v>
      </c>
      <c r="AH86" s="50">
        <f>$S$12 *H86</f>
        <v>147050.02233416634</v>
      </c>
      <c r="AI86" s="50">
        <f xml:space="preserve"> $S$13 * I86</f>
        <v>20251.446211821596</v>
      </c>
      <c r="AJ86" s="50">
        <f xml:space="preserve"> $S$14 * J86</f>
        <v>57852.77507660097</v>
      </c>
      <c r="AK86" s="39">
        <f>SUM(AB86:AJ86) + AL86 + AM86 + AN86</f>
        <v>14805080.502559893</v>
      </c>
      <c r="AL86" s="39">
        <f>IF(AL85&gt;0,(AL85*$T$7)-(AL85*$S$7),0)</f>
        <v>48185.243922812864</v>
      </c>
      <c r="AM86" s="39">
        <f>IF(AM85 &gt; 0, (AM85 * $T$14) - (AM85 * $S$14), 0)</f>
        <v>1092.3850338043335</v>
      </c>
      <c r="AN86" s="39">
        <f t="array" ref="AN86">IF(AN85&gt;0,AN85*$T$15,0)</f>
        <v>420553.71160293563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4"/>
      <c r="BG86" s="44"/>
    </row>
    <row r="87" spans="1:59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4"/>
      <c r="BG87" s="44"/>
    </row>
    <row r="88" spans="1:59" x14ac:dyDescent="0.2">
      <c r="A88" s="4" t="str">
        <f>'40-44 transition matrix'!A1</f>
        <v>40-44</v>
      </c>
      <c r="B88" s="4" t="str">
        <f>'40-44 transition matrix'!B1</f>
        <v>no NAFLD</v>
      </c>
      <c r="C88" s="4" t="str">
        <f>'40-44 transition matrix'!C1</f>
        <v>NAFLD F0</v>
      </c>
      <c r="D88" s="4" t="str">
        <f>'40-44 transition matrix'!D1</f>
        <v>F1</v>
      </c>
      <c r="E88" s="4" t="str">
        <f>'40-44 transition matrix'!E1</f>
        <v>F2</v>
      </c>
      <c r="F88" s="4" t="str">
        <f>'40-44 transition matrix'!F1</f>
        <v>F3</v>
      </c>
      <c r="G88" s="4" t="str">
        <f>'40-44 transition matrix'!G1</f>
        <v>F4</v>
      </c>
      <c r="H88" s="4" t="str">
        <f>'40-44 transition matrix'!H1</f>
        <v>DCC</v>
      </c>
      <c r="I88" s="4" t="str">
        <f>'40-44 transition matrix'!I1</f>
        <v>HCC</v>
      </c>
      <c r="J88" s="4" t="str">
        <f>'40-44 transition matrix'!J1</f>
        <v>LT</v>
      </c>
      <c r="K88" s="4" t="str">
        <f>'40-44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4"/>
      <c r="BG88" s="44"/>
    </row>
    <row r="89" spans="1:59" x14ac:dyDescent="0.2">
      <c r="A89" s="4" t="str">
        <f>'40-44 transition matrix'!A2</f>
        <v>no NAFLD</v>
      </c>
      <c r="B89" s="41">
        <f>'40-44 transition matrix'!B2</f>
        <v>0.92779</v>
      </c>
      <c r="C89" s="41">
        <f>'40-44 transition matrix'!C2</f>
        <v>7.0199999999999999E-2</v>
      </c>
      <c r="D89" s="41">
        <f>'40-44 transition matrix'!D2</f>
        <v>0</v>
      </c>
      <c r="E89" s="41">
        <f>'40-44 transition matrix'!E2</f>
        <v>0</v>
      </c>
      <c r="F89" s="41">
        <f>'40-44 transition matrix'!F2</f>
        <v>0</v>
      </c>
      <c r="G89" s="41">
        <f>'40-44 transition matrix'!G2</f>
        <v>0</v>
      </c>
      <c r="H89" s="41">
        <f>'40-44 transition matrix'!H2</f>
        <v>0</v>
      </c>
      <c r="I89" s="41">
        <f>'40-44 transition matrix'!I2</f>
        <v>0</v>
      </c>
      <c r="J89" s="41">
        <f>'40-44 transition matrix'!J2</f>
        <v>0</v>
      </c>
      <c r="K89" s="41">
        <f>'40-44 transition matrix'!K2</f>
        <v>2.0100000000000001E-3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4"/>
      <c r="BG89" s="44"/>
    </row>
    <row r="90" spans="1:59" x14ac:dyDescent="0.2">
      <c r="A90" s="4" t="str">
        <f>'40-44 transition matrix'!A3</f>
        <v>NAFLD</v>
      </c>
      <c r="B90" s="41">
        <f>'40-44 transition matrix'!B3</f>
        <v>0.23701</v>
      </c>
      <c r="C90" s="41">
        <f>'40-44 transition matrix'!C3</f>
        <v>0.74454166500000007</v>
      </c>
      <c r="D90" s="41">
        <f>'40-44 transition matrix'!D3</f>
        <v>1.5768000000000001E-2</v>
      </c>
      <c r="E90" s="41">
        <f>'40-44 transition matrix'!E3</f>
        <v>0</v>
      </c>
      <c r="F90" s="41">
        <f>'40-44 transition matrix'!F3</f>
        <v>0</v>
      </c>
      <c r="G90" s="41">
        <f>'40-44 transition matrix'!G3</f>
        <v>0</v>
      </c>
      <c r="H90" s="41">
        <f>'40-44 transition matrix'!H3</f>
        <v>0</v>
      </c>
      <c r="I90" s="41">
        <f>'40-44 transition matrix'!I3</f>
        <v>0</v>
      </c>
      <c r="J90" s="41">
        <f>'40-44 transition matrix'!J3</f>
        <v>0</v>
      </c>
      <c r="K90" s="41">
        <f>'40-44 transition matrix'!K3</f>
        <v>2.6803349999999998E-3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4"/>
      <c r="BG90" s="44"/>
    </row>
    <row r="91" spans="1:59" x14ac:dyDescent="0.2">
      <c r="A91" s="4" t="str">
        <f>'40-44 transition matrix'!A4</f>
        <v>F1</v>
      </c>
      <c r="B91" s="41">
        <f>'40-44 transition matrix'!B4</f>
        <v>0</v>
      </c>
      <c r="C91" s="41">
        <f>'40-44 transition matrix'!C4</f>
        <v>8.2200000000000009E-2</v>
      </c>
      <c r="D91" s="41">
        <f>'40-44 transition matrix'!D4</f>
        <v>0.83462397619999995</v>
      </c>
      <c r="E91" s="41">
        <f>'40-44 transition matrix'!E4</f>
        <v>8.0299999999999996E-2</v>
      </c>
      <c r="F91" s="41">
        <f>'40-44 transition matrix'!F4</f>
        <v>0</v>
      </c>
      <c r="G91" s="41">
        <f>'40-44 transition matrix'!G4</f>
        <v>0</v>
      </c>
      <c r="H91" s="41">
        <f>'40-44 transition matrix'!H4</f>
        <v>0</v>
      </c>
      <c r="I91" s="41">
        <f>'40-44 transition matrix'!I4</f>
        <v>6.7890000000000006E-6</v>
      </c>
      <c r="J91" s="41">
        <f>'40-44 transition matrix'!J4</f>
        <v>0</v>
      </c>
      <c r="K91" s="41">
        <f>'40-44 transition matrix'!K4</f>
        <v>2.8692348000000003E-3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4"/>
      <c r="BG91" s="44"/>
    </row>
    <row r="92" spans="1:59" x14ac:dyDescent="0.2">
      <c r="A92" s="4" t="str">
        <f>'40-44 transition matrix'!A5</f>
        <v>F2</v>
      </c>
      <c r="B92" s="41">
        <f>'40-44 transition matrix'!B5</f>
        <v>0</v>
      </c>
      <c r="C92" s="41">
        <f>'40-44 transition matrix'!C5</f>
        <v>0</v>
      </c>
      <c r="D92" s="41">
        <f>'40-44 transition matrix'!D5</f>
        <v>8.2200000000000009E-2</v>
      </c>
      <c r="E92" s="41">
        <f>'40-44 transition matrix'!E5</f>
        <v>0.8327613345999999</v>
      </c>
      <c r="F92" s="41">
        <f>'40-44 transition matrix'!F5</f>
        <v>8.0299999999999996E-2</v>
      </c>
      <c r="G92" s="41">
        <f>'40-44 transition matrix'!G5</f>
        <v>0</v>
      </c>
      <c r="H92" s="41">
        <f>'40-44 transition matrix'!H5</f>
        <v>0</v>
      </c>
      <c r="I92" s="41">
        <f>'40-44 transition matrix'!I5</f>
        <v>1.3870000000000001E-4</v>
      </c>
      <c r="J92" s="41">
        <f>'40-44 transition matrix'!J5</f>
        <v>0</v>
      </c>
      <c r="K92" s="41">
        <f>'40-44 transition matrix'!K5</f>
        <v>4.5999654000000003E-3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4"/>
      <c r="BG92" s="44"/>
    </row>
    <row r="93" spans="1:59" x14ac:dyDescent="0.2">
      <c r="A93" s="4" t="str">
        <f>'40-44 transition matrix'!A6</f>
        <v>F3</v>
      </c>
      <c r="B93" s="41">
        <f>'40-44 transition matrix'!B6</f>
        <v>0</v>
      </c>
      <c r="C93" s="41">
        <f>'40-44 transition matrix'!C6</f>
        <v>0</v>
      </c>
      <c r="D93" s="41">
        <f>'40-44 transition matrix'!D6</f>
        <v>0</v>
      </c>
      <c r="E93" s="41">
        <f>'40-44 transition matrix'!E6</f>
        <v>8.2200000000000009E-2</v>
      </c>
      <c r="F93" s="41">
        <f>'40-44 transition matrix'!F6</f>
        <v>0.85897651850000001</v>
      </c>
      <c r="G93" s="41">
        <f>'40-44 transition matrix'!G6</f>
        <v>5.2559999999999996E-2</v>
      </c>
      <c r="H93" s="41">
        <f>'40-44 transition matrix'!H6</f>
        <v>0</v>
      </c>
      <c r="I93" s="41">
        <f>'40-44 transition matrix'!I6</f>
        <v>2.7740000000000002E-4</v>
      </c>
      <c r="J93" s="41">
        <f>'40-44 transition matrix'!J6</f>
        <v>0</v>
      </c>
      <c r="K93" s="41">
        <f>'40-44 transition matrix'!K6</f>
        <v>5.9860815000000005E-3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4"/>
      <c r="BG93" s="44"/>
    </row>
    <row r="94" spans="1:59" x14ac:dyDescent="0.2">
      <c r="A94" s="4" t="str">
        <f>'40-44 transition matrix'!A7</f>
        <v>F4</v>
      </c>
      <c r="B94" s="41">
        <f>'40-44 transition matrix'!B7</f>
        <v>0</v>
      </c>
      <c r="C94" s="41">
        <f>'40-44 transition matrix'!C7</f>
        <v>0</v>
      </c>
      <c r="D94" s="41">
        <f>'40-44 transition matrix'!D7</f>
        <v>0</v>
      </c>
      <c r="E94" s="41">
        <f>'40-44 transition matrix'!E7</f>
        <v>0</v>
      </c>
      <c r="F94" s="41">
        <f>'40-44 transition matrix'!F7</f>
        <v>8.2200000000000009E-2</v>
      </c>
      <c r="G94" s="41">
        <f>'40-44 transition matrix'!G7</f>
        <v>0.81094103369999992</v>
      </c>
      <c r="H94" s="41">
        <f>'40-44 transition matrix'!H7</f>
        <v>8.0299999999999996E-2</v>
      </c>
      <c r="I94" s="41">
        <f>'40-44 transition matrix'!I7</f>
        <v>1.898E-2</v>
      </c>
      <c r="J94" s="41">
        <f>'40-44 transition matrix'!J7</f>
        <v>0</v>
      </c>
      <c r="K94" s="41">
        <f>'40-44 transition matrix'!K7</f>
        <v>7.5789663E-3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4"/>
      <c r="BG94" s="44"/>
    </row>
    <row r="95" spans="1:59" x14ac:dyDescent="0.2">
      <c r="A95" s="4" t="str">
        <f>'40-44 transition matrix'!A8</f>
        <v>DCC</v>
      </c>
      <c r="B95" s="41">
        <f>'40-44 transition matrix'!B8</f>
        <v>0</v>
      </c>
      <c r="C95" s="41">
        <f>'40-44 transition matrix'!C8</f>
        <v>0</v>
      </c>
      <c r="D95" s="41">
        <f>'40-44 transition matrix'!D8</f>
        <v>0</v>
      </c>
      <c r="E95" s="41">
        <f>'40-44 transition matrix'!E8</f>
        <v>0</v>
      </c>
      <c r="F95" s="41">
        <f>'40-44 transition matrix'!F8</f>
        <v>0</v>
      </c>
      <c r="G95" s="41">
        <f>'40-44 transition matrix'!G8</f>
        <v>0</v>
      </c>
      <c r="H95" s="41">
        <f>'40-44 transition matrix'!H8</f>
        <v>0.80057999999999996</v>
      </c>
      <c r="I95" s="41">
        <f>'40-44 transition matrix'!I8</f>
        <v>1.898E-2</v>
      </c>
      <c r="J95" s="41">
        <f>'40-44 transition matrix'!J8</f>
        <v>2.044E-2</v>
      </c>
      <c r="K95" s="41">
        <f>'40-44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4"/>
      <c r="BG95" s="44"/>
    </row>
    <row r="96" spans="1:59" x14ac:dyDescent="0.2">
      <c r="A96" s="4" t="str">
        <f>'40-44 transition matrix'!A9</f>
        <v>HCC</v>
      </c>
      <c r="B96" s="41">
        <f>'40-44 transition matrix'!B9</f>
        <v>0</v>
      </c>
      <c r="C96" s="41">
        <f>'40-44 transition matrix'!C9</f>
        <v>0</v>
      </c>
      <c r="D96" s="41">
        <f>'40-44 transition matrix'!D9</f>
        <v>0</v>
      </c>
      <c r="E96" s="41">
        <f>'40-44 transition matrix'!E9</f>
        <v>0</v>
      </c>
      <c r="F96" s="41">
        <f>'40-44 transition matrix'!F9</f>
        <v>0</v>
      </c>
      <c r="G96" s="41">
        <f>'40-44 transition matrix'!G9</f>
        <v>0</v>
      </c>
      <c r="H96" s="41">
        <f>'40-44 transition matrix'!H9</f>
        <v>0</v>
      </c>
      <c r="I96" s="41">
        <f>'40-44 transition matrix'!I9</f>
        <v>0.34700000000000009</v>
      </c>
      <c r="J96" s="41">
        <f>'40-44 transition matrix'!J9</f>
        <v>3.0599999999999999E-2</v>
      </c>
      <c r="K96" s="41">
        <f>'40-44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4"/>
      <c r="BG96" s="44"/>
    </row>
    <row r="97" spans="1:59" x14ac:dyDescent="0.2">
      <c r="A97" s="4" t="str">
        <f>'40-44 transition matrix'!A10</f>
        <v xml:space="preserve">LT </v>
      </c>
      <c r="B97" s="41">
        <f>'40-44 transition matrix'!B10</f>
        <v>0</v>
      </c>
      <c r="C97" s="41">
        <f>'40-44 transition matrix'!C10</f>
        <v>0</v>
      </c>
      <c r="D97" s="41">
        <f>'40-44 transition matrix'!D10</f>
        <v>0</v>
      </c>
      <c r="E97" s="41">
        <f>'40-44 transition matrix'!E10</f>
        <v>0</v>
      </c>
      <c r="F97" s="41">
        <f>'40-44 transition matrix'!F10</f>
        <v>0</v>
      </c>
      <c r="G97" s="41">
        <f>'40-44 transition matrix'!G10</f>
        <v>0</v>
      </c>
      <c r="H97" s="41">
        <f>'40-44 transition matrix'!H10</f>
        <v>0</v>
      </c>
      <c r="I97" s="41">
        <f>'40-44 transition matrix'!I10</f>
        <v>0</v>
      </c>
      <c r="J97" s="41">
        <f>'40-44 transition matrix'!J10</f>
        <v>0.92999999999999994</v>
      </c>
      <c r="K97" s="41">
        <f>'40-44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4"/>
      <c r="BG97" s="44"/>
    </row>
    <row r="98" spans="1:59" x14ac:dyDescent="0.2">
      <c r="A98" s="4" t="str">
        <f>'40-44 transition matrix'!A11</f>
        <v>death</v>
      </c>
      <c r="B98" s="41">
        <f>'40-44 transition matrix'!B11</f>
        <v>0</v>
      </c>
      <c r="C98" s="41">
        <f>'40-44 transition matrix'!C11</f>
        <v>0</v>
      </c>
      <c r="D98" s="41">
        <f>'40-44 transition matrix'!D11</f>
        <v>0</v>
      </c>
      <c r="E98" s="41">
        <f>'40-44 transition matrix'!E11</f>
        <v>0</v>
      </c>
      <c r="F98" s="41">
        <f>'40-44 transition matrix'!F11</f>
        <v>0</v>
      </c>
      <c r="G98" s="41">
        <f>'40-44 transition matrix'!G11</f>
        <v>0</v>
      </c>
      <c r="H98" s="41">
        <f>'40-44 transition matrix'!H11</f>
        <v>0</v>
      </c>
      <c r="I98" s="41">
        <f>'40-44 transition matrix'!I11</f>
        <v>0</v>
      </c>
      <c r="J98" s="41">
        <f>'40-44 transition matrix'!J11</f>
        <v>0</v>
      </c>
      <c r="K98" s="41">
        <f>'40-44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4"/>
      <c r="BG98" s="44"/>
    </row>
    <row r="99" spans="1:59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4"/>
      <c r="BG99" s="44"/>
    </row>
    <row r="100" spans="1:59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4"/>
      <c r="BG100" s="44"/>
    </row>
    <row r="101" spans="1:59" x14ac:dyDescent="0.2">
      <c r="A101" s="4">
        <v>40</v>
      </c>
      <c r="B101" s="41">
        <f t="array" ref="B101:K101">MMULT(B85:K85,B89:K98)</f>
        <v>750.90105928924459</v>
      </c>
      <c r="C101" s="41">
        <v>198.3058292167083</v>
      </c>
      <c r="D101" s="41">
        <v>20.905613369937171</v>
      </c>
      <c r="E101" s="41">
        <v>10.535112580083645</v>
      </c>
      <c r="F101" s="41">
        <v>5.378274374495212</v>
      </c>
      <c r="G101" s="41">
        <v>1.3103027845602595</v>
      </c>
      <c r="H101" s="41">
        <v>0.53834187829265212</v>
      </c>
      <c r="I101" s="41">
        <v>5.7293723774401867E-2</v>
      </c>
      <c r="J101" s="41">
        <v>0.17558113694363797</v>
      </c>
      <c r="K101" s="41">
        <v>23.118881083435813</v>
      </c>
      <c r="L101" s="41">
        <f xml:space="preserve"> (C101 + D101 + E101 + F101 + G101 + H101) / $Q$2</f>
        <v>0.23436792659758751</v>
      </c>
      <c r="M101" s="41">
        <f xml:space="preserve"> (D101 + E101 + F101 + G101 + H101) / (C101 + D101 + E101 + F101+ G101 + H101)</f>
        <v>0.16317288302938524</v>
      </c>
      <c r="N101" s="41">
        <f>I101 / (D101 + E101 + F101 + G101 + H101)</f>
        <v>1.4816967465465577E-3</v>
      </c>
      <c r="O101" s="41">
        <f>SUM(B101:J101)</f>
        <v>988.10740835403965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4"/>
      <c r="BG101" s="44"/>
    </row>
    <row r="102" spans="1:59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4"/>
      <c r="BG102" s="44"/>
    </row>
    <row r="103" spans="1:59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4"/>
      <c r="BG103" s="44"/>
    </row>
    <row r="104" spans="1:59" x14ac:dyDescent="0.2">
      <c r="A104" s="4">
        <v>41</v>
      </c>
      <c r="B104" s="41">
        <f t="array" ref="B104:K104">MMULT(B101:K101,B89:K98)</f>
        <v>743.67895838062032</v>
      </c>
      <c r="C104" s="41">
        <v>202.07864804532747</v>
      </c>
      <c r="D104" s="41">
        <v>21.441198724888775</v>
      </c>
      <c r="E104" s="41">
        <v>10.894049319541166</v>
      </c>
      <c r="F104" s="41">
        <v>5.5734878268132322</v>
      </c>
      <c r="G104" s="41">
        <v>1.3452603956947535</v>
      </c>
      <c r="H104" s="41">
        <v>0.5362030545237203</v>
      </c>
      <c r="I104" s="41">
        <v>5.8063279486176789E-2</v>
      </c>
      <c r="J104" s="41">
        <v>0.1760473532973818</v>
      </c>
      <c r="K104" s="41">
        <v>25.444373057282753</v>
      </c>
      <c r="L104" s="41">
        <f xml:space="preserve"> (C104 + D104 + E104 + F104 + G104 + H104) / $Q$2</f>
        <v>0.23920947463126407</v>
      </c>
      <c r="M104" s="41">
        <f xml:space="preserve"> (D104 + E104 + F104 + G104 + H104) / (C104 + D104 + E104 + F104+ G104 + H104)</f>
        <v>0.16451146873462635</v>
      </c>
      <c r="N104" s="41">
        <f>I104 / (D104 + E104 + F104 + G104 + H104)</f>
        <v>1.4592357031712377E-3</v>
      </c>
      <c r="O104" s="41">
        <f>SUM(B104:J104)</f>
        <v>985.78191638019291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4"/>
      <c r="BG104" s="44"/>
    </row>
    <row r="105" spans="1:59" x14ac:dyDescent="0.2">
      <c r="A105" s="4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4"/>
      <c r="BG105" s="44"/>
    </row>
    <row r="106" spans="1:59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4"/>
      <c r="BG106" s="44"/>
    </row>
    <row r="107" spans="1:59" x14ac:dyDescent="0.2">
      <c r="A107" s="4">
        <v>42</v>
      </c>
      <c r="B107" s="41">
        <f t="array" ref="B107:K107">MMULT(B104:K104,B89:K98)</f>
        <v>737.87256116917877</v>
      </c>
      <c r="C107" s="41">
        <v>204.42470249012251</v>
      </c>
      <c r="D107" s="41">
        <v>21.97720551070605</v>
      </c>
      <c r="E107" s="41">
        <v>11.252012007511938</v>
      </c>
      <c r="F107" s="41">
        <v>5.7728677342634258</v>
      </c>
      <c r="G107" s="41">
        <v>1.3838693760576779</v>
      </c>
      <c r="H107" s="41">
        <v>0.53729785116488871</v>
      </c>
      <c r="I107" s="41">
        <v>5.9060788728771609E-2</v>
      </c>
      <c r="J107" s="41">
        <v>0.1764607653533069</v>
      </c>
      <c r="K107" s="41">
        <v>27.770251744388389</v>
      </c>
      <c r="L107" s="41">
        <f xml:space="preserve"> (C107 + D107 + E107 + F107 + G107 + H107) / $Q$2</f>
        <v>0.24265032909006976</v>
      </c>
      <c r="M107" s="41">
        <f xml:space="preserve"> (D107 + E107 + F107 + G107 + H107) / (C107 + D107 + E107 + F107+ G107 + H107)</f>
        <v>0.16679679471849201</v>
      </c>
      <c r="N107" s="41">
        <f>I107 / (D107 + E107 + F107 + G107 + H107)</f>
        <v>1.4432085709234134E-3</v>
      </c>
      <c r="O107" s="41">
        <f>SUM(B107:J107)</f>
        <v>983.4560376930873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4"/>
      <c r="BG107" s="44"/>
    </row>
    <row r="108" spans="1:59" x14ac:dyDescent="0.2">
      <c r="A108" s="4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4"/>
      <c r="BG108" s="44"/>
    </row>
    <row r="109" spans="1:59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54"/>
      <c r="R109" s="55"/>
      <c r="S109" s="55"/>
      <c r="T109" s="55"/>
      <c r="U109" s="55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4"/>
      <c r="BG109" s="44"/>
    </row>
    <row r="110" spans="1:59" x14ac:dyDescent="0.2">
      <c r="A110" s="4">
        <v>43</v>
      </c>
      <c r="B110" s="41">
        <f t="array" ref="B110:K110">MMULT(B107:K107,B89:K98)</f>
        <v>733.04148226433631</v>
      </c>
      <c r="C110" s="41">
        <v>205.80788844618186</v>
      </c>
      <c r="D110" s="41">
        <v>22.490986744991769</v>
      </c>
      <c r="E110" s="41">
        <v>11.609539866577014</v>
      </c>
      <c r="F110" s="41">
        <v>5.9760484550537312</v>
      </c>
      <c r="G110" s="41">
        <v>1.4256583904388729</v>
      </c>
      <c r="H110" s="41">
        <v>0.54127462458301812</v>
      </c>
      <c r="I110" s="41">
        <v>6.026909848470683E-2</v>
      </c>
      <c r="J110" s="41">
        <v>0.17689813999148615</v>
      </c>
      <c r="K110" s="41">
        <v>30.096243406836976</v>
      </c>
      <c r="L110" s="41">
        <f xml:space="preserve"> (C110 + D110 + E110 + F110 + G110 + H110) / $Q$2</f>
        <v>0.24512624505187638</v>
      </c>
      <c r="M110" s="41">
        <f xml:space="preserve"> (D110 + E110 + F110 + G110 + H110) / (C110 + D110 + E110 + F110+ G110 + H110)</f>
        <v>0.1696319192493401</v>
      </c>
      <c r="N110" s="41">
        <f>I110 / (D110 + E110 + F110 + G110 + H110)</f>
        <v>1.4334935697485115E-3</v>
      </c>
      <c r="O110" s="41">
        <f>SUM(B110:J110)</f>
        <v>981.13004603063894</v>
      </c>
      <c r="P110" s="41"/>
      <c r="Q110" s="54"/>
      <c r="R110" s="55"/>
      <c r="S110" s="55"/>
      <c r="T110" s="55"/>
      <c r="U110" s="55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4"/>
      <c r="BG110" s="44"/>
    </row>
    <row r="111" spans="1:59" x14ac:dyDescent="0.2">
      <c r="A111" s="4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4"/>
      <c r="BG111" s="44"/>
    </row>
    <row r="112" spans="1:59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4"/>
      <c r="BG112" s="44"/>
    </row>
    <row r="113" spans="1:59" x14ac:dyDescent="0.2">
      <c r="A113" s="4">
        <v>44</v>
      </c>
      <c r="B113" s="41">
        <f t="array" ref="B113:K113">MMULT(B110:K110,B89:K98)</f>
        <v>728.88708447065812</v>
      </c>
      <c r="C113" s="41">
        <v>206.54081909924926</v>
      </c>
      <c r="D113" s="41">
        <v>22.970999747818549</v>
      </c>
      <c r="E113" s="41">
        <v>11.965233332010834</v>
      </c>
      <c r="F113" s="41">
        <v>6.1827204672895677</v>
      </c>
      <c r="G113" s="41">
        <v>1.4702259956432018</v>
      </c>
      <c r="H113" s="41">
        <v>0.54781400770091415</v>
      </c>
      <c r="I113" s="41">
        <v>6.1666456129246656E-2</v>
      </c>
      <c r="J113" s="41">
        <v>0.17742315793219104</v>
      </c>
      <c r="K113" s="41">
        <v>32.422302703043854</v>
      </c>
      <c r="L113" s="41">
        <f xml:space="preserve"> (C113 + D113 + E113 + F113 + G113 + H113) / $Q$2</f>
        <v>0.24693257954154252</v>
      </c>
      <c r="M113" s="41">
        <f xml:space="preserve"> (D113 + E113 + F113 + G113 + H113) / (C113 + D113 + E113 + F113+ G113 + H113)</f>
        <v>0.17277063225070183</v>
      </c>
      <c r="N113" s="41">
        <f>I113 / (D113 + E113 + F113 + G113 + H113)</f>
        <v>1.4295492349764062E-3</v>
      </c>
      <c r="O113" s="41">
        <f>SUM(B113:J113)</f>
        <v>978.80398673443176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8.2349898825409582</v>
      </c>
      <c r="AM113">
        <f>J113 - J101</f>
        <v>1.8420209885530725E-3</v>
      </c>
      <c r="AN113">
        <f>K113-K101</f>
        <v>9.3034216196080415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4"/>
      <c r="BG113" s="44"/>
    </row>
    <row r="114" spans="1:59" x14ac:dyDescent="0.2">
      <c r="A114" s="22" t="s">
        <v>153</v>
      </c>
      <c r="B114" s="41">
        <f t="shared" ref="B114:J114" si="5">SUM(B101:B113)</f>
        <v>3694.3811455740379</v>
      </c>
      <c r="C114" s="41">
        <f t="shared" si="5"/>
        <v>1017.1578872975895</v>
      </c>
      <c r="D114" s="41">
        <f t="shared" si="5"/>
        <v>109.78600409834232</v>
      </c>
      <c r="E114" s="41">
        <f t="shared" si="5"/>
        <v>56.255947105724594</v>
      </c>
      <c r="F114" s="41">
        <f t="shared" si="5"/>
        <v>28.883398857915168</v>
      </c>
      <c r="G114" s="41">
        <f t="shared" si="5"/>
        <v>6.9353169423947651</v>
      </c>
      <c r="H114" s="41">
        <f t="shared" si="5"/>
        <v>2.7009314162651936</v>
      </c>
      <c r="I114" s="41">
        <f t="shared" si="5"/>
        <v>0.29635334660330376</v>
      </c>
      <c r="J114" s="41">
        <f t="shared" si="5"/>
        <v>0.88241055351800379</v>
      </c>
      <c r="K114" s="41"/>
      <c r="L114" s="4">
        <f>AVERAGE(L17:L113)</f>
        <v>0.21032691275305071</v>
      </c>
      <c r="M114" s="41"/>
      <c r="N114" s="41"/>
      <c r="O114" s="4">
        <f>SUM(B114:J114)</f>
        <v>4917.2793951923913</v>
      </c>
      <c r="P114" s="41"/>
      <c r="Q114" s="41">
        <f xml:space="preserve"> $R$6 * B114</f>
        <v>3694.3811455740379</v>
      </c>
      <c r="R114" s="41">
        <f>$R$7 * C114</f>
        <v>1017.1578872975895</v>
      </c>
      <c r="S114" s="41">
        <f xml:space="preserve"> $R$8 * D114</f>
        <v>104.2967038934252</v>
      </c>
      <c r="T114" s="41">
        <f xml:space="preserve"> $R$9 * E114</f>
        <v>53.443149750438359</v>
      </c>
      <c r="U114" s="41">
        <f xml:space="preserve"> $R$10 * F114</f>
        <v>26.572726949281957</v>
      </c>
      <c r="V114" s="41">
        <f>$R$11 * G114</f>
        <v>5.4095472150679171</v>
      </c>
      <c r="W114" s="41">
        <f>$R$12 *H114</f>
        <v>1.6205588497591161</v>
      </c>
      <c r="X114" s="41">
        <f xml:space="preserve"> $R$13 * I114</f>
        <v>0.19262967529214745</v>
      </c>
      <c r="Y114" s="41">
        <f xml:space="preserve"> $R$14 * J114</f>
        <v>0.66180791513850279</v>
      </c>
      <c r="Z114" s="4">
        <f>SUM(Q114:Y114)</f>
        <v>4903.736157120029</v>
      </c>
      <c r="AA114" s="41"/>
      <c r="AB114" s="50">
        <f xml:space="preserve"> $S$6 * B114</f>
        <v>9269202.2942452617</v>
      </c>
      <c r="AC114" s="50">
        <f>$S$7 * C114</f>
        <v>3941486.8132781591</v>
      </c>
      <c r="AD114" s="50">
        <f xml:space="preserve"> $S$8 * D114</f>
        <v>430910.0660859936</v>
      </c>
      <c r="AE114" s="50">
        <f xml:space="preserve"> $S$9 * E114</f>
        <v>225023.78842289839</v>
      </c>
      <c r="AF114" s="50">
        <f xml:space="preserve"> $S$10 * F114</f>
        <v>129975.29486061826</v>
      </c>
      <c r="AG114" s="50">
        <f>$S$11 * G114</f>
        <v>143644.28451088039</v>
      </c>
      <c r="AH114" s="50">
        <f>$S$12 *H114</f>
        <v>138244.47361011768</v>
      </c>
      <c r="AI114" s="50">
        <f xml:space="preserve"> $S$13 * I114</f>
        <v>21020.342874572336</v>
      </c>
      <c r="AJ114" s="50">
        <f xml:space="preserve"> $S$14 * J114</f>
        <v>59269.752058697282</v>
      </c>
      <c r="AK114" s="39">
        <f>SUM(AB114:AJ114) + AL114 + AM114 + AN114</f>
        <v>14977088.553466899</v>
      </c>
      <c r="AL114" s="39">
        <f>IF(AL113&gt;0,(AL113*$T$7)-(AL113*$S$7),0)</f>
        <v>38243.293014520204</v>
      </c>
      <c r="AM114" s="39">
        <f>IF(AM113 &gt; 0, (AM113 * $T$14) - (AM113 * $S$14), 0)</f>
        <v>306.82543606328534</v>
      </c>
      <c r="AN114" s="39">
        <f t="array" ref="AN114">IF(AN113&gt;0,AN113*$T$15,0)</f>
        <v>579761.32506911433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4"/>
      <c r="BG114" s="44"/>
    </row>
    <row r="115" spans="1:59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4"/>
      <c r="BG115" s="44"/>
    </row>
    <row r="116" spans="1:59" x14ac:dyDescent="0.2">
      <c r="A116" s="4" t="str">
        <f>'45-49 transition matrix'!A1</f>
        <v>45-49</v>
      </c>
      <c r="B116" s="4" t="str">
        <f>'45-49 transition matrix'!B1</f>
        <v>no NAFLD</v>
      </c>
      <c r="C116" s="4" t="str">
        <f>'45-49 transition matrix'!C1</f>
        <v>NAFLD F0</v>
      </c>
      <c r="D116" s="4" t="str">
        <f>'45-49 transition matrix'!D1</f>
        <v>F1</v>
      </c>
      <c r="E116" s="4" t="str">
        <f>'45-49 transition matrix'!E1</f>
        <v>F2</v>
      </c>
      <c r="F116" s="4" t="str">
        <f>'45-49 transition matrix'!F1</f>
        <v>F3</v>
      </c>
      <c r="G116" s="4" t="str">
        <f>'45-49 transition matrix'!G1</f>
        <v>F4</v>
      </c>
      <c r="H116" s="4" t="str">
        <f>'45-49 transition matrix'!H1</f>
        <v>DCC</v>
      </c>
      <c r="I116" s="4" t="str">
        <f>'45-49 transition matrix'!I1</f>
        <v>HCC</v>
      </c>
      <c r="J116" s="4" t="str">
        <f>'45-49 transition matrix'!J1</f>
        <v>LT</v>
      </c>
      <c r="K116" s="4" t="str">
        <f>'45-49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4"/>
      <c r="BG116" s="44"/>
    </row>
    <row r="117" spans="1:59" x14ac:dyDescent="0.2">
      <c r="A117" s="4" t="str">
        <f>'45-49 transition matrix'!A2</f>
        <v>no NAFLD</v>
      </c>
      <c r="B117" s="41">
        <f>'45-49 transition matrix'!B2</f>
        <v>0.92075999999999991</v>
      </c>
      <c r="C117" s="41">
        <f>'45-49 transition matrix'!C2</f>
        <v>7.6100000000000001E-2</v>
      </c>
      <c r="D117" s="41">
        <f>'45-49 transition matrix'!D2</f>
        <v>0</v>
      </c>
      <c r="E117" s="41">
        <f>'45-49 transition matrix'!E2</f>
        <v>0</v>
      </c>
      <c r="F117" s="41">
        <f>'45-49 transition matrix'!F2</f>
        <v>0</v>
      </c>
      <c r="G117" s="41">
        <f>'45-49 transition matrix'!G2</f>
        <v>0</v>
      </c>
      <c r="H117" s="41">
        <f>'45-49 transition matrix'!H2</f>
        <v>0</v>
      </c>
      <c r="I117" s="41">
        <f>'45-49 transition matrix'!I2</f>
        <v>0</v>
      </c>
      <c r="J117" s="41">
        <f>'45-49 transition matrix'!J2</f>
        <v>0</v>
      </c>
      <c r="K117" s="41">
        <f>'45-49 transition matrix'!K2</f>
        <v>3.14E-3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4"/>
      <c r="BG117" s="44"/>
    </row>
    <row r="118" spans="1:59" x14ac:dyDescent="0.2">
      <c r="A118" s="4" t="str">
        <f>'45-49 transition matrix'!A3</f>
        <v>NAFLD</v>
      </c>
      <c r="B118" s="41">
        <f>'45-49 transition matrix'!B3</f>
        <v>0.17818999999999999</v>
      </c>
      <c r="C118" s="41">
        <f>'45-49 transition matrix'!C3</f>
        <v>0.79723130000000009</v>
      </c>
      <c r="D118" s="41">
        <f>'45-49 transition matrix'!D3</f>
        <v>2.0952000000000002E-2</v>
      </c>
      <c r="E118" s="41">
        <f>'45-49 transition matrix'!E3</f>
        <v>0</v>
      </c>
      <c r="F118" s="41">
        <f>'45-49 transition matrix'!F3</f>
        <v>0</v>
      </c>
      <c r="G118" s="41">
        <f>'45-49 transition matrix'!G3</f>
        <v>0</v>
      </c>
      <c r="H118" s="41">
        <f>'45-49 transition matrix'!H3</f>
        <v>0</v>
      </c>
      <c r="I118" s="41">
        <f>'45-49 transition matrix'!I3</f>
        <v>0</v>
      </c>
      <c r="J118" s="41">
        <f>'45-49 transition matrix'!J3</f>
        <v>0</v>
      </c>
      <c r="K118" s="41">
        <f>'45-49 transition matrix'!K3</f>
        <v>3.6267000000000005E-3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4"/>
      <c r="BG118" s="44"/>
    </row>
    <row r="119" spans="1:59" x14ac:dyDescent="0.2">
      <c r="A119" s="4" t="str">
        <f>'45-49 transition matrix'!A4</f>
        <v>F1</v>
      </c>
      <c r="B119" s="41">
        <f>'45-49 transition matrix'!B4</f>
        <v>0</v>
      </c>
      <c r="C119" s="41">
        <f>'45-49 transition matrix'!C4</f>
        <v>6.1800000000000001E-2</v>
      </c>
      <c r="D119" s="41">
        <f>'45-49 transition matrix'!D4</f>
        <v>0.82760868300000001</v>
      </c>
      <c r="E119" s="41">
        <f>'45-49 transition matrix'!E4</f>
        <v>0.1067</v>
      </c>
      <c r="F119" s="41">
        <f>'45-49 transition matrix'!F4</f>
        <v>0</v>
      </c>
      <c r="G119" s="41">
        <f>'45-49 transition matrix'!G4</f>
        <v>0</v>
      </c>
      <c r="H119" s="41">
        <f>'45-49 transition matrix'!H4</f>
        <v>0</v>
      </c>
      <c r="I119" s="41">
        <f>'45-49 transition matrix'!I4</f>
        <v>9.0210000000000005E-6</v>
      </c>
      <c r="J119" s="41">
        <f>'45-49 transition matrix'!J4</f>
        <v>0</v>
      </c>
      <c r="K119" s="41">
        <f>'45-49 transition matrix'!K4</f>
        <v>3.8822960000000004E-3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4"/>
      <c r="BG119" s="44"/>
    </row>
    <row r="120" spans="1:59" x14ac:dyDescent="0.2">
      <c r="A120" s="4" t="str">
        <f>'45-49 transition matrix'!A5</f>
        <v>F2</v>
      </c>
      <c r="B120" s="41">
        <f>'45-49 transition matrix'!B5</f>
        <v>0</v>
      </c>
      <c r="C120" s="41">
        <f>'45-49 transition matrix'!C5</f>
        <v>0</v>
      </c>
      <c r="D120" s="41">
        <f>'45-49 transition matrix'!D5</f>
        <v>6.1800000000000001E-2</v>
      </c>
      <c r="E120" s="41">
        <f>'45-49 transition matrix'!E5</f>
        <v>0.82509159200000004</v>
      </c>
      <c r="F120" s="41">
        <f>'45-49 transition matrix'!F5</f>
        <v>0.1067</v>
      </c>
      <c r="G120" s="41">
        <f>'45-49 transition matrix'!G5</f>
        <v>0</v>
      </c>
      <c r="H120" s="41">
        <f>'45-49 transition matrix'!H5</f>
        <v>0</v>
      </c>
      <c r="I120" s="41">
        <f>'45-49 transition matrix'!I5</f>
        <v>1.8430000000000001E-4</v>
      </c>
      <c r="J120" s="41">
        <f>'45-49 transition matrix'!J5</f>
        <v>0</v>
      </c>
      <c r="K120" s="41">
        <f>'45-49 transition matrix'!K5</f>
        <v>6.2241080000000008E-3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4"/>
      <c r="BG120" s="44"/>
    </row>
    <row r="121" spans="1:59" x14ac:dyDescent="0.2">
      <c r="A121" s="4" t="str">
        <f>'45-49 transition matrix'!A6</f>
        <v>F3</v>
      </c>
      <c r="B121" s="41">
        <f>'45-49 transition matrix'!B6</f>
        <v>0</v>
      </c>
      <c r="C121" s="41">
        <f>'45-49 transition matrix'!C6</f>
        <v>0</v>
      </c>
      <c r="D121" s="41">
        <f>'45-49 transition matrix'!D6</f>
        <v>0</v>
      </c>
      <c r="E121" s="41">
        <f>'45-49 transition matrix'!E6</f>
        <v>6.1800000000000001E-2</v>
      </c>
      <c r="F121" s="41">
        <f>'45-49 transition matrix'!F6</f>
        <v>0.85989176999999994</v>
      </c>
      <c r="G121" s="41">
        <f>'45-49 transition matrix'!G6</f>
        <v>6.9839999999999999E-2</v>
      </c>
      <c r="H121" s="41">
        <f>'45-49 transition matrix'!H6</f>
        <v>0</v>
      </c>
      <c r="I121" s="41">
        <f>'45-49 transition matrix'!I6</f>
        <v>3.6860000000000001E-4</v>
      </c>
      <c r="J121" s="41">
        <f>'45-49 transition matrix'!J6</f>
        <v>0</v>
      </c>
      <c r="K121" s="41">
        <f>'45-49 transition matrix'!K6</f>
        <v>8.0996300000000018E-3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4"/>
      <c r="BG121" s="44"/>
    </row>
    <row r="122" spans="1:59" x14ac:dyDescent="0.2">
      <c r="A122" s="4" t="str">
        <f>'45-49 transition matrix'!A7</f>
        <v>F4</v>
      </c>
      <c r="B122" s="41">
        <f>'45-49 transition matrix'!B7</f>
        <v>0</v>
      </c>
      <c r="C122" s="41">
        <f>'45-49 transition matrix'!C7</f>
        <v>0</v>
      </c>
      <c r="D122" s="41">
        <f>'45-49 transition matrix'!D7</f>
        <v>0</v>
      </c>
      <c r="E122" s="41">
        <f>'45-49 transition matrix'!E7</f>
        <v>0</v>
      </c>
      <c r="F122" s="41">
        <f>'45-49 transition matrix'!F7</f>
        <v>6.1800000000000001E-2</v>
      </c>
      <c r="G122" s="41">
        <f>'45-49 transition matrix'!G7</f>
        <v>0.796025074</v>
      </c>
      <c r="H122" s="41">
        <f>'45-49 transition matrix'!H7</f>
        <v>0.1067</v>
      </c>
      <c r="I122" s="41">
        <f>'45-49 transition matrix'!I7</f>
        <v>2.5219999999999999E-2</v>
      </c>
      <c r="J122" s="41">
        <f>'45-49 transition matrix'!J7</f>
        <v>0</v>
      </c>
      <c r="K122" s="41">
        <f>'45-49 transition matrix'!K7</f>
        <v>1.0254926000000001E-2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4"/>
      <c r="BG122" s="44"/>
    </row>
    <row r="123" spans="1:59" x14ac:dyDescent="0.2">
      <c r="A123" s="4" t="str">
        <f>'45-49 transition matrix'!A8</f>
        <v>DCC</v>
      </c>
      <c r="B123" s="41">
        <f>'45-49 transition matrix'!B8</f>
        <v>0</v>
      </c>
      <c r="C123" s="41">
        <f>'45-49 transition matrix'!C8</f>
        <v>0</v>
      </c>
      <c r="D123" s="41">
        <f>'45-49 transition matrix'!D8</f>
        <v>0</v>
      </c>
      <c r="E123" s="41">
        <f>'45-49 transition matrix'!E8</f>
        <v>0</v>
      </c>
      <c r="F123" s="41">
        <f>'45-49 transition matrix'!F8</f>
        <v>0</v>
      </c>
      <c r="G123" s="41">
        <f>'45-49 transition matrix'!G8</f>
        <v>0</v>
      </c>
      <c r="H123" s="41">
        <f>'45-49 transition matrix'!H8</f>
        <v>0.78761999999999999</v>
      </c>
      <c r="I123" s="41">
        <f>'45-49 transition matrix'!I8</f>
        <v>2.5219999999999999E-2</v>
      </c>
      <c r="J123" s="41">
        <f>'45-49 transition matrix'!J8</f>
        <v>2.716E-2</v>
      </c>
      <c r="K123" s="41">
        <f>'45-49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4"/>
      <c r="BG123" s="44"/>
    </row>
    <row r="124" spans="1:59" x14ac:dyDescent="0.2">
      <c r="A124" s="4" t="str">
        <f>'45-49 transition matrix'!A9</f>
        <v>HCC</v>
      </c>
      <c r="B124" s="41">
        <f>'45-49 transition matrix'!B9</f>
        <v>0</v>
      </c>
      <c r="C124" s="41">
        <f>'45-49 transition matrix'!C9</f>
        <v>0</v>
      </c>
      <c r="D124" s="41">
        <f>'45-49 transition matrix'!D9</f>
        <v>0</v>
      </c>
      <c r="E124" s="41">
        <f>'45-49 transition matrix'!E9</f>
        <v>0</v>
      </c>
      <c r="F124" s="41">
        <f>'45-49 transition matrix'!F9</f>
        <v>0</v>
      </c>
      <c r="G124" s="41">
        <f>'45-49 transition matrix'!G9</f>
        <v>0</v>
      </c>
      <c r="H124" s="41">
        <f>'45-49 transition matrix'!H9</f>
        <v>0</v>
      </c>
      <c r="I124" s="41">
        <f>'45-49 transition matrix'!I9</f>
        <v>0.34700000000000009</v>
      </c>
      <c r="J124" s="41">
        <f>'45-49 transition matrix'!J9</f>
        <v>3.0599999999999999E-2</v>
      </c>
      <c r="K124" s="41">
        <f>'45-49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4"/>
      <c r="BG124" s="44"/>
    </row>
    <row r="125" spans="1:59" x14ac:dyDescent="0.2">
      <c r="A125" s="4" t="str">
        <f>'45-49 transition matrix'!A10</f>
        <v xml:space="preserve">LT </v>
      </c>
      <c r="B125" s="41">
        <f>'45-49 transition matrix'!B10</f>
        <v>0</v>
      </c>
      <c r="C125" s="41">
        <f>'45-49 transition matrix'!C10</f>
        <v>0</v>
      </c>
      <c r="D125" s="41">
        <f>'45-49 transition matrix'!D10</f>
        <v>0</v>
      </c>
      <c r="E125" s="41">
        <f>'45-49 transition matrix'!E10</f>
        <v>0</v>
      </c>
      <c r="F125" s="41">
        <f>'45-49 transition matrix'!F10</f>
        <v>0</v>
      </c>
      <c r="G125" s="41">
        <f>'45-49 transition matrix'!G10</f>
        <v>0</v>
      </c>
      <c r="H125" s="41">
        <f>'45-49 transition matrix'!H10</f>
        <v>0</v>
      </c>
      <c r="I125" s="41">
        <f>'45-49 transition matrix'!I10</f>
        <v>0</v>
      </c>
      <c r="J125" s="41">
        <f>'45-49 transition matrix'!J10</f>
        <v>0.92999999999999994</v>
      </c>
      <c r="K125" s="41">
        <f>'45-49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4"/>
      <c r="BG125" s="44"/>
    </row>
    <row r="126" spans="1:59" x14ac:dyDescent="0.2">
      <c r="A126" s="4" t="str">
        <f>'45-49 transition matrix'!A11</f>
        <v>death</v>
      </c>
      <c r="B126" s="41">
        <f>'45-49 transition matrix'!B11</f>
        <v>0</v>
      </c>
      <c r="C126" s="41">
        <f>'45-49 transition matrix'!C11</f>
        <v>0</v>
      </c>
      <c r="D126" s="41">
        <f>'45-49 transition matrix'!D11</f>
        <v>0</v>
      </c>
      <c r="E126" s="41">
        <f>'45-49 transition matrix'!E11</f>
        <v>0</v>
      </c>
      <c r="F126" s="41">
        <f>'45-49 transition matrix'!F11</f>
        <v>0</v>
      </c>
      <c r="G126" s="41">
        <f>'45-49 transition matrix'!G11</f>
        <v>0</v>
      </c>
      <c r="H126" s="41">
        <f>'45-49 transition matrix'!H11</f>
        <v>0</v>
      </c>
      <c r="I126" s="41">
        <f>'45-49 transition matrix'!I11</f>
        <v>0</v>
      </c>
      <c r="J126" s="41">
        <f>'45-49 transition matrix'!J11</f>
        <v>0</v>
      </c>
      <c r="K126" s="41">
        <f>'45-49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4"/>
      <c r="BG126" s="44"/>
    </row>
    <row r="127" spans="1:59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4"/>
      <c r="BG127" s="44"/>
    </row>
    <row r="128" spans="1:59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4"/>
      <c r="BG128" s="44"/>
    </row>
    <row r="129" spans="1:59" x14ac:dyDescent="0.2">
      <c r="A129" s="4">
        <v>45</v>
      </c>
      <c r="B129" s="41">
        <f t="array" ref="B129:K129">MMULT(B113:K113,B117:K126)</f>
        <v>707.9335804524984</v>
      </c>
      <c r="C129" s="41">
        <v>221.5487206261916</v>
      </c>
      <c r="D129" s="41">
        <v>24.07789351017118</v>
      </c>
      <c r="E129" s="41">
        <v>12.70551121653102</v>
      </c>
      <c r="F129" s="41">
        <v>6.6840208090891586</v>
      </c>
      <c r="G129" s="41">
        <v>1.6021379544141068</v>
      </c>
      <c r="H129" s="41">
        <v>0.58834238248052362</v>
      </c>
      <c r="I129" s="41">
        <v>7.698459381724479E-2</v>
      </c>
      <c r="J129" s="41">
        <v>0.18176915888364945</v>
      </c>
      <c r="K129" s="41">
        <v>35.827328733398872</v>
      </c>
      <c r="L129" s="41">
        <f xml:space="preserve"> (C129 + D129 + E129 + F129 + G129 + H129) / $Q$2</f>
        <v>0.26426866228811202</v>
      </c>
      <c r="M129" s="41">
        <f xml:space="preserve"> (D129 + E129 + F129 + G129 + H129) / (C129 + D129 + E129 + F129+ G129 + H129)</f>
        <v>0.17087115866446445</v>
      </c>
      <c r="N129" s="41">
        <f>I129 / (D129 + E129 + F129 + G129 + H129)</f>
        <v>1.6861174936912604E-3</v>
      </c>
      <c r="O129" s="41">
        <f>SUM(B129:J129)</f>
        <v>975.39896070407679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4"/>
      <c r="BG129" s="44"/>
    </row>
    <row r="130" spans="1:59" x14ac:dyDescent="0.2">
      <c r="A130" s="4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4"/>
      <c r="BG130" s="44"/>
    </row>
    <row r="131" spans="1:59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4"/>
      <c r="BG131" s="44"/>
    </row>
    <row r="132" spans="1:59" x14ac:dyDescent="0.2">
      <c r="A132" s="4">
        <v>46</v>
      </c>
      <c r="B132" s="41">
        <f t="array" ref="B132:K132">MMULT(B129:K129,B117:K126)</f>
        <v>691.31469006582336</v>
      </c>
      <c r="C132" s="41">
        <v>231.98733384951927</v>
      </c>
      <c r="D132" s="41">
        <v>25.354163125108602</v>
      </c>
      <c r="E132" s="41">
        <v>13.465394200358411</v>
      </c>
      <c r="F132" s="41">
        <v>7.2022246566311594</v>
      </c>
      <c r="G132" s="41">
        <v>1.7421539970274849</v>
      </c>
      <c r="H132" s="41">
        <v>0.63433834702529523</v>
      </c>
      <c r="I132" s="41">
        <v>8.6980130615858714E-2</v>
      </c>
      <c r="J132" s="41">
        <v>0.18738042544077269</v>
      </c>
      <c r="K132" s="41">
        <v>39.251630639925416</v>
      </c>
      <c r="L132" s="41">
        <f xml:space="preserve"> (C132 + D132 + E132 + F132 + G132 + H132) / $Q$2</f>
        <v>0.27730273971231151</v>
      </c>
      <c r="M132" s="41">
        <f xml:space="preserve"> (D132 + E132 + F132 + G132 + H132) / (C132 + D132 + E132 + F132+ G132 + H132)</f>
        <v>0.17261326157592208</v>
      </c>
      <c r="N132" s="41">
        <f>I132 / (D132 + E132 + F132 + G132 + H132)</f>
        <v>1.7971742138925993E-3</v>
      </c>
      <c r="O132" s="41">
        <f>SUM(B132:J132)</f>
        <v>971.97465879755021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4"/>
      <c r="BG132" s="44"/>
    </row>
    <row r="133" spans="1:59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4"/>
      <c r="BG133" s="44"/>
    </row>
    <row r="134" spans="1:59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4"/>
      <c r="BG134" s="44"/>
    </row>
    <row r="135" spans="1:59" x14ac:dyDescent="0.2">
      <c r="A135" s="4">
        <v>47</v>
      </c>
      <c r="B135" s="41">
        <f t="array" ref="B135:K135">MMULT(B132:K132,B117:K126)</f>
        <v>677.87273704365327</v>
      </c>
      <c r="C135" s="41">
        <v>239.12349894352712</v>
      </c>
      <c r="D135" s="41">
        <v>26.676085532935573</v>
      </c>
      <c r="E135" s="41">
        <v>14.260570226910183</v>
      </c>
      <c r="F135" s="41">
        <v>7.7375563861227512</v>
      </c>
      <c r="G135" s="41">
        <v>1.8898016344223194</v>
      </c>
      <c r="H135" s="41">
        <v>0.68550540036689567</v>
      </c>
      <c r="I135" s="41">
        <v>9.5482374305825998E-2</v>
      </c>
      <c r="J135" s="41">
        <v>0.19415401716197089</v>
      </c>
      <c r="K135" s="41">
        <v>42.690897878069634</v>
      </c>
      <c r="L135" s="41">
        <f xml:space="preserve"> (C135 + D135 + E135 + F135 + G135 + H135) / $Q$2</f>
        <v>0.28718033706618729</v>
      </c>
      <c r="M135" s="41">
        <f xml:space="preserve"> (D135 + E135 + F135 + G135 + H135) / (C135 + D135 + E135 + F135+ G135 + H135)</f>
        <v>0.17649545922624946</v>
      </c>
      <c r="N135" s="41">
        <f>I135 / (D135 + E135 + F135 + G135 + H135)</f>
        <v>1.8630881973557337E-3</v>
      </c>
      <c r="O135" s="41">
        <f>SUM(B135:J135)</f>
        <v>968.53539155940575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4"/>
      <c r="BG135" s="44"/>
    </row>
    <row r="136" spans="1:59" x14ac:dyDescent="0.2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4"/>
      <c r="BG136" s="44"/>
    </row>
    <row r="137" spans="1:59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4"/>
      <c r="BG137" s="44"/>
    </row>
    <row r="138" spans="1:59" x14ac:dyDescent="0.2">
      <c r="A138" s="4">
        <v>48</v>
      </c>
      <c r="B138" s="41">
        <f t="array" ref="B138:K138">MMULT(B135:K135,B117:K126)</f>
        <v>666.76751763706125</v>
      </c>
      <c r="C138" s="41">
        <v>243.87143529825423</v>
      </c>
      <c r="D138" s="41">
        <v>27.968778805395992</v>
      </c>
      <c r="E138" s="41">
        <v>15.090795902375735</v>
      </c>
      <c r="F138" s="41">
        <v>8.2918536405565106</v>
      </c>
      <c r="G138" s="41">
        <v>2.0447204238931609</v>
      </c>
      <c r="H138" s="41">
        <v>0.74155959782983594</v>
      </c>
      <c r="I138" s="41">
        <v>0.10380255864584265</v>
      </c>
      <c r="J138" s="41">
        <v>0.20210332328835609</v>
      </c>
      <c r="K138" s="41">
        <v>46.14372225017464</v>
      </c>
      <c r="L138" s="41">
        <f xml:space="preserve"> (C138 + D138 + E138 + F138 + G138 + H138) / $Q$2</f>
        <v>0.29473250262818501</v>
      </c>
      <c r="M138" s="41">
        <f xml:space="preserve"> (D138 + E138 + F138 + G138 + H138) / (C138 + D138 + E138 + F138+ G138 + H138)</f>
        <v>0.1816645882191735</v>
      </c>
      <c r="N138" s="41">
        <f>I138 / (D138 + E138 + F138 + G138 + H138)</f>
        <v>1.9173799883865385E-3</v>
      </c>
      <c r="O138" s="41">
        <f>SUM(B138:J138)</f>
        <v>965.08256718730092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4"/>
      <c r="BG138" s="44"/>
    </row>
    <row r="139" spans="1:59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4"/>
      <c r="BG139" s="44"/>
    </row>
    <row r="140" spans="1:59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4"/>
      <c r="BG140" s="44"/>
    </row>
    <row r="141" spans="1:59" x14ac:dyDescent="0.2">
      <c r="A141" s="4">
        <v>49</v>
      </c>
      <c r="B141" s="41">
        <f t="array" ref="B141:K141">MMULT(B138:K138,B117:K126)</f>
        <v>657.38831059529639</v>
      </c>
      <c r="C141" s="41">
        <v>246.89142001804694</v>
      </c>
      <c r="D141" s="41">
        <v>29.189409691387933</v>
      </c>
      <c r="E141" s="41">
        <v>15.947994069160416</v>
      </c>
      <c r="F141" s="41">
        <v>8.8666483485391687</v>
      </c>
      <c r="G141" s="41">
        <v>2.2067517849953315</v>
      </c>
      <c r="H141" s="41">
        <v>0.80223883967213561</v>
      </c>
      <c r="I141" s="41">
        <v>0.11237938728828184</v>
      </c>
      <c r="J141" s="41">
        <v>0.21127320762979229</v>
      </c>
      <c r="K141" s="41">
        <v>49.609863495459116</v>
      </c>
      <c r="L141" s="41">
        <f xml:space="preserve"> (C141 + D141 + E141 + F141 + G141 + H141) / $Q$2</f>
        <v>0.3005630020748884</v>
      </c>
      <c r="M141" s="41">
        <f xml:space="preserve"> (D141 + E141 + F141 + G141 + H141) / (C141 + D141 + E141 + F141+ G141 + H141)</f>
        <v>0.18760186085295302</v>
      </c>
      <c r="N141" s="41">
        <f>I141 / (D141 + E141 + F141 + G141 + H141)</f>
        <v>1.9711171672257863E-3</v>
      </c>
      <c r="O141" s="41">
        <f>SUM(B141:J141)</f>
        <v>961.61642594201624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25.342699391855348</v>
      </c>
      <c r="AM141">
        <f>J141 - J129</f>
        <v>2.9504048746142847E-2</v>
      </c>
      <c r="AN141">
        <f>K141-K129</f>
        <v>13.782534762060244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4"/>
      <c r="BG141" s="44"/>
    </row>
    <row r="142" spans="1:59" x14ac:dyDescent="0.2">
      <c r="A142" s="22" t="s">
        <v>153</v>
      </c>
      <c r="B142" s="41">
        <f t="shared" ref="B142:J142" si="6">SUM(B129:B141)</f>
        <v>3401.2768357943328</v>
      </c>
      <c r="C142" s="41">
        <f t="shared" si="6"/>
        <v>1183.4224087355392</v>
      </c>
      <c r="D142" s="41">
        <f t="shared" si="6"/>
        <v>133.26633066499929</v>
      </c>
      <c r="E142" s="41">
        <f t="shared" si="6"/>
        <v>71.470265615335762</v>
      </c>
      <c r="F142" s="41">
        <f t="shared" si="6"/>
        <v>38.782303840938752</v>
      </c>
      <c r="G142" s="41">
        <f t="shared" si="6"/>
        <v>9.4855657947524037</v>
      </c>
      <c r="H142" s="41">
        <f t="shared" si="6"/>
        <v>3.4519845673746863</v>
      </c>
      <c r="I142" s="41">
        <f t="shared" si="6"/>
        <v>0.475629044673054</v>
      </c>
      <c r="J142" s="41">
        <f t="shared" si="6"/>
        <v>0.97668013240454143</v>
      </c>
      <c r="K142" s="41"/>
      <c r="L142" s="41"/>
      <c r="M142" s="41"/>
      <c r="N142" s="41"/>
      <c r="O142" s="4">
        <f>SUM(B142:J142)</f>
        <v>4842.6080041903515</v>
      </c>
      <c r="P142" s="41"/>
      <c r="Q142" s="41">
        <f xml:space="preserve"> $R$6 * B142</f>
        <v>3401.2768357943328</v>
      </c>
      <c r="R142" s="41">
        <f>$R$7 * C142</f>
        <v>1183.4224087355392</v>
      </c>
      <c r="S142" s="41">
        <f xml:space="preserve"> $R$8 * D142</f>
        <v>126.60301413174932</v>
      </c>
      <c r="T142" s="41">
        <f xml:space="preserve"> $R$9 * E142</f>
        <v>67.896752334568973</v>
      </c>
      <c r="U142" s="41">
        <f xml:space="preserve"> $R$10 * F142</f>
        <v>35.679719533663651</v>
      </c>
      <c r="V142" s="41">
        <f>$R$11 * G142</f>
        <v>7.3987413199068754</v>
      </c>
      <c r="W142" s="41">
        <f>$R$12 *H142</f>
        <v>2.0711907404248118</v>
      </c>
      <c r="X142" s="41">
        <f xml:space="preserve"> $R$13 * I142</f>
        <v>0.30915887903748512</v>
      </c>
      <c r="Y142" s="41">
        <f xml:space="preserve"> $R$14 * J142</f>
        <v>0.73251009930340605</v>
      </c>
      <c r="Z142" s="4">
        <f>SUM(Q142:Y142)</f>
        <v>4825.3903315685266</v>
      </c>
      <c r="AA142" s="41"/>
      <c r="AB142" s="50">
        <f xml:space="preserve"> $S$6 * B142</f>
        <v>8533803.5810079817</v>
      </c>
      <c r="AC142" s="50">
        <f>$S$7 * C142</f>
        <v>4585761.8338502143</v>
      </c>
      <c r="AD142" s="50">
        <f xml:space="preserve"> $S$8 * D142</f>
        <v>523070.34786012222</v>
      </c>
      <c r="AE142" s="50">
        <f xml:space="preserve"> $S$9 * E142</f>
        <v>285881.06246134307</v>
      </c>
      <c r="AF142" s="50">
        <f xml:space="preserve"> $S$10 * F142</f>
        <v>174520.3672842244</v>
      </c>
      <c r="AG142" s="50">
        <f>$S$11 * G142</f>
        <v>196465.03874091178</v>
      </c>
      <c r="AH142" s="50">
        <f>$S$12 *H142</f>
        <v>176686.37809650594</v>
      </c>
      <c r="AI142" s="50">
        <f xml:space="preserve"> $S$13 * I142</f>
        <v>33736.368138659724</v>
      </c>
      <c r="AJ142" s="50">
        <f xml:space="preserve"> $S$14 * J142</f>
        <v>65601.651133348234</v>
      </c>
      <c r="AK142" s="39">
        <f>SUM(AB142:AJ142) + AL142 + AM142 + AN142</f>
        <v>15557018.832716042</v>
      </c>
      <c r="AL142" s="39">
        <f>IF(AL141&gt;0,(AL141*$T$7)-(AL141*$S$7),0)</f>
        <v>117691.49597577623</v>
      </c>
      <c r="AM142" s="39">
        <f>IF(AM141 &gt; 0, (AM141 * $T$14) - (AM141 * $S$14), 0)</f>
        <v>4914.4893996450137</v>
      </c>
      <c r="AN142" s="39">
        <f t="array" ref="AN142">IF(AN141&gt;0,AN141*$T$15,0)</f>
        <v>858886.21876730828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4"/>
      <c r="BG142" s="44"/>
    </row>
    <row r="143" spans="1:59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4"/>
      <c r="BG143" s="44"/>
    </row>
    <row r="144" spans="1:59" x14ac:dyDescent="0.2">
      <c r="A144" s="4" t="str">
        <f>'50-54 transition matrix'!A1</f>
        <v>50-54</v>
      </c>
      <c r="B144" s="4" t="str">
        <f>'50-54 transition matrix'!B1</f>
        <v>no NAFLD</v>
      </c>
      <c r="C144" s="4" t="str">
        <f>'50-54 transition matrix'!C1</f>
        <v>NAFLD F0</v>
      </c>
      <c r="D144" s="4" t="str">
        <f>'50-54 transition matrix'!D1</f>
        <v>F1</v>
      </c>
      <c r="E144" s="4" t="str">
        <f>'50-54 transition matrix'!E1</f>
        <v>F2</v>
      </c>
      <c r="F144" s="4" t="str">
        <f>'50-54 transition matrix'!F1</f>
        <v>F3</v>
      </c>
      <c r="G144" s="4" t="str">
        <f>'50-54 transition matrix'!G1</f>
        <v>F4</v>
      </c>
      <c r="H144" s="4" t="str">
        <f>'50-54 transition matrix'!H1</f>
        <v>DCC</v>
      </c>
      <c r="I144" s="4" t="str">
        <f>'50-54 transition matrix'!I1</f>
        <v>HCC</v>
      </c>
      <c r="J144" s="4" t="str">
        <f>'50-54 transition matrix'!J1</f>
        <v>LT</v>
      </c>
      <c r="K144" s="4" t="str">
        <f>'50-54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4"/>
      <c r="BG144" s="44"/>
    </row>
    <row r="145" spans="1:59" x14ac:dyDescent="0.2">
      <c r="A145" s="4" t="str">
        <f>'50-54 transition matrix'!A2</f>
        <v>no NAFLD</v>
      </c>
      <c r="B145" s="41">
        <f>'50-54 transition matrix'!B2</f>
        <v>0.91325999999999996</v>
      </c>
      <c r="C145" s="41">
        <f>'50-54 transition matrix'!C2</f>
        <v>8.1799999999999998E-2</v>
      </c>
      <c r="D145" s="41">
        <f>'50-54 transition matrix'!D2</f>
        <v>0</v>
      </c>
      <c r="E145" s="41">
        <f>'50-54 transition matrix'!E2</f>
        <v>0</v>
      </c>
      <c r="F145" s="41">
        <f>'50-54 transition matrix'!F2</f>
        <v>0</v>
      </c>
      <c r="G145" s="41">
        <f>'50-54 transition matrix'!G2</f>
        <v>0</v>
      </c>
      <c r="H145" s="41">
        <f>'50-54 transition matrix'!H2</f>
        <v>0</v>
      </c>
      <c r="I145" s="41">
        <f>'50-54 transition matrix'!I2</f>
        <v>0</v>
      </c>
      <c r="J145" s="41">
        <f>'50-54 transition matrix'!J2</f>
        <v>0</v>
      </c>
      <c r="K145" s="41">
        <f>'50-54 transition matrix'!K2</f>
        <v>4.9399999999999999E-3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4"/>
      <c r="BG145" s="44"/>
    </row>
    <row r="146" spans="1:59" x14ac:dyDescent="0.2">
      <c r="A146" s="4" t="str">
        <f>'50-54 transition matrix'!A3</f>
        <v>NAFLD</v>
      </c>
      <c r="B146" s="41">
        <f>'50-54 transition matrix'!B3</f>
        <v>0.17818999999999999</v>
      </c>
      <c r="C146" s="41">
        <f>'50-54 transition matrix'!C3</f>
        <v>0.79515230000000003</v>
      </c>
      <c r="D146" s="41">
        <f>'50-54 transition matrix'!D3</f>
        <v>2.0952000000000002E-2</v>
      </c>
      <c r="E146" s="41">
        <f>'50-54 transition matrix'!E3</f>
        <v>0</v>
      </c>
      <c r="F146" s="41">
        <f>'50-54 transition matrix'!F3</f>
        <v>0</v>
      </c>
      <c r="G146" s="41">
        <f>'50-54 transition matrix'!G3</f>
        <v>0</v>
      </c>
      <c r="H146" s="41">
        <f>'50-54 transition matrix'!H3</f>
        <v>0</v>
      </c>
      <c r="I146" s="41">
        <f>'50-54 transition matrix'!I3</f>
        <v>0</v>
      </c>
      <c r="J146" s="41">
        <f>'50-54 transition matrix'!J3</f>
        <v>0</v>
      </c>
      <c r="K146" s="41">
        <f>'50-54 transition matrix'!K3</f>
        <v>5.7057000000000002E-3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4"/>
      <c r="BG146" s="44"/>
    </row>
    <row r="147" spans="1:59" x14ac:dyDescent="0.2">
      <c r="A147" s="4" t="str">
        <f>'50-54 transition matrix'!A4</f>
        <v>F1</v>
      </c>
      <c r="B147" s="41">
        <f>'50-54 transition matrix'!B4</f>
        <v>0</v>
      </c>
      <c r="C147" s="41">
        <f>'50-54 transition matrix'!C4</f>
        <v>6.1800000000000001E-2</v>
      </c>
      <c r="D147" s="41">
        <f>'50-54 transition matrix'!D4</f>
        <v>0.82538316300000003</v>
      </c>
      <c r="E147" s="41">
        <f>'50-54 transition matrix'!E4</f>
        <v>0.1067</v>
      </c>
      <c r="F147" s="41">
        <f>'50-54 transition matrix'!F4</f>
        <v>0</v>
      </c>
      <c r="G147" s="41">
        <f>'50-54 transition matrix'!G4</f>
        <v>0</v>
      </c>
      <c r="H147" s="41">
        <f>'50-54 transition matrix'!H4</f>
        <v>0</v>
      </c>
      <c r="I147" s="41">
        <f>'50-54 transition matrix'!I4</f>
        <v>9.0210000000000005E-6</v>
      </c>
      <c r="J147" s="41">
        <f>'50-54 transition matrix'!J4</f>
        <v>0</v>
      </c>
      <c r="K147" s="41">
        <f>'50-54 transition matrix'!K4</f>
        <v>6.1078160000000012E-3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4"/>
      <c r="BG147" s="44"/>
    </row>
    <row r="148" spans="1:59" x14ac:dyDescent="0.2">
      <c r="A148" s="4" t="str">
        <f>'50-54 transition matrix'!A5</f>
        <v>F2</v>
      </c>
      <c r="B148" s="41">
        <f>'50-54 transition matrix'!B5</f>
        <v>0</v>
      </c>
      <c r="C148" s="41">
        <f>'50-54 transition matrix'!C5</f>
        <v>0</v>
      </c>
      <c r="D148" s="41">
        <f>'50-54 transition matrix'!D5</f>
        <v>6.1800000000000001E-2</v>
      </c>
      <c r="E148" s="41">
        <f>'50-54 transition matrix'!E5</f>
        <v>0.821523632</v>
      </c>
      <c r="F148" s="41">
        <f>'50-54 transition matrix'!F5</f>
        <v>0.1067</v>
      </c>
      <c r="G148" s="41">
        <f>'50-54 transition matrix'!G5</f>
        <v>0</v>
      </c>
      <c r="H148" s="41">
        <f>'50-54 transition matrix'!H5</f>
        <v>0</v>
      </c>
      <c r="I148" s="41">
        <f>'50-54 transition matrix'!I5</f>
        <v>1.8430000000000001E-4</v>
      </c>
      <c r="J148" s="41">
        <f>'50-54 transition matrix'!J5</f>
        <v>0</v>
      </c>
      <c r="K148" s="41">
        <f>'50-54 transition matrix'!K5</f>
        <v>9.792068000000001E-3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4"/>
      <c r="BG148" s="44"/>
    </row>
    <row r="149" spans="1:59" x14ac:dyDescent="0.2">
      <c r="A149" s="4" t="str">
        <f>'50-54 transition matrix'!A6</f>
        <v>F3</v>
      </c>
      <c r="B149" s="41">
        <f>'50-54 transition matrix'!B6</f>
        <v>0</v>
      </c>
      <c r="C149" s="41">
        <f>'50-54 transition matrix'!C6</f>
        <v>0</v>
      </c>
      <c r="D149" s="41">
        <f>'50-54 transition matrix'!D6</f>
        <v>0</v>
      </c>
      <c r="E149" s="41">
        <f>'50-54 transition matrix'!E6</f>
        <v>6.1800000000000001E-2</v>
      </c>
      <c r="F149" s="41">
        <f>'50-54 transition matrix'!F6</f>
        <v>0.85524866999999993</v>
      </c>
      <c r="G149" s="41">
        <f>'50-54 transition matrix'!G6</f>
        <v>6.9839999999999999E-2</v>
      </c>
      <c r="H149" s="41">
        <f>'50-54 transition matrix'!H6</f>
        <v>0</v>
      </c>
      <c r="I149" s="41">
        <f>'50-54 transition matrix'!I6</f>
        <v>3.6860000000000001E-4</v>
      </c>
      <c r="J149" s="41">
        <f>'50-54 transition matrix'!J6</f>
        <v>0</v>
      </c>
      <c r="K149" s="41">
        <f>'50-54 transition matrix'!K6</f>
        <v>1.2742730000000001E-2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4"/>
      <c r="BG149" s="44"/>
    </row>
    <row r="150" spans="1:59" x14ac:dyDescent="0.2">
      <c r="A150" s="4" t="str">
        <f>'50-54 transition matrix'!A7</f>
        <v>F4</v>
      </c>
      <c r="B150" s="41">
        <f>'50-54 transition matrix'!B7</f>
        <v>0</v>
      </c>
      <c r="C150" s="41">
        <f>'50-54 transition matrix'!C7</f>
        <v>0</v>
      </c>
      <c r="D150" s="41">
        <f>'50-54 transition matrix'!D7</f>
        <v>0</v>
      </c>
      <c r="E150" s="41">
        <f>'50-54 transition matrix'!E7</f>
        <v>0</v>
      </c>
      <c r="F150" s="41">
        <f>'50-54 transition matrix'!F7</f>
        <v>6.1800000000000001E-2</v>
      </c>
      <c r="G150" s="41">
        <f>'50-54 transition matrix'!G7</f>
        <v>0.79014645399999994</v>
      </c>
      <c r="H150" s="41">
        <f>'50-54 transition matrix'!H7</f>
        <v>0.1067</v>
      </c>
      <c r="I150" s="41">
        <f>'50-54 transition matrix'!I7</f>
        <v>2.5219999999999999E-2</v>
      </c>
      <c r="J150" s="41">
        <f>'50-54 transition matrix'!J7</f>
        <v>0</v>
      </c>
      <c r="K150" s="41">
        <f>'50-54 transition matrix'!K7</f>
        <v>1.6133546000000002E-2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4"/>
      <c r="BG150" s="44"/>
    </row>
    <row r="151" spans="1:59" x14ac:dyDescent="0.2">
      <c r="A151" s="4" t="str">
        <f>'50-54 transition matrix'!A8</f>
        <v>DCC</v>
      </c>
      <c r="B151" s="41">
        <f>'50-54 transition matrix'!B8</f>
        <v>0</v>
      </c>
      <c r="C151" s="41">
        <f>'50-54 transition matrix'!C8</f>
        <v>0</v>
      </c>
      <c r="D151" s="41">
        <f>'50-54 transition matrix'!D8</f>
        <v>0</v>
      </c>
      <c r="E151" s="41">
        <f>'50-54 transition matrix'!E8</f>
        <v>0</v>
      </c>
      <c r="F151" s="41">
        <f>'50-54 transition matrix'!F8</f>
        <v>0</v>
      </c>
      <c r="G151" s="41">
        <f>'50-54 transition matrix'!G8</f>
        <v>0</v>
      </c>
      <c r="H151" s="41">
        <f>'50-54 transition matrix'!H8</f>
        <v>0.78761999999999999</v>
      </c>
      <c r="I151" s="41">
        <f>'50-54 transition matrix'!I8</f>
        <v>2.5219999999999999E-2</v>
      </c>
      <c r="J151" s="41">
        <f>'50-54 transition matrix'!J8</f>
        <v>2.716E-2</v>
      </c>
      <c r="K151" s="41">
        <f>'50-54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4"/>
      <c r="BG151" s="44"/>
    </row>
    <row r="152" spans="1:59" x14ac:dyDescent="0.2">
      <c r="A152" s="4" t="str">
        <f>'50-54 transition matrix'!A9</f>
        <v>HCC</v>
      </c>
      <c r="B152" s="41">
        <f>'50-54 transition matrix'!B9</f>
        <v>0</v>
      </c>
      <c r="C152" s="41">
        <f>'50-54 transition matrix'!C9</f>
        <v>0</v>
      </c>
      <c r="D152" s="41">
        <f>'50-54 transition matrix'!D9</f>
        <v>0</v>
      </c>
      <c r="E152" s="41">
        <f>'50-54 transition matrix'!E9</f>
        <v>0</v>
      </c>
      <c r="F152" s="41">
        <f>'50-54 transition matrix'!F9</f>
        <v>0</v>
      </c>
      <c r="G152" s="41">
        <f>'50-54 transition matrix'!G9</f>
        <v>0</v>
      </c>
      <c r="H152" s="41">
        <f>'50-54 transition matrix'!H9</f>
        <v>0</v>
      </c>
      <c r="I152" s="41">
        <f>'50-54 transition matrix'!I9</f>
        <v>0.33782000000000001</v>
      </c>
      <c r="J152" s="41">
        <f>'50-54 transition matrix'!J9</f>
        <v>3.9780000000000003E-2</v>
      </c>
      <c r="K152" s="41">
        <f>'50-54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4"/>
      <c r="BG152" s="44"/>
    </row>
    <row r="153" spans="1:59" x14ac:dyDescent="0.2">
      <c r="A153" s="4" t="str">
        <f>'50-54 transition matrix'!A10</f>
        <v xml:space="preserve">LT </v>
      </c>
      <c r="B153" s="41">
        <f>'50-54 transition matrix'!B10</f>
        <v>0</v>
      </c>
      <c r="C153" s="41">
        <f>'50-54 transition matrix'!C10</f>
        <v>0</v>
      </c>
      <c r="D153" s="41">
        <f>'50-54 transition matrix'!D10</f>
        <v>0</v>
      </c>
      <c r="E153" s="41">
        <f>'50-54 transition matrix'!E10</f>
        <v>0</v>
      </c>
      <c r="F153" s="41">
        <f>'50-54 transition matrix'!F10</f>
        <v>0</v>
      </c>
      <c r="G153" s="41">
        <f>'50-54 transition matrix'!G10</f>
        <v>0</v>
      </c>
      <c r="H153" s="41">
        <f>'50-54 transition matrix'!H10</f>
        <v>0</v>
      </c>
      <c r="I153" s="41">
        <f>'50-54 transition matrix'!I10</f>
        <v>0</v>
      </c>
      <c r="J153" s="41">
        <f>'50-54 transition matrix'!J10</f>
        <v>0.92999999999999994</v>
      </c>
      <c r="K153" s="41">
        <f>'50-54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4"/>
      <c r="BG153" s="44"/>
    </row>
    <row r="154" spans="1:59" x14ac:dyDescent="0.2">
      <c r="A154" s="4" t="str">
        <f>'50-54 transition matrix'!A11</f>
        <v>death</v>
      </c>
      <c r="B154" s="41">
        <f>'50-54 transition matrix'!B11</f>
        <v>0</v>
      </c>
      <c r="C154" s="41">
        <f>'50-54 transition matrix'!C11</f>
        <v>0</v>
      </c>
      <c r="D154" s="41">
        <f>'50-54 transition matrix'!D11</f>
        <v>0</v>
      </c>
      <c r="E154" s="41">
        <f>'50-54 transition matrix'!E11</f>
        <v>0</v>
      </c>
      <c r="F154" s="41">
        <f>'50-54 transition matrix'!F11</f>
        <v>0</v>
      </c>
      <c r="G154" s="41">
        <f>'50-54 transition matrix'!G11</f>
        <v>0</v>
      </c>
      <c r="H154" s="41">
        <f>'50-54 transition matrix'!H11</f>
        <v>0</v>
      </c>
      <c r="I154" s="41">
        <f>'50-54 transition matrix'!I11</f>
        <v>0</v>
      </c>
      <c r="J154" s="41">
        <f>'50-54 transition matrix'!J11</f>
        <v>0</v>
      </c>
      <c r="K154" s="41">
        <f>'50-54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4"/>
      <c r="BG154" s="44"/>
    </row>
    <row r="155" spans="1:59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4"/>
      <c r="BG155" s="44"/>
    </row>
    <row r="156" spans="1:59" x14ac:dyDescent="0.2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4"/>
      <c r="BG156" s="44"/>
    </row>
    <row r="157" spans="1:59" x14ac:dyDescent="0.2">
      <c r="A157" s="4">
        <v>50</v>
      </c>
      <c r="B157" s="41">
        <f t="array" ref="B157:K157">MMULT(B141:K141,B145:K154)</f>
        <v>644.36003066727619</v>
      </c>
      <c r="C157" s="41">
        <v>251.8945498032391</v>
      </c>
      <c r="D157" s="41">
        <v>30.250902362872861</v>
      </c>
      <c r="E157" s="41">
        <v>16.764122892821938</v>
      </c>
      <c r="F157" s="41">
        <v>9.4212174349379474</v>
      </c>
      <c r="G157" s="41">
        <v>2.3629038184342068</v>
      </c>
      <c r="H157" s="41">
        <v>0.86731977036156926</v>
      </c>
      <c r="I157" s="41">
        <v>0.12032152772088471</v>
      </c>
      <c r="J157" s="41">
        <v>0.22274334200752988</v>
      </c>
      <c r="K157" s="41">
        <v>54.962177817803322</v>
      </c>
      <c r="L157" s="41">
        <f xml:space="preserve"> (C157 + D157 + E157 + F157 + G157 + H157) / $Q$2</f>
        <v>0.30813537081812375</v>
      </c>
      <c r="M157" s="41">
        <f xml:space="preserve"> (D157 + E157 + F157 + G157 + H157) / (C157 + D157 + E157 + F157+ G157 + H157)</f>
        <v>0.19150812585486299</v>
      </c>
      <c r="N157" s="41">
        <f>I157 / (D157 + E157 + F157 + G157 + H157)</f>
        <v>2.0165686896455024E-3</v>
      </c>
      <c r="O157" s="41">
        <f>SUM(B157:J157)</f>
        <v>956.26411161967212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4"/>
      <c r="BG157" s="44"/>
    </row>
    <row r="158" spans="1:59" x14ac:dyDescent="0.2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4"/>
      <c r="BG158" s="44"/>
    </row>
    <row r="159" spans="1:59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4"/>
      <c r="BG159" s="44"/>
    </row>
    <row r="160" spans="1:59" x14ac:dyDescent="0.2">
      <c r="A160" s="4">
        <v>51</v>
      </c>
      <c r="B160" s="41">
        <f t="array" ref="B160:K160">MMULT(B157:K157,B145:K154)</f>
        <v>633.35333143663581</v>
      </c>
      <c r="C160" s="41">
        <v>254.87268690811888</v>
      </c>
      <c r="D160" s="41">
        <v>31.282302878126043</v>
      </c>
      <c r="E160" s="41">
        <v>17.582125645803124</v>
      </c>
      <c r="F160" s="41">
        <v>9.9922430496548245</v>
      </c>
      <c r="G160" s="41">
        <v>2.5250178989349141</v>
      </c>
      <c r="H160" s="41">
        <v>0.93524023495910913</v>
      </c>
      <c r="I160" s="41">
        <v>0.12894843938997941</v>
      </c>
      <c r="J160" s="41">
        <v>0.23549410340275978</v>
      </c>
      <c r="K160" s="41">
        <v>60.318898842450118</v>
      </c>
      <c r="L160" s="41">
        <f xml:space="preserve"> (C160 + D160 + E160 + F160 + G160 + H160) / $Q$2</f>
        <v>0.31370208431202584</v>
      </c>
      <c r="M160" s="41">
        <f xml:space="preserve"> (D160 + E160 + F160 + G160 + H160) / (C160 + D160 + E160 + F160+ G160 + H160)</f>
        <v>0.19646585651950929</v>
      </c>
      <c r="N160" s="41">
        <f>I160 / (D160 + E160 + F160 + G160 + H160)</f>
        <v>2.0692360807131618E-3</v>
      </c>
      <c r="O160" s="41">
        <f>SUM(B160:J160)</f>
        <v>950.9073905950255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4"/>
      <c r="BG160" s="44"/>
    </row>
    <row r="161" spans="1:59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4"/>
      <c r="BG161" s="44"/>
    </row>
    <row r="162" spans="1:59" x14ac:dyDescent="0.2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4"/>
      <c r="BG162" s="44"/>
    </row>
    <row r="163" spans="1:59" x14ac:dyDescent="0.2">
      <c r="A163" s="4">
        <v>52</v>
      </c>
      <c r="B163" s="41">
        <f t="array" ref="B163:K163">MMULT(B160:K160,B145:K154)</f>
        <v>623.83202754797969</v>
      </c>
      <c r="C163" s="41">
        <v>256.40415203155561</v>
      </c>
      <c r="D163" s="41">
        <v>32.246553996481218</v>
      </c>
      <c r="E163" s="41">
        <v>18.399474056385245</v>
      </c>
      <c r="F163" s="41">
        <v>10.577911491095401</v>
      </c>
      <c r="G163" s="41">
        <v>2.6929921937178456</v>
      </c>
      <c r="H163" s="41">
        <v>1.0060333236748489</v>
      </c>
      <c r="I163" s="41">
        <v>0.13803479613041797</v>
      </c>
      <c r="J163" s="41">
        <v>0.24954020986498937</v>
      </c>
      <c r="K163" s="41">
        <v>65.67956979059025</v>
      </c>
      <c r="L163" s="41">
        <f xml:space="preserve"> (C163 + D163 + E163 + F163 + G163 + H163) / $Q$2</f>
        <v>0.3177940925480589</v>
      </c>
      <c r="M163" s="41">
        <f xml:space="preserve"> (D163 + E163 + F163 + G163 + H163) / (C163 + D163 + E163 + F163+ G163 + H163)</f>
        <v>0.20204633100598973</v>
      </c>
      <c r="N163" s="41">
        <f>I163 / (D163 + E163 + F163 + G163 + H163)</f>
        <v>2.1261320397176885E-3</v>
      </c>
      <c r="O163" s="41">
        <f>SUM(B163:J163)</f>
        <v>945.54671964688521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4"/>
      <c r="BG163" s="44"/>
    </row>
    <row r="164" spans="1:59" x14ac:dyDescent="0.2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4"/>
      <c r="BG164" s="44"/>
    </row>
    <row r="165" spans="1:59" x14ac:dyDescent="0.2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4"/>
      <c r="BG165" s="44"/>
    </row>
    <row r="166" spans="1:59" x14ac:dyDescent="0.2">
      <c r="A166" s="4">
        <v>53</v>
      </c>
      <c r="B166" s="41">
        <f t="array" ref="B166:K166">MMULT(B163:K163,B145:K154)</f>
        <v>615.40949332897083</v>
      </c>
      <c r="C166" s="41">
        <v>256.90264810784845</v>
      </c>
      <c r="D166" s="41">
        <v>33.12503002351572</v>
      </c>
      <c r="E166" s="41">
        <v>19.21002499526562</v>
      </c>
      <c r="F166" s="41">
        <v>11.176395533525126</v>
      </c>
      <c r="G166" s="41">
        <v>2.8666195710539393</v>
      </c>
      <c r="H166" s="41">
        <v>1.0797142334624787</v>
      </c>
      <c r="I166" s="41">
        <v>0.14750127578523337</v>
      </c>
      <c r="J166" s="41">
        <v>0.26488728443551701</v>
      </c>
      <c r="K166" s="41">
        <v>71.043975083612665</v>
      </c>
      <c r="L166" s="41">
        <f xml:space="preserve"> (C166 + D166 + E166 + F166 + G166 + H166) / $Q$2</f>
        <v>0.32079405630680441</v>
      </c>
      <c r="M166" s="41">
        <f xml:space="preserve"> (D166 + E166 + F166 + G166 + H166) / (C166 + D166 + E166 + F166+ G166 + H166)</f>
        <v>0.2079716808990574</v>
      </c>
      <c r="N166" s="41">
        <f>I166 / (D166 + E166 + F166 + G166 + H166)</f>
        <v>2.1865716046203737E-3</v>
      </c>
      <c r="O166" s="41">
        <f>SUM(B166:J166)</f>
        <v>940.18231435386281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4"/>
      <c r="BG166" s="44"/>
    </row>
    <row r="167" spans="1:59" x14ac:dyDescent="0.2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4"/>
      <c r="BG167" s="44"/>
    </row>
    <row r="168" spans="1:59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4"/>
      <c r="BG168" s="44"/>
    </row>
    <row r="169" spans="1:59" x14ac:dyDescent="0.2">
      <c r="A169" s="4">
        <v>54</v>
      </c>
      <c r="B169" s="41">
        <f t="array" ref="B169:K169">MMULT(B166:K166,B145:K154)</f>
        <v>607.80635674395342</v>
      </c>
      <c r="C169" s="41">
        <v>256.66435492880942</v>
      </c>
      <c r="D169" s="41">
        <v>33.910645883142422</v>
      </c>
      <c r="E169" s="41">
        <v>20.006631452402374</v>
      </c>
      <c r="F169" s="41">
        <v>11.785464171927279</v>
      </c>
      <c r="G169" s="41">
        <v>3.045608753096666</v>
      </c>
      <c r="H169" s="41">
        <v>1.1562728327911729</v>
      </c>
      <c r="I169" s="41">
        <v>0.15731426743179855</v>
      </c>
      <c r="J169" s="41">
        <v>0.28153781385660831</v>
      </c>
      <c r="K169" s="41">
        <v>76.412102590064407</v>
      </c>
      <c r="L169" s="41">
        <f xml:space="preserve"> (C169 + D169 + E169 + F169 + G169 + H169) / $Q$2</f>
        <v>0.32297831867982157</v>
      </c>
      <c r="M169" s="41">
        <f xml:space="preserve"> (D169 + E169 + F169 + G169 + H169) / (C169 + D169 + E169 + F169+ G169 + H169)</f>
        <v>0.21405775746591094</v>
      </c>
      <c r="N169" s="41">
        <f>I169 / (D169 + E169 + F169 + G169 + H169)</f>
        <v>2.250412926505593E-3</v>
      </c>
      <c r="O169" s="41">
        <f>SUM(B169:J169)</f>
        <v>934.81418684741118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4.7698051255703149</v>
      </c>
      <c r="AM169">
        <f>J169 - J157</f>
        <v>5.8794471849078433E-2</v>
      </c>
      <c r="AN169">
        <f>K169-K157</f>
        <v>21.449924772261085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4"/>
      <c r="BG169" s="44"/>
    </row>
    <row r="170" spans="1:59" x14ac:dyDescent="0.2">
      <c r="A170" s="22" t="s">
        <v>153</v>
      </c>
      <c r="B170" s="4">
        <f t="shared" ref="B170:K170" si="7">SUM(B157:B169)</f>
        <v>3124.7612397248158</v>
      </c>
      <c r="C170" s="4">
        <f t="shared" si="7"/>
        <v>1276.7383917795714</v>
      </c>
      <c r="D170" s="4">
        <f t="shared" si="7"/>
        <v>160.81543514413826</v>
      </c>
      <c r="E170" s="4">
        <f t="shared" si="7"/>
        <v>91.962379042678307</v>
      </c>
      <c r="F170" s="4">
        <f t="shared" si="7"/>
        <v>52.953231681140579</v>
      </c>
      <c r="G170" s="4">
        <f t="shared" si="7"/>
        <v>13.493142235237571</v>
      </c>
      <c r="H170" s="4">
        <f t="shared" si="7"/>
        <v>5.044580395249179</v>
      </c>
      <c r="I170" s="4">
        <f t="shared" si="7"/>
        <v>0.69212030645831402</v>
      </c>
      <c r="J170" s="4">
        <f t="shared" si="7"/>
        <v>1.2542027535674043</v>
      </c>
      <c r="K170" s="4">
        <f t="shared" si="7"/>
        <v>328.41672412452078</v>
      </c>
      <c r="L170" s="41"/>
      <c r="M170" s="41"/>
      <c r="N170" s="41"/>
      <c r="O170" s="4">
        <f>SUM(B170:J170)</f>
        <v>4727.714723062857</v>
      </c>
      <c r="P170" s="41"/>
      <c r="Q170" s="41">
        <f xml:space="preserve"> $R$6 * B170</f>
        <v>3124.7612397248158</v>
      </c>
      <c r="R170" s="41">
        <f>$R$7 * C170</f>
        <v>1276.7383917795714</v>
      </c>
      <c r="S170" s="41">
        <f xml:space="preserve"> $R$8 * D170</f>
        <v>152.77466338693134</v>
      </c>
      <c r="T170" s="41">
        <f xml:space="preserve"> $R$9 * E170</f>
        <v>87.364260090544391</v>
      </c>
      <c r="U170" s="41">
        <f xml:space="preserve"> $R$10 * F170</f>
        <v>48.716973146649337</v>
      </c>
      <c r="V170" s="41">
        <f>$R$11 * G170</f>
        <v>10.524650943485305</v>
      </c>
      <c r="W170" s="41">
        <f>$R$12 *H170</f>
        <v>3.0267482371495071</v>
      </c>
      <c r="X170" s="41">
        <f xml:space="preserve"> $R$13 * I170</f>
        <v>0.44987819919790412</v>
      </c>
      <c r="Y170" s="41">
        <f xml:space="preserve"> $R$14 * J170</f>
        <v>0.94065206517555322</v>
      </c>
      <c r="Z170" s="4">
        <f>SUM(Q170:Y170)</f>
        <v>4705.2974575735198</v>
      </c>
      <c r="AA170" s="41"/>
      <c r="AB170" s="50">
        <f xml:space="preserve"> $S$6 * B170</f>
        <v>7840025.9504695628</v>
      </c>
      <c r="AC170" s="50">
        <f>$S$7 * C170</f>
        <v>4947361.2681458397</v>
      </c>
      <c r="AD170" s="50">
        <f xml:space="preserve"> $S$8 * D170</f>
        <v>631200.58294074272</v>
      </c>
      <c r="AE170" s="50">
        <f xml:space="preserve"> $S$9 * E170</f>
        <v>367849.51617071324</v>
      </c>
      <c r="AF170" s="50">
        <f xml:space="preserve"> $S$10 * F170</f>
        <v>238289.54256513261</v>
      </c>
      <c r="AG170" s="50">
        <f>$S$11 * G170</f>
        <v>279469.96197624056</v>
      </c>
      <c r="AH170" s="50">
        <f>$S$12 *H170</f>
        <v>258201.80295043398</v>
      </c>
      <c r="AI170" s="50">
        <f xml:space="preserve"> $S$13 * I170</f>
        <v>49092.093337088212</v>
      </c>
      <c r="AJ170" s="50">
        <f xml:space="preserve"> $S$14 * J170</f>
        <v>84242.290551615413</v>
      </c>
      <c r="AK170" s="39">
        <f>SUM(AB170:AJ170) + AL170 + AM170 + AN170</f>
        <v>16064372.341319416</v>
      </c>
      <c r="AL170" s="39">
        <f>IF(AL169&gt;0,(AL169*$T$7)-(AL169*$S$7),0)</f>
        <v>22150.975003148538</v>
      </c>
      <c r="AM170" s="39">
        <f>IF(AM169 &gt; 0, (AM169 * $T$14) - (AM169 * $S$14), 0)</f>
        <v>9793.3951759009942</v>
      </c>
      <c r="AN170" s="39">
        <f t="array" ref="AN170">IF(AN169&gt;0,AN169*$T$15,0)</f>
        <v>1336694.962032994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4"/>
      <c r="BG170" s="44"/>
    </row>
    <row r="171" spans="1:59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4"/>
      <c r="BG171" s="44"/>
    </row>
    <row r="172" spans="1:59" x14ac:dyDescent="0.2">
      <c r="A172" s="4" t="str">
        <f>'55-59 transition matrix'!A1</f>
        <v>55-59</v>
      </c>
      <c r="B172" s="4" t="str">
        <f>'55-59 transition matrix'!B1</f>
        <v>no NAFLD</v>
      </c>
      <c r="C172" s="4" t="str">
        <f>'55-59 transition matrix'!C1</f>
        <v>NAFLD F0</v>
      </c>
      <c r="D172" s="4" t="str">
        <f>'55-59 transition matrix'!D1</f>
        <v>F1</v>
      </c>
      <c r="E172" s="4" t="str">
        <f>'55-59 transition matrix'!E1</f>
        <v>F2</v>
      </c>
      <c r="F172" s="4" t="str">
        <f>'55-59 transition matrix'!F1</f>
        <v>F3</v>
      </c>
      <c r="G172" s="4" t="str">
        <f>'55-59 transition matrix'!G1</f>
        <v>F4</v>
      </c>
      <c r="H172" s="4" t="str">
        <f>'55-59 transition matrix'!H1</f>
        <v>DCC</v>
      </c>
      <c r="I172" s="4" t="str">
        <f>'55-59 transition matrix'!I1</f>
        <v>HCC</v>
      </c>
      <c r="J172" s="4" t="str">
        <f>'55-59 transition matrix'!J1</f>
        <v>LT</v>
      </c>
      <c r="K172" s="4" t="str">
        <f>'55-59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4"/>
      <c r="BG172" s="44"/>
    </row>
    <row r="173" spans="1:59" x14ac:dyDescent="0.2">
      <c r="A173" s="4" t="str">
        <f>'55-59 transition matrix'!A2</f>
        <v>no NAFLD</v>
      </c>
      <c r="B173" s="41">
        <f>'55-59 transition matrix'!B2</f>
        <v>0.90708999999999995</v>
      </c>
      <c r="C173" s="41">
        <f>'55-59 transition matrix'!C2</f>
        <v>8.5599999999999996E-2</v>
      </c>
      <c r="D173" s="41">
        <f>'55-59 transition matrix'!D2</f>
        <v>0</v>
      </c>
      <c r="E173" s="41">
        <f>'55-59 transition matrix'!E2</f>
        <v>0</v>
      </c>
      <c r="F173" s="41">
        <f>'55-59 transition matrix'!F2</f>
        <v>0</v>
      </c>
      <c r="G173" s="41">
        <f>'55-59 transition matrix'!G2</f>
        <v>0</v>
      </c>
      <c r="H173" s="41">
        <f>'55-59 transition matrix'!H2</f>
        <v>0</v>
      </c>
      <c r="I173" s="41">
        <f>'55-59 transition matrix'!I2</f>
        <v>0</v>
      </c>
      <c r="J173" s="41">
        <f>'55-59 transition matrix'!J2</f>
        <v>0</v>
      </c>
      <c r="K173" s="41">
        <f>'55-59 transition matrix'!K2</f>
        <v>7.3099999999999997E-3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4"/>
      <c r="BG173" s="44"/>
    </row>
    <row r="174" spans="1:59" x14ac:dyDescent="0.2">
      <c r="A174" s="4" t="str">
        <f>'55-59 transition matrix'!A3</f>
        <v>NAFLD</v>
      </c>
      <c r="B174" s="41">
        <f>'55-59 transition matrix'!B3</f>
        <v>0.17818999999999999</v>
      </c>
      <c r="C174" s="41">
        <f>'55-59 transition matrix'!C3</f>
        <v>0.79241495000000006</v>
      </c>
      <c r="D174" s="41">
        <f>'55-59 transition matrix'!D3</f>
        <v>2.0952000000000002E-2</v>
      </c>
      <c r="E174" s="41">
        <f>'55-59 transition matrix'!E3</f>
        <v>0</v>
      </c>
      <c r="F174" s="41">
        <f>'55-59 transition matrix'!F3</f>
        <v>0</v>
      </c>
      <c r="G174" s="41">
        <f>'55-59 transition matrix'!G3</f>
        <v>0</v>
      </c>
      <c r="H174" s="41">
        <f>'55-59 transition matrix'!H3</f>
        <v>0</v>
      </c>
      <c r="I174" s="41">
        <f>'55-59 transition matrix'!I3</f>
        <v>0</v>
      </c>
      <c r="J174" s="41">
        <f>'55-59 transition matrix'!J3</f>
        <v>0</v>
      </c>
      <c r="K174" s="41">
        <f>'55-59 transition matrix'!K3</f>
        <v>8.4430500000000006E-3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4"/>
      <c r="BG174" s="44"/>
    </row>
    <row r="175" spans="1:59" x14ac:dyDescent="0.2">
      <c r="A175" s="4" t="str">
        <f>'55-59 transition matrix'!A4</f>
        <v>F1</v>
      </c>
      <c r="B175" s="41">
        <f>'55-59 transition matrix'!B4</f>
        <v>0</v>
      </c>
      <c r="C175" s="41">
        <f>'55-59 transition matrix'!C4</f>
        <v>6.1800000000000001E-2</v>
      </c>
      <c r="D175" s="41">
        <f>'55-59 transition matrix'!D4</f>
        <v>0.82245289500000007</v>
      </c>
      <c r="E175" s="41">
        <f>'55-59 transition matrix'!E4</f>
        <v>0.1067</v>
      </c>
      <c r="F175" s="41">
        <f>'55-59 transition matrix'!F4</f>
        <v>0</v>
      </c>
      <c r="G175" s="41">
        <f>'55-59 transition matrix'!G4</f>
        <v>0</v>
      </c>
      <c r="H175" s="41">
        <f>'55-59 transition matrix'!H4</f>
        <v>0</v>
      </c>
      <c r="I175" s="41">
        <f>'55-59 transition matrix'!I4</f>
        <v>9.0210000000000005E-6</v>
      </c>
      <c r="J175" s="41">
        <f>'55-59 transition matrix'!J4</f>
        <v>0</v>
      </c>
      <c r="K175" s="41">
        <f>'55-59 transition matrix'!K4</f>
        <v>9.038084E-3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4"/>
      <c r="BG175" s="44"/>
    </row>
    <row r="176" spans="1:59" x14ac:dyDescent="0.2">
      <c r="A176" s="4" t="str">
        <f>'55-59 transition matrix'!A5</f>
        <v>F2</v>
      </c>
      <c r="B176" s="41">
        <f>'55-59 transition matrix'!B5</f>
        <v>0</v>
      </c>
      <c r="C176" s="41">
        <f>'55-59 transition matrix'!C5</f>
        <v>0</v>
      </c>
      <c r="D176" s="41">
        <f>'55-59 transition matrix'!D5</f>
        <v>6.1800000000000001E-2</v>
      </c>
      <c r="E176" s="41">
        <f>'55-59 transition matrix'!E5</f>
        <v>0.81682581799999998</v>
      </c>
      <c r="F176" s="41">
        <f>'55-59 transition matrix'!F5</f>
        <v>0.1067</v>
      </c>
      <c r="G176" s="41">
        <f>'55-59 transition matrix'!G5</f>
        <v>0</v>
      </c>
      <c r="H176" s="41">
        <f>'55-59 transition matrix'!H5</f>
        <v>0</v>
      </c>
      <c r="I176" s="41">
        <f>'55-59 transition matrix'!I5</f>
        <v>1.8430000000000001E-4</v>
      </c>
      <c r="J176" s="41">
        <f>'55-59 transition matrix'!J5</f>
        <v>0</v>
      </c>
      <c r="K176" s="41">
        <f>'55-59 transition matrix'!K5</f>
        <v>1.4489882000000001E-2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4"/>
      <c r="BG176" s="44"/>
    </row>
    <row r="177" spans="1:59" x14ac:dyDescent="0.2">
      <c r="A177" s="4" t="str">
        <f>'55-59 transition matrix'!A6</f>
        <v>F3</v>
      </c>
      <c r="B177" s="41">
        <f>'55-59 transition matrix'!B6</f>
        <v>0</v>
      </c>
      <c r="C177" s="41">
        <f>'55-59 transition matrix'!C6</f>
        <v>0</v>
      </c>
      <c r="D177" s="41">
        <f>'55-59 transition matrix'!D6</f>
        <v>0</v>
      </c>
      <c r="E177" s="41">
        <f>'55-59 transition matrix'!E6</f>
        <v>6.1800000000000001E-2</v>
      </c>
      <c r="F177" s="41">
        <f>'55-59 transition matrix'!F6</f>
        <v>0.84913525499999998</v>
      </c>
      <c r="G177" s="41">
        <f>'55-59 transition matrix'!G6</f>
        <v>6.9839999999999999E-2</v>
      </c>
      <c r="H177" s="41">
        <f>'55-59 transition matrix'!H6</f>
        <v>0</v>
      </c>
      <c r="I177" s="41">
        <f>'55-59 transition matrix'!I6</f>
        <v>3.6860000000000001E-4</v>
      </c>
      <c r="J177" s="41">
        <f>'55-59 transition matrix'!J6</f>
        <v>0</v>
      </c>
      <c r="K177" s="41">
        <f>'55-59 transition matrix'!K6</f>
        <v>1.8856145000000001E-2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4"/>
      <c r="BG177" s="44"/>
    </row>
    <row r="178" spans="1:59" x14ac:dyDescent="0.2">
      <c r="A178" s="4" t="str">
        <f>'55-59 transition matrix'!A7</f>
        <v>F4</v>
      </c>
      <c r="B178" s="41">
        <f>'55-59 transition matrix'!B7</f>
        <v>0</v>
      </c>
      <c r="C178" s="41">
        <f>'55-59 transition matrix'!C7</f>
        <v>0</v>
      </c>
      <c r="D178" s="41">
        <f>'55-59 transition matrix'!D7</f>
        <v>0</v>
      </c>
      <c r="E178" s="41">
        <f>'55-59 transition matrix'!E7</f>
        <v>0</v>
      </c>
      <c r="F178" s="41">
        <f>'55-59 transition matrix'!F7</f>
        <v>6.1800000000000001E-2</v>
      </c>
      <c r="G178" s="41">
        <f>'55-59 transition matrix'!G7</f>
        <v>0.78240627100000004</v>
      </c>
      <c r="H178" s="41">
        <f>'55-59 transition matrix'!H7</f>
        <v>0.1067</v>
      </c>
      <c r="I178" s="41">
        <f>'55-59 transition matrix'!I7</f>
        <v>2.5219999999999999E-2</v>
      </c>
      <c r="J178" s="41">
        <f>'55-59 transition matrix'!J7</f>
        <v>0</v>
      </c>
      <c r="K178" s="41">
        <f>'55-59 transition matrix'!K7</f>
        <v>2.3873729E-2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4"/>
      <c r="BG178" s="44"/>
    </row>
    <row r="179" spans="1:59" x14ac:dyDescent="0.2">
      <c r="A179" s="4" t="str">
        <f>'55-59 transition matrix'!A8</f>
        <v>DCC</v>
      </c>
      <c r="B179" s="41">
        <f>'55-59 transition matrix'!B8</f>
        <v>0</v>
      </c>
      <c r="C179" s="41">
        <f>'55-59 transition matrix'!C8</f>
        <v>0</v>
      </c>
      <c r="D179" s="41">
        <f>'55-59 transition matrix'!D8</f>
        <v>0</v>
      </c>
      <c r="E179" s="41">
        <f>'55-59 transition matrix'!E8</f>
        <v>0</v>
      </c>
      <c r="F179" s="41">
        <f>'55-59 transition matrix'!F8</f>
        <v>0</v>
      </c>
      <c r="G179" s="41">
        <f>'55-59 transition matrix'!G8</f>
        <v>0</v>
      </c>
      <c r="H179" s="41">
        <f>'55-59 transition matrix'!H8</f>
        <v>0.78761999999999999</v>
      </c>
      <c r="I179" s="41">
        <f>'55-59 transition matrix'!I8</f>
        <v>2.5219999999999999E-2</v>
      </c>
      <c r="J179" s="41">
        <f>'55-59 transition matrix'!J8</f>
        <v>2.716E-2</v>
      </c>
      <c r="K179" s="41">
        <f>'55-59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4"/>
      <c r="BG179" s="44"/>
    </row>
    <row r="180" spans="1:59" x14ac:dyDescent="0.2">
      <c r="A180" s="4" t="str">
        <f>'55-59 transition matrix'!A9</f>
        <v>HCC</v>
      </c>
      <c r="B180" s="41">
        <f>'55-59 transition matrix'!B9</f>
        <v>0</v>
      </c>
      <c r="C180" s="41">
        <f>'55-59 transition matrix'!C9</f>
        <v>0</v>
      </c>
      <c r="D180" s="41">
        <f>'55-59 transition matrix'!D9</f>
        <v>0</v>
      </c>
      <c r="E180" s="41">
        <f>'55-59 transition matrix'!E9</f>
        <v>0</v>
      </c>
      <c r="F180" s="41">
        <f>'55-59 transition matrix'!F9</f>
        <v>0</v>
      </c>
      <c r="G180" s="41">
        <f>'55-59 transition matrix'!G9</f>
        <v>0</v>
      </c>
      <c r="H180" s="41">
        <f>'55-59 transition matrix'!H9</f>
        <v>0</v>
      </c>
      <c r="I180" s="41">
        <f>'55-59 transition matrix'!I9</f>
        <v>0.33782000000000001</v>
      </c>
      <c r="J180" s="41">
        <f>'55-59 transition matrix'!J9</f>
        <v>3.9780000000000003E-2</v>
      </c>
      <c r="K180" s="41">
        <f>'55-59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4"/>
      <c r="BG180" s="44"/>
    </row>
    <row r="181" spans="1:59" x14ac:dyDescent="0.2">
      <c r="A181" s="4" t="str">
        <f>'55-59 transition matrix'!A10</f>
        <v xml:space="preserve">LT </v>
      </c>
      <c r="B181" s="41">
        <f>'55-59 transition matrix'!B10</f>
        <v>0</v>
      </c>
      <c r="C181" s="41">
        <f>'55-59 transition matrix'!C10</f>
        <v>0</v>
      </c>
      <c r="D181" s="41">
        <f>'55-59 transition matrix'!D10</f>
        <v>0</v>
      </c>
      <c r="E181" s="41">
        <f>'55-59 transition matrix'!E10</f>
        <v>0</v>
      </c>
      <c r="F181" s="41">
        <f>'55-59 transition matrix'!F10</f>
        <v>0</v>
      </c>
      <c r="G181" s="41">
        <f>'55-59 transition matrix'!G10</f>
        <v>0</v>
      </c>
      <c r="H181" s="41">
        <f>'55-59 transition matrix'!H10</f>
        <v>0</v>
      </c>
      <c r="I181" s="41">
        <f>'55-59 transition matrix'!I10</f>
        <v>0</v>
      </c>
      <c r="J181" s="41">
        <f>'55-59 transition matrix'!J10</f>
        <v>0.92999999999999994</v>
      </c>
      <c r="K181" s="41">
        <f>'55-59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4"/>
      <c r="BG181" s="44"/>
    </row>
    <row r="182" spans="1:59" x14ac:dyDescent="0.2">
      <c r="A182" s="4" t="str">
        <f>'55-59 transition matrix'!A11</f>
        <v>death</v>
      </c>
      <c r="B182" s="41">
        <f>'55-59 transition matrix'!B11</f>
        <v>0</v>
      </c>
      <c r="C182" s="41">
        <f>'55-59 transition matrix'!C11</f>
        <v>0</v>
      </c>
      <c r="D182" s="41">
        <f>'55-59 transition matrix'!D11</f>
        <v>0</v>
      </c>
      <c r="E182" s="41">
        <f>'55-59 transition matrix'!E11</f>
        <v>0</v>
      </c>
      <c r="F182" s="41">
        <f>'55-59 transition matrix'!F11</f>
        <v>0</v>
      </c>
      <c r="G182" s="41">
        <f>'55-59 transition matrix'!G11</f>
        <v>0</v>
      </c>
      <c r="H182" s="41">
        <f>'55-59 transition matrix'!H11</f>
        <v>0</v>
      </c>
      <c r="I182" s="41">
        <f>'55-59 transition matrix'!I11</f>
        <v>0</v>
      </c>
      <c r="J182" s="41">
        <f>'55-59 transition matrix'!J11</f>
        <v>0</v>
      </c>
      <c r="K182" s="41">
        <f>'55-59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4"/>
      <c r="BG182" s="44"/>
    </row>
    <row r="183" spans="1:59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4"/>
      <c r="BG183" s="44"/>
    </row>
    <row r="184" spans="1:59" x14ac:dyDescent="0.2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4"/>
      <c r="BG184" s="44"/>
    </row>
    <row r="185" spans="1:59" x14ac:dyDescent="0.2">
      <c r="A185" s="4">
        <v>55</v>
      </c>
      <c r="B185" s="41">
        <f t="array" ref="B185:K185">MMULT(B169:K169,B173:K182)</f>
        <v>597.07008954363721</v>
      </c>
      <c r="C185" s="41">
        <v>257.50857403055539</v>
      </c>
      <c r="D185" s="41">
        <v>34.503950266137196</v>
      </c>
      <c r="E185" s="41">
        <v>20.688540703089501</v>
      </c>
      <c r="F185" s="41">
        <v>12.33037932183554</v>
      </c>
      <c r="G185" s="41">
        <v>3.2060002052027237</v>
      </c>
      <c r="H185" s="41">
        <v>1.2356700625183978</v>
      </c>
      <c r="I185" s="41">
        <v>0.16745261162686345</v>
      </c>
      <c r="J185" s="41">
        <v>0.29949249858369092</v>
      </c>
      <c r="K185" s="41">
        <v>84.216140194289011</v>
      </c>
      <c r="L185" s="41">
        <f xml:space="preserve"> (C185 + D185 + E185 + F185 + G185 + H185) / $Q$2</f>
        <v>0.32585052396815528</v>
      </c>
      <c r="M185" s="41">
        <f xml:space="preserve"> (D185 + E185 + F185 + G185 + H185) / (C185 + D185 + E185 + F185+ G185 + H185)</f>
        <v>0.21842310456342165</v>
      </c>
      <c r="N185" s="41">
        <f>I185 / (D185 + E185 + F185 + G185 + H185)</f>
        <v>2.3268766857488911E-3</v>
      </c>
      <c r="O185" s="41">
        <f>SUM(B185:J185)</f>
        <v>927.01014924318656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4"/>
      <c r="BG185" s="44"/>
    </row>
    <row r="186" spans="1:59" x14ac:dyDescent="0.2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4"/>
      <c r="BG186" s="44"/>
    </row>
    <row r="187" spans="1:59" x14ac:dyDescent="0.2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4"/>
      <c r="BG187" s="44"/>
    </row>
    <row r="188" spans="1:59" x14ac:dyDescent="0.2">
      <c r="A188" s="4">
        <v>56</v>
      </c>
      <c r="B188" s="41">
        <f t="array" ref="B188:K188">MMULT(B185:K185,B173:K182)</f>
        <v>587.48176033064249</v>
      </c>
      <c r="C188" s="41">
        <v>257.29518760637649</v>
      </c>
      <c r="D188" s="41">
        <v>35.051745243859692</v>
      </c>
      <c r="E188" s="41">
        <v>21.34252311851365</v>
      </c>
      <c r="F188" s="41">
        <v>12.875757895394726</v>
      </c>
      <c r="G188" s="41">
        <v>3.3695483572148923</v>
      </c>
      <c r="H188" s="41">
        <v>1.3153186765358711</v>
      </c>
      <c r="I188" s="41">
        <v>0.1772569014166725</v>
      </c>
      <c r="J188" s="41">
        <v>0.31875008747134881</v>
      </c>
      <c r="K188" s="41">
        <v>91.998441220049656</v>
      </c>
      <c r="L188" s="41">
        <f xml:space="preserve"> (C188 + D188 + E188 + F188 + G188 + H188) / $Q$2</f>
        <v>0.32760795235025131</v>
      </c>
      <c r="M188" s="41">
        <f xml:space="preserve"> (D188 + E188 + F188 + G188 + H188) / (C188 + D188 + E188 + F188+ G188 + H188)</f>
        <v>0.22326000069510843</v>
      </c>
      <c r="N188" s="41">
        <f>I188 / (D188 + E188 + F188 + G188 + H188)</f>
        <v>2.396824517316968E-3</v>
      </c>
      <c r="O188" s="41">
        <f>SUM(B188:J188)</f>
        <v>919.22784821742584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4"/>
      <c r="BG188" s="44"/>
    </row>
    <row r="189" spans="1:59" x14ac:dyDescent="0.2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4"/>
      <c r="BG189" s="44"/>
    </row>
    <row r="190" spans="1:59" x14ac:dyDescent="0.2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4"/>
      <c r="BG190" s="44"/>
    </row>
    <row r="191" spans="1:59" x14ac:dyDescent="0.2">
      <c r="A191" s="4">
        <v>57</v>
      </c>
      <c r="B191" s="41">
        <f t="array" ref="B191:K191">MMULT(B188:K188,B173:K182)</f>
        <v>578.74625945790274</v>
      </c>
      <c r="C191" s="41">
        <v>256.33918976272099</v>
      </c>
      <c r="D191" s="41">
        <v>35.538226050067827</v>
      </c>
      <c r="E191" s="41">
        <v>21.968866959919044</v>
      </c>
      <c r="F191" s="41">
        <v>13.41874526904555</v>
      </c>
      <c r="G191" s="41">
        <v>3.5355986965370474</v>
      </c>
      <c r="H191" s="41">
        <v>1.3955021057280119</v>
      </c>
      <c r="I191" s="41">
        <v>0.18702890619260396</v>
      </c>
      <c r="J191" s="41">
        <v>0.33921291614142385</v>
      </c>
      <c r="K191" s="41">
        <v>99.757659313220287</v>
      </c>
      <c r="L191" s="41">
        <f xml:space="preserve"> (C191 + D191 + E191 + F191 + G191 + H191) / $Q$2</f>
        <v>0.3285435984023653</v>
      </c>
      <c r="M191" s="41">
        <f xml:space="preserve"> (D191 + E191 + F191 + G191 + H191) / (C191 + D191 + E191 + F191+ G191 + H191)</f>
        <v>0.22834985869722721</v>
      </c>
      <c r="N191" s="41">
        <f>I191 / (D191 + E191 + F191 + G191 + H191)</f>
        <v>2.4655477594760465E-3</v>
      </c>
      <c r="O191" s="41">
        <f>SUM(B191:J191)</f>
        <v>911.46863012425524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4"/>
      <c r="BG191" s="44"/>
    </row>
    <row r="192" spans="1:59" x14ac:dyDescent="0.2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4"/>
      <c r="BG192" s="44"/>
    </row>
    <row r="193" spans="1:59" x14ac:dyDescent="0.2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4"/>
      <c r="BG193" s="44"/>
    </row>
    <row r="194" spans="1:59" x14ac:dyDescent="0.2">
      <c r="A194" s="4">
        <v>58</v>
      </c>
      <c r="B194" s="41">
        <f t="array" ref="B194:K194">MMULT(B191:K191,B173:K182)</f>
        <v>570.65202471548832</v>
      </c>
      <c r="C194" s="41">
        <v>254.86394841835772</v>
      </c>
      <c r="D194" s="41">
        <v>35.95701158007423</v>
      </c>
      <c r="E194" s="41">
        <v>22.5659449022383</v>
      </c>
      <c r="F194" s="41">
        <v>13.956907789880386</v>
      </c>
      <c r="G194" s="41">
        <v>3.7034397615001531</v>
      </c>
      <c r="H194" s="41">
        <v>1.4763737494339997</v>
      </c>
      <c r="I194" s="41">
        <v>0.19686006934719119</v>
      </c>
      <c r="J194" s="41">
        <v>0.3608098590914387</v>
      </c>
      <c r="K194" s="41">
        <v>107.49296859206385</v>
      </c>
      <c r="L194" s="41">
        <f xml:space="preserve"> (C194 + D194 + E194 + F194 + G194 + H194) / $Q$2</f>
        <v>0.32886749489286227</v>
      </c>
      <c r="M194" s="41">
        <f xml:space="preserve"> (D194 + E194 + F194 + G194 + H194) / (C194 + D194 + E194 + F194+ G194 + H194)</f>
        <v>0.23354634577475417</v>
      </c>
      <c r="N194" s="41">
        <f>I194 / (D194 + E194 + F194 + G194 + H194)</f>
        <v>2.5349071096707862E-3</v>
      </c>
      <c r="O194" s="41">
        <f>SUM(B194:J194)</f>
        <v>903.73332084541164</v>
      </c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4"/>
      <c r="BG194" s="44"/>
    </row>
    <row r="195" spans="1:59" x14ac:dyDescent="0.2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4"/>
      <c r="BG195" s="44"/>
    </row>
    <row r="196" spans="1:59" x14ac:dyDescent="0.2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4"/>
      <c r="BG196" s="44"/>
    </row>
    <row r="197" spans="1:59" x14ac:dyDescent="0.2">
      <c r="A197" s="4">
        <v>59</v>
      </c>
      <c r="B197" s="41">
        <f t="array" ref="B197:K197">MMULT(B194:K194,B173:K182)</f>
        <v>563.04695206783947</v>
      </c>
      <c r="C197" s="41">
        <v>253.02795957402992</v>
      </c>
      <c r="D197" s="41">
        <v>36.307433111800336</v>
      </c>
      <c r="E197" s="41">
        <v>23.131596440722259</v>
      </c>
      <c r="F197" s="41">
        <v>14.487961353501104</v>
      </c>
      <c r="G197" s="41">
        <v>3.8723449337137104</v>
      </c>
      <c r="H197" s="41">
        <v>1.5579785150812733</v>
      </c>
      <c r="I197" s="41">
        <v>0.20676595343092374</v>
      </c>
      <c r="J197" s="41">
        <v>0.38348257354829662</v>
      </c>
      <c r="K197" s="41">
        <v>115.20381491380833</v>
      </c>
      <c r="L197" s="41">
        <f xml:space="preserve"> (C197 + D197 + E197 + F197 + G197 + H197) / $Q$2</f>
        <v>0.32873066381762606</v>
      </c>
      <c r="M197" s="41">
        <f xml:space="preserve"> (D197 + E197 + F197 + G197 + H197) / (C197 + D197 + E197 + F197+ G197 + H197)</f>
        <v>0.23875099343843423</v>
      </c>
      <c r="N197" s="41">
        <f>I197 / (D197 + E197 + F197 + G197 + H197)</f>
        <v>2.6055059336615345E-3</v>
      </c>
      <c r="O197" s="41">
        <f>SUM(B197:J197)</f>
        <v>896.02247452366737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-4.4806144565254726</v>
      </c>
      <c r="AM197">
        <f>J197 - J185</f>
        <v>8.3990074964605699E-2</v>
      </c>
      <c r="AN197">
        <f>K197-K185</f>
        <v>30.987674719519319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4"/>
      <c r="BG197" s="44"/>
    </row>
    <row r="198" spans="1:59" x14ac:dyDescent="0.2">
      <c r="A198" s="22" t="s">
        <v>153</v>
      </c>
      <c r="B198" s="4">
        <f t="shared" ref="B198:J198" si="8">SUM(B185:B197)</f>
        <v>2896.9970861155102</v>
      </c>
      <c r="C198" s="4">
        <f t="shared" si="8"/>
        <v>1279.0348593920405</v>
      </c>
      <c r="D198" s="4">
        <f t="shared" si="8"/>
        <v>177.35836625193929</v>
      </c>
      <c r="E198" s="4">
        <f t="shared" si="8"/>
        <v>109.69747212448276</v>
      </c>
      <c r="F198" s="4">
        <f t="shared" si="8"/>
        <v>67.069751629657304</v>
      </c>
      <c r="G198" s="4">
        <f t="shared" si="8"/>
        <v>17.686931954168525</v>
      </c>
      <c r="H198" s="4">
        <f t="shared" si="8"/>
        <v>6.9808431092975534</v>
      </c>
      <c r="I198" s="4">
        <f t="shared" si="8"/>
        <v>0.93536444201425473</v>
      </c>
      <c r="J198" s="4">
        <f t="shared" si="8"/>
        <v>1.7017479348361992</v>
      </c>
      <c r="K198" s="41"/>
      <c r="L198" s="41"/>
      <c r="M198" s="41"/>
      <c r="N198" s="41"/>
      <c r="O198" s="4">
        <f>SUM(B198:J198)</f>
        <v>4557.4624229539468</v>
      </c>
      <c r="P198" s="41"/>
      <c r="Q198" s="41">
        <f xml:space="preserve"> $R$6 * B198</f>
        <v>2896.9970861155102</v>
      </c>
      <c r="R198" s="41">
        <f>$R$7 * C198</f>
        <v>1279.0348593920405</v>
      </c>
      <c r="S198" s="41">
        <f xml:space="preserve"> $R$8 * D198</f>
        <v>168.49044793934232</v>
      </c>
      <c r="T198" s="41">
        <f xml:space="preserve"> $R$9 * E198</f>
        <v>104.21259851825862</v>
      </c>
      <c r="U198" s="41">
        <f xml:space="preserve"> $R$10 * F198</f>
        <v>61.704171499284719</v>
      </c>
      <c r="V198" s="41">
        <f>$R$11 * G198</f>
        <v>13.795806924251449</v>
      </c>
      <c r="W198" s="41">
        <f>$R$12 *H198</f>
        <v>4.1885058655785317</v>
      </c>
      <c r="X198" s="41">
        <f xml:space="preserve"> $R$13 * I198</f>
        <v>0.60798688730926564</v>
      </c>
      <c r="Y198" s="41">
        <f xml:space="preserve"> $R$14 * J198</f>
        <v>1.2763109511271495</v>
      </c>
      <c r="Z198" s="4">
        <f>SUM(Q198:Y198)</f>
        <v>4530.3077740927029</v>
      </c>
      <c r="AA198" s="41"/>
      <c r="AB198" s="50">
        <f xml:space="preserve"> $S$6 * B198</f>
        <v>7268565.6890638154</v>
      </c>
      <c r="AC198" s="50">
        <f>$S$7 * C198</f>
        <v>4956260.0801441567</v>
      </c>
      <c r="AD198" s="50">
        <f xml:space="preserve"> $S$8 * D198</f>
        <v>696131.58753886167</v>
      </c>
      <c r="AE198" s="50">
        <f xml:space="preserve"> $S$9 * E198</f>
        <v>438789.88849793101</v>
      </c>
      <c r="AF198" s="50">
        <f xml:space="preserve"> $S$10 * F198</f>
        <v>301813.88233345788</v>
      </c>
      <c r="AG198" s="50">
        <f>$S$11 * G198</f>
        <v>366331.73463473847</v>
      </c>
      <c r="AH198" s="50">
        <f>$S$12 *H198</f>
        <v>357307.47370628599</v>
      </c>
      <c r="AI198" s="50">
        <f xml:space="preserve"> $S$13 * I198</f>
        <v>66345.399872071081</v>
      </c>
      <c r="AJ198" s="50">
        <f xml:space="preserve"> $S$14 * J198</f>
        <v>114303.00528707783</v>
      </c>
      <c r="AK198" s="39">
        <f>SUM(AB198:AJ198) + AL198 + AM198 + AN198</f>
        <v>16510897.893361535</v>
      </c>
      <c r="AL198" s="39">
        <f>IF(AL197&gt;0,(AL197*$T$7)-(AL197*$S$7),0)</f>
        <v>0</v>
      </c>
      <c r="AM198" s="39">
        <f>IF(AM197 &gt; 0, (AM197 * $T$14) - (AM197 * $S$14), 0)</f>
        <v>13990.226786854371</v>
      </c>
      <c r="AN198" s="39">
        <f t="array" ref="AN198">IF(AN197&gt;0,AN197*$T$15,0)</f>
        <v>1931058.9254962853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4"/>
      <c r="BG198" s="44"/>
    </row>
    <row r="199" spans="1:59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4"/>
      <c r="BG199" s="44"/>
    </row>
    <row r="200" spans="1:59" x14ac:dyDescent="0.2">
      <c r="A200" s="4" t="str">
        <f>'60-64 transition matrix'!A1</f>
        <v>60-64</v>
      </c>
      <c r="B200" s="4" t="str">
        <f>'60-64 transition matrix'!B1</f>
        <v>no NAFLD</v>
      </c>
      <c r="C200" s="4" t="str">
        <f>'60-64 transition matrix'!C1</f>
        <v>NAFLD</v>
      </c>
      <c r="D200" s="4" t="str">
        <f>'60-64 transition matrix'!D1</f>
        <v>F1</v>
      </c>
      <c r="E200" s="4" t="str">
        <f>'60-64 transition matrix'!E1</f>
        <v>F2</v>
      </c>
      <c r="F200" s="4" t="str">
        <f>'60-64 transition matrix'!F1</f>
        <v>F3</v>
      </c>
      <c r="G200" s="4" t="str">
        <f>'60-64 transition matrix'!G1</f>
        <v>F4</v>
      </c>
      <c r="H200" s="4" t="str">
        <f>'60-64 transition matrix'!H1</f>
        <v>DCC</v>
      </c>
      <c r="I200" s="4" t="str">
        <f>'60-64 transition matrix'!I1</f>
        <v>HCC</v>
      </c>
      <c r="J200" s="4" t="str">
        <f>'60-64 transition matrix'!J1</f>
        <v>LT</v>
      </c>
      <c r="K200" s="4" t="str">
        <f>'60-64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4"/>
      <c r="BG200" s="44"/>
    </row>
    <row r="201" spans="1:59" x14ac:dyDescent="0.2">
      <c r="A201" s="4" t="str">
        <f>'60-64 transition matrix'!A2</f>
        <v>no NAFLD</v>
      </c>
      <c r="B201" s="41">
        <f>'60-64 transition matrix'!B2</f>
        <v>0.90156000000000003</v>
      </c>
      <c r="C201" s="41">
        <f>'60-64 transition matrix'!C2</f>
        <v>8.8099999999999998E-2</v>
      </c>
      <c r="D201" s="41">
        <f>'60-64 transition matrix'!D2</f>
        <v>0</v>
      </c>
      <c r="E201" s="41">
        <f>'60-64 transition matrix'!E2</f>
        <v>0</v>
      </c>
      <c r="F201" s="41">
        <f>'60-64 transition matrix'!F2</f>
        <v>0</v>
      </c>
      <c r="G201" s="41">
        <f>'60-64 transition matrix'!G2</f>
        <v>0</v>
      </c>
      <c r="H201" s="41">
        <f>'60-64 transition matrix'!H2</f>
        <v>0</v>
      </c>
      <c r="I201" s="41">
        <f>'60-64 transition matrix'!I2</f>
        <v>0</v>
      </c>
      <c r="J201" s="41">
        <f>'60-64 transition matrix'!J2</f>
        <v>0</v>
      </c>
      <c r="K201" s="41">
        <f>'60-64 transition matrix'!K2</f>
        <v>1.034E-2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4"/>
      <c r="BG201" s="44"/>
    </row>
    <row r="202" spans="1:59" x14ac:dyDescent="0.2">
      <c r="A202" s="4" t="str">
        <f>'60-64 transition matrix'!A3</f>
        <v>NAFLD</v>
      </c>
      <c r="B202" s="41">
        <f>'60-64 transition matrix'!B3</f>
        <v>0.17818999999999999</v>
      </c>
      <c r="C202" s="41">
        <f>'60-64 transition matrix'!C3</f>
        <v>0.7889153000000001</v>
      </c>
      <c r="D202" s="41">
        <f>'60-64 transition matrix'!D3</f>
        <v>2.0952000000000002E-2</v>
      </c>
      <c r="E202" s="41">
        <f>'60-64 transition matrix'!E3</f>
        <v>0</v>
      </c>
      <c r="F202" s="41">
        <f>'60-64 transition matrix'!F3</f>
        <v>0</v>
      </c>
      <c r="G202" s="41">
        <f>'60-64 transition matrix'!G3</f>
        <v>0</v>
      </c>
      <c r="H202" s="41">
        <f>'60-64 transition matrix'!H3</f>
        <v>0</v>
      </c>
      <c r="I202" s="41">
        <f>'60-64 transition matrix'!I3</f>
        <v>0</v>
      </c>
      <c r="J202" s="41">
        <f>'60-64 transition matrix'!J3</f>
        <v>0</v>
      </c>
      <c r="K202" s="41">
        <f>'60-64 transition matrix'!K3</f>
        <v>1.1942700000000001E-2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4"/>
      <c r="BG202" s="44"/>
    </row>
    <row r="203" spans="1:59" x14ac:dyDescent="0.2">
      <c r="A203" s="4" t="str">
        <f>'60-64 transition matrix'!A4</f>
        <v>F1</v>
      </c>
      <c r="B203" s="41">
        <f>'60-64 transition matrix'!B4</f>
        <v>0</v>
      </c>
      <c r="C203" s="41">
        <f>'60-64 transition matrix'!C4</f>
        <v>6.1800000000000001E-2</v>
      </c>
      <c r="D203" s="41">
        <f>'60-64 transition matrix'!D4</f>
        <v>0.81870660299999998</v>
      </c>
      <c r="E203" s="41">
        <f>'60-64 transition matrix'!E4</f>
        <v>0.1067</v>
      </c>
      <c r="F203" s="41">
        <f>'60-64 transition matrix'!F4</f>
        <v>0</v>
      </c>
      <c r="G203" s="41">
        <f>'60-64 transition matrix'!G4</f>
        <v>0</v>
      </c>
      <c r="H203" s="41">
        <f>'60-64 transition matrix'!H4</f>
        <v>0</v>
      </c>
      <c r="I203" s="41">
        <f>'60-64 transition matrix'!I4</f>
        <v>9.0210000000000005E-6</v>
      </c>
      <c r="J203" s="41">
        <f>'60-64 transition matrix'!J4</f>
        <v>0</v>
      </c>
      <c r="K203" s="41">
        <f>'60-64 transition matrix'!K4</f>
        <v>1.2784376000000002E-2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4"/>
      <c r="BG203" s="44"/>
    </row>
    <row r="204" spans="1:59" x14ac:dyDescent="0.2">
      <c r="A204" s="4" t="str">
        <f>'60-64 transition matrix'!A5</f>
        <v>F2</v>
      </c>
      <c r="B204" s="41">
        <f>'60-64 transition matrix'!B5</f>
        <v>0</v>
      </c>
      <c r="C204" s="41">
        <f>'60-64 transition matrix'!C5</f>
        <v>0</v>
      </c>
      <c r="D204" s="41">
        <f>'60-64 transition matrix'!D5</f>
        <v>6.1800000000000001E-2</v>
      </c>
      <c r="E204" s="41">
        <f>'60-64 transition matrix'!E5</f>
        <v>0.810819752</v>
      </c>
      <c r="F204" s="41">
        <f>'60-64 transition matrix'!F5</f>
        <v>0.1067</v>
      </c>
      <c r="G204" s="41">
        <f>'60-64 transition matrix'!G5</f>
        <v>0</v>
      </c>
      <c r="H204" s="41">
        <f>'60-64 transition matrix'!H5</f>
        <v>0</v>
      </c>
      <c r="I204" s="41">
        <f>'60-64 transition matrix'!I5</f>
        <v>1.8430000000000001E-4</v>
      </c>
      <c r="J204" s="41">
        <f>'60-64 transition matrix'!J5</f>
        <v>0</v>
      </c>
      <c r="K204" s="41">
        <f>'60-64 transition matrix'!K5</f>
        <v>2.0495948000000003E-2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4"/>
      <c r="BG204" s="44"/>
    </row>
    <row r="205" spans="1:59" x14ac:dyDescent="0.2">
      <c r="A205" s="4" t="str">
        <f>'60-64 transition matrix'!A6</f>
        <v>F3</v>
      </c>
      <c r="B205" s="41">
        <f>'60-64 transition matrix'!B6</f>
        <v>0</v>
      </c>
      <c r="C205" s="41">
        <f>'60-64 transition matrix'!C6</f>
        <v>0</v>
      </c>
      <c r="D205" s="41">
        <f>'60-64 transition matrix'!D6</f>
        <v>0</v>
      </c>
      <c r="E205" s="41">
        <f>'60-64 transition matrix'!E6</f>
        <v>6.1800000000000001E-2</v>
      </c>
      <c r="F205" s="41">
        <f>'60-64 transition matrix'!F6</f>
        <v>0.84131937000000001</v>
      </c>
      <c r="G205" s="41">
        <f>'60-64 transition matrix'!G6</f>
        <v>6.9839999999999999E-2</v>
      </c>
      <c r="H205" s="41">
        <f>'60-64 transition matrix'!H6</f>
        <v>0</v>
      </c>
      <c r="I205" s="41">
        <f>'60-64 transition matrix'!I6</f>
        <v>3.6860000000000001E-4</v>
      </c>
      <c r="J205" s="41">
        <f>'60-64 transition matrix'!J6</f>
        <v>0</v>
      </c>
      <c r="K205" s="41">
        <f>'60-64 transition matrix'!K6</f>
        <v>2.6672030000000003E-2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4"/>
      <c r="BG205" s="44"/>
    </row>
    <row r="206" spans="1:59" x14ac:dyDescent="0.2">
      <c r="A206" s="4" t="str">
        <f>'60-64 transition matrix'!A7</f>
        <v>F4</v>
      </c>
      <c r="B206" s="41">
        <f>'60-64 transition matrix'!B7</f>
        <v>0</v>
      </c>
      <c r="C206" s="41">
        <f>'60-64 transition matrix'!C7</f>
        <v>0</v>
      </c>
      <c r="D206" s="41">
        <f>'60-64 transition matrix'!D7</f>
        <v>0</v>
      </c>
      <c r="E206" s="41">
        <f>'60-64 transition matrix'!E7</f>
        <v>0</v>
      </c>
      <c r="F206" s="41">
        <f>'60-64 transition matrix'!F7</f>
        <v>6.1800000000000001E-2</v>
      </c>
      <c r="G206" s="41">
        <f>'60-64 transition matrix'!G7</f>
        <v>0.77251059399999999</v>
      </c>
      <c r="H206" s="41">
        <f>'60-64 transition matrix'!H7</f>
        <v>0.1067</v>
      </c>
      <c r="I206" s="41">
        <f>'60-64 transition matrix'!I7</f>
        <v>2.5219999999999999E-2</v>
      </c>
      <c r="J206" s="41">
        <f>'60-64 transition matrix'!J7</f>
        <v>0</v>
      </c>
      <c r="K206" s="41">
        <f>'60-64 transition matrix'!K7</f>
        <v>3.3769406000000002E-2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4"/>
      <c r="BG206" s="44"/>
    </row>
    <row r="207" spans="1:59" x14ac:dyDescent="0.2">
      <c r="A207" s="4" t="str">
        <f>'60-64 transition matrix'!A8</f>
        <v>DCC</v>
      </c>
      <c r="B207" s="41">
        <f>'60-64 transition matrix'!B8</f>
        <v>0</v>
      </c>
      <c r="C207" s="41">
        <f>'60-64 transition matrix'!C8</f>
        <v>0</v>
      </c>
      <c r="D207" s="41">
        <f>'60-64 transition matrix'!D8</f>
        <v>0</v>
      </c>
      <c r="E207" s="41">
        <f>'60-64 transition matrix'!E8</f>
        <v>0</v>
      </c>
      <c r="F207" s="41">
        <f>'60-64 transition matrix'!F8</f>
        <v>0</v>
      </c>
      <c r="G207" s="41">
        <f>'60-64 transition matrix'!G8</f>
        <v>0</v>
      </c>
      <c r="H207" s="41">
        <f>'60-64 transition matrix'!H8</f>
        <v>0.78761999999999999</v>
      </c>
      <c r="I207" s="41">
        <f>'60-64 transition matrix'!I8</f>
        <v>2.5219999999999999E-2</v>
      </c>
      <c r="J207" s="41">
        <f>'60-64 transition matrix'!J8</f>
        <v>2.716E-2</v>
      </c>
      <c r="K207" s="41">
        <f>'60-64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4"/>
      <c r="BG207" s="44"/>
    </row>
    <row r="208" spans="1:59" x14ac:dyDescent="0.2">
      <c r="A208" s="4" t="str">
        <f>'60-64 transition matrix'!A9</f>
        <v>HCC</v>
      </c>
      <c r="B208" s="41">
        <f>'60-64 transition matrix'!B9</f>
        <v>0</v>
      </c>
      <c r="C208" s="41">
        <f>'60-64 transition matrix'!C9</f>
        <v>0</v>
      </c>
      <c r="D208" s="41">
        <f>'60-64 transition matrix'!D9</f>
        <v>0</v>
      </c>
      <c r="E208" s="41">
        <f>'60-64 transition matrix'!E9</f>
        <v>0</v>
      </c>
      <c r="F208" s="41">
        <f>'60-64 transition matrix'!F9</f>
        <v>0</v>
      </c>
      <c r="G208" s="41">
        <f>'60-64 transition matrix'!G9</f>
        <v>0</v>
      </c>
      <c r="H208" s="41">
        <f>'60-64 transition matrix'!H9</f>
        <v>0</v>
      </c>
      <c r="I208" s="41">
        <f>'60-64 transition matrix'!I9</f>
        <v>0.33782000000000001</v>
      </c>
      <c r="J208" s="41">
        <f>'60-64 transition matrix'!J9</f>
        <v>3.9780000000000003E-2</v>
      </c>
      <c r="K208" s="41">
        <f>'60-64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4"/>
      <c r="BG208" s="44"/>
    </row>
    <row r="209" spans="1:59" x14ac:dyDescent="0.2">
      <c r="A209" s="4" t="str">
        <f>'60-64 transition matrix'!A10</f>
        <v xml:space="preserve">LT </v>
      </c>
      <c r="B209" s="41">
        <f>'60-64 transition matrix'!B10</f>
        <v>0</v>
      </c>
      <c r="C209" s="41">
        <f>'60-64 transition matrix'!C10</f>
        <v>0</v>
      </c>
      <c r="D209" s="41">
        <f>'60-64 transition matrix'!D10</f>
        <v>0</v>
      </c>
      <c r="E209" s="41">
        <f>'60-64 transition matrix'!E10</f>
        <v>0</v>
      </c>
      <c r="F209" s="41">
        <f>'60-64 transition matrix'!F10</f>
        <v>0</v>
      </c>
      <c r="G209" s="41">
        <f>'60-64 transition matrix'!G10</f>
        <v>0</v>
      </c>
      <c r="H209" s="41">
        <f>'60-64 transition matrix'!H10</f>
        <v>0</v>
      </c>
      <c r="I209" s="41">
        <f>'60-64 transition matrix'!I10</f>
        <v>0</v>
      </c>
      <c r="J209" s="41">
        <f>'60-64 transition matrix'!J10</f>
        <v>0.92999999999999994</v>
      </c>
      <c r="K209" s="41">
        <f>'60-64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4"/>
      <c r="BG209" s="44"/>
    </row>
    <row r="210" spans="1:59" x14ac:dyDescent="0.2">
      <c r="A210" s="4" t="str">
        <f>'60-64 transition matrix'!A11</f>
        <v>death</v>
      </c>
      <c r="B210" s="41">
        <f>'60-64 transition matrix'!B11</f>
        <v>0</v>
      </c>
      <c r="C210" s="41">
        <f>'60-64 transition matrix'!C11</f>
        <v>0</v>
      </c>
      <c r="D210" s="41">
        <f>'60-64 transition matrix'!D11</f>
        <v>0</v>
      </c>
      <c r="E210" s="41">
        <f>'60-64 transition matrix'!E11</f>
        <v>0</v>
      </c>
      <c r="F210" s="41">
        <f>'60-64 transition matrix'!F11</f>
        <v>0</v>
      </c>
      <c r="G210" s="41">
        <f>'60-64 transition matrix'!G11</f>
        <v>0</v>
      </c>
      <c r="H210" s="41">
        <f>'60-64 transition matrix'!H11</f>
        <v>0</v>
      </c>
      <c r="I210" s="41">
        <f>'60-64 transition matrix'!I11</f>
        <v>0</v>
      </c>
      <c r="J210" s="41">
        <f>'60-64 transition matrix'!J11</f>
        <v>0</v>
      </c>
      <c r="K210" s="41">
        <f>'60-64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4"/>
      <c r="BG210" s="44"/>
    </row>
    <row r="211" spans="1:59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4"/>
      <c r="BG211" s="44"/>
    </row>
    <row r="212" spans="1:59" x14ac:dyDescent="0.2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4"/>
      <c r="BG212" s="44"/>
    </row>
    <row r="213" spans="1:59" x14ac:dyDescent="0.2">
      <c r="A213" s="4">
        <v>60</v>
      </c>
      <c r="B213" s="41">
        <f t="array" ref="B213:K213">MMULT(B197:K197,B201:K210)</f>
        <v>552.7076622227778</v>
      </c>
      <c r="C213" s="41">
        <v>251.46586447921962</v>
      </c>
      <c r="D213" s="41">
        <v>36.456109695643484</v>
      </c>
      <c r="E213" s="41">
        <v>23.524914414105968</v>
      </c>
      <c r="F213" s="41">
        <v>14.896454775640469</v>
      </c>
      <c r="G213" s="41">
        <v>4.0032667058445863</v>
      </c>
      <c r="H213" s="41">
        <v>1.6402742424755652</v>
      </c>
      <c r="I213" s="41">
        <v>0.21673337689967132</v>
      </c>
      <c r="J213" s="41">
        <v>0.40717863949700539</v>
      </c>
      <c r="K213" s="41">
        <v>125.90783088537152</v>
      </c>
      <c r="L213" s="41">
        <f xml:space="preserve"> (C213 + D213 + E213 + F213 + G213 + H213) / $Q$2</f>
        <v>0.32833665453631505</v>
      </c>
      <c r="M213" s="41">
        <f xml:space="preserve"> (D213 + E213 + F213 + G213 + H213) / (C213 + D213 + E213 + F213+ G213 + H213)</f>
        <v>0.24254277394227186</v>
      </c>
      <c r="N213" s="41">
        <f>I213 / (D213 + E213 + F213 + G213 + H213)</f>
        <v>2.691637256299827E-3</v>
      </c>
      <c r="O213" s="41">
        <f>SUM(B213:J213)</f>
        <v>885.31845855210418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4"/>
      <c r="BG213" s="44"/>
    </row>
    <row r="214" spans="1:59" x14ac:dyDescent="0.2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4"/>
      <c r="BG214" s="44"/>
    </row>
    <row r="215" spans="1:59" x14ac:dyDescent="0.2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4"/>
      <c r="BG215" s="44"/>
    </row>
    <row r="216" spans="1:59" x14ac:dyDescent="0.2">
      <c r="A216" s="4">
        <v>61</v>
      </c>
      <c r="B216" s="41">
        <f t="array" ref="B216:K216">MMULT(B213:K213,B201:K210)</f>
        <v>543.10782234511976</v>
      </c>
      <c r="C216" s="41">
        <v>249.33180053640041</v>
      </c>
      <c r="D216" s="41">
        <v>36.569410230875995</v>
      </c>
      <c r="E216" s="41">
        <v>23.884933080726366</v>
      </c>
      <c r="F216" s="41">
        <v>15.290186197481633</v>
      </c>
      <c r="G216" s="41">
        <v>4.1329343424031553</v>
      </c>
      <c r="H216" s="41">
        <v>1.7190613563722219</v>
      </c>
      <c r="I216" s="41">
        <v>0.22570231762326642</v>
      </c>
      <c r="J216" s="41">
        <v>0.43184763689092026</v>
      </c>
      <c r="K216" s="41">
        <v>136.53259139358204</v>
      </c>
      <c r="L216" s="41">
        <f xml:space="preserve"> (C216 + D216 + E216 + F216 + G216 + H216) / $Q$2</f>
        <v>0.32728973492746616</v>
      </c>
      <c r="M216" s="41">
        <f xml:space="preserve"> (D216 + E216 + F216 + G216 + H216) / (C216 + D216 + E216 + F216+ G216 + H216)</f>
        <v>0.24656857349502589</v>
      </c>
      <c r="N216" s="41">
        <f>I216 / (D216 + E216 + F216 + G216 + H216)</f>
        <v>2.7660775633314197E-3</v>
      </c>
      <c r="O216" s="41">
        <f>SUM(B216:J216)</f>
        <v>874.69369804389351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4"/>
      <c r="BG216" s="44"/>
    </row>
    <row r="217" spans="1:59" x14ac:dyDescent="0.2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4"/>
      <c r="BG217" s="44"/>
    </row>
    <row r="218" spans="1:59" x14ac:dyDescent="0.2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4"/>
      <c r="BG218" s="44"/>
    </row>
    <row r="219" spans="1:59" x14ac:dyDescent="0.2">
      <c r="A219" s="4">
        <v>62</v>
      </c>
      <c r="B219" s="41">
        <f t="array" ref="B219:K219">MMULT(B216:K216,B201:K210)</f>
        <v>534.07272185104739</v>
      </c>
      <c r="C219" s="41">
        <v>246.8094609205877</v>
      </c>
      <c r="D219" s="41">
        <v>36.639706373061486</v>
      </c>
      <c r="E219" s="41">
        <v>24.213265095689984</v>
      </c>
      <c r="F219" s="41">
        <v>15.667867520921961</v>
      </c>
      <c r="G219" s="41">
        <v>4.2606021678449775</v>
      </c>
      <c r="H219" s="41">
        <v>1.7949511998403063</v>
      </c>
      <c r="I219" s="41">
        <v>0.23420193691146921</v>
      </c>
      <c r="J219" s="41">
        <v>0.45728644694267895</v>
      </c>
      <c r="K219" s="41">
        <v>147.07622592462786</v>
      </c>
      <c r="L219" s="41">
        <f xml:space="preserve"> (C219 + D219 + E219 + F219 + G219 + H219) / $Q$2</f>
        <v>0.32576422210381401</v>
      </c>
      <c r="M219" s="41">
        <f xml:space="preserve"> (D219 + E219 + F219 + G219 + H219) / (C219 + D219 + E219 + F219+ G219 + H219)</f>
        <v>0.25069805377366378</v>
      </c>
      <c r="N219" s="41">
        <f>I219 / (D219 + E219 + F219 + G219 + H219)</f>
        <v>2.8361851399118249E-3</v>
      </c>
      <c r="O219" s="41">
        <f>SUM(B219:J219)</f>
        <v>864.15006351284796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4"/>
      <c r="BG219" s="44"/>
    </row>
    <row r="220" spans="1:59" ht="16" thickBot="1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4"/>
      <c r="BG220" s="44"/>
    </row>
    <row r="221" spans="1:59" x14ac:dyDescent="0.2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238</v>
      </c>
      <c r="R221" s="46"/>
      <c r="S221" s="46"/>
      <c r="T221" s="46"/>
      <c r="U221" s="47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4"/>
      <c r="BG221" s="44"/>
    </row>
    <row r="222" spans="1:59" ht="16" thickBot="1" x14ac:dyDescent="0.25">
      <c r="A222" s="4">
        <v>63</v>
      </c>
      <c r="B222" s="41">
        <f t="array" ref="B222:K222">MMULT(B219:K219,B201:K210)</f>
        <v>525.47758095346978</v>
      </c>
      <c r="C222" s="41">
        <v>244.02790055393621</v>
      </c>
      <c r="D222" s="41">
        <v>36.664701147728415</v>
      </c>
      <c r="E222" s="41">
        <v>24.510324482796246</v>
      </c>
      <c r="F222" s="41">
        <v>16.028541031628468</v>
      </c>
      <c r="G222" s="41">
        <v>4.3856041791408007</v>
      </c>
      <c r="H222" s="41">
        <v>1.8683457153272811</v>
      </c>
      <c r="I222" s="41">
        <v>0.24240736177699426</v>
      </c>
      <c r="J222" s="41">
        <v>0.48334382329469239</v>
      </c>
      <c r="K222" s="41">
        <v>157.53754018837691</v>
      </c>
      <c r="L222" s="41">
        <f xml:space="preserve"> (C222 + D222 + E222 + F222 + G222 + H222) / $Q$2</f>
        <v>0.32388468142662225</v>
      </c>
      <c r="M222" s="41">
        <f xml:space="preserve"> (D222 + E222 + F222 + G222 + H222) / (C222 + D222 + E222 + F222+ G222 + H222)</f>
        <v>0.254843459269047</v>
      </c>
      <c r="N222" s="41">
        <f>I222 / (D222 + E222 + F222 + G222 + H222)</f>
        <v>2.9045599698924013E-3</v>
      </c>
      <c r="O222" s="41">
        <f>SUM(B222:J222)</f>
        <v>853.68874924909903</v>
      </c>
      <c r="P222" s="41"/>
      <c r="Q222" s="27" t="s">
        <v>148</v>
      </c>
      <c r="R222" s="48"/>
      <c r="S222" s="48"/>
      <c r="T222" s="48"/>
      <c r="U222" s="49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4"/>
      <c r="BG222" s="44"/>
    </row>
    <row r="223" spans="1:59" x14ac:dyDescent="0.2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4"/>
      <c r="BG223" s="44"/>
    </row>
    <row r="224" spans="1:59" x14ac:dyDescent="0.2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4"/>
      <c r="BG224" s="44"/>
    </row>
    <row r="225" spans="1:59" x14ac:dyDescent="0.2">
      <c r="A225" s="4">
        <v>64</v>
      </c>
      <c r="B225" s="41">
        <f t="array" ref="B225:K225">MMULT(B222:K222,B201:K210)</f>
        <v>517.23289948411616</v>
      </c>
      <c r="C225" s="41">
        <v>241.0777977868091</v>
      </c>
      <c r="D225" s="41">
        <v>36.645243552109811</v>
      </c>
      <c r="E225" s="41">
        <v>24.776142666797643</v>
      </c>
      <c r="F225" s="41">
        <v>16.371404003334074</v>
      </c>
      <c r="G225" s="41">
        <v>4.5073589951258741</v>
      </c>
      <c r="H225" s="41">
        <v>1.9394904182203965</v>
      </c>
      <c r="I225" s="41">
        <v>0.25037079658948047</v>
      </c>
      <c r="J225" s="41">
        <v>0.50989699014384171</v>
      </c>
      <c r="K225" s="41">
        <v>167.91568474422951</v>
      </c>
      <c r="L225" s="41">
        <f xml:space="preserve"> (C225 + D225 + E225 + F225 + G225 + H225) / $Q$2</f>
        <v>0.32174053889705667</v>
      </c>
      <c r="M225" s="41">
        <f xml:space="preserve"> (D225 + E225 + F225 + G225 + H225) / (C225 + D225 + E225 + F225+ G225 + H225)</f>
        <v>0.25894597075105397</v>
      </c>
      <c r="N225" s="41">
        <f>I225 / (D225 + E225 + F225 + G225 + H225)</f>
        <v>2.9721256842094685E-3</v>
      </c>
      <c r="O225" s="41">
        <f>SUM(B225:J225)</f>
        <v>843.31060469324643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-10.388066692410518</v>
      </c>
      <c r="AM225">
        <f>J225 - J213</f>
        <v>0.10271835064683632</v>
      </c>
      <c r="AN225">
        <f>K225-K213</f>
        <v>42.007853858857985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4"/>
      <c r="BG225" s="44"/>
    </row>
    <row r="226" spans="1:59" x14ac:dyDescent="0.2">
      <c r="A226" s="22" t="s">
        <v>153</v>
      </c>
      <c r="B226" s="4">
        <f t="shared" ref="B226:K226" si="9">SUM(B213:B225)</f>
        <v>2672.5986868565305</v>
      </c>
      <c r="C226" s="4">
        <f t="shared" si="9"/>
        <v>1232.7128242769529</v>
      </c>
      <c r="D226" s="4">
        <f t="shared" si="9"/>
        <v>182.97517099941919</v>
      </c>
      <c r="E226" s="4">
        <f t="shared" si="9"/>
        <v>120.9095797401162</v>
      </c>
      <c r="F226" s="4">
        <f t="shared" si="9"/>
        <v>78.254453529006611</v>
      </c>
      <c r="G226" s="4">
        <f t="shared" si="9"/>
        <v>21.289766390359393</v>
      </c>
      <c r="H226" s="4">
        <f t="shared" si="9"/>
        <v>8.9621229322357703</v>
      </c>
      <c r="I226" s="4">
        <f t="shared" si="9"/>
        <v>1.1694157898008817</v>
      </c>
      <c r="J226" s="4">
        <f t="shared" si="9"/>
        <v>2.2895535367691391</v>
      </c>
      <c r="K226" s="4">
        <f t="shared" si="9"/>
        <v>734.96987313618797</v>
      </c>
      <c r="L226" s="4">
        <f>AVERAGE(L129:L225)</f>
        <v>0.31370336158785267</v>
      </c>
      <c r="M226" s="41"/>
      <c r="N226" s="41"/>
      <c r="O226" s="4">
        <f>SUM(B226:J226)</f>
        <v>4321.1615740511907</v>
      </c>
      <c r="P226" s="41"/>
      <c r="Q226" s="41">
        <f xml:space="preserve"> $R$6 * B226</f>
        <v>2672.5986868565305</v>
      </c>
      <c r="R226" s="41">
        <f>$R$7 * C226</f>
        <v>1232.7128242769529</v>
      </c>
      <c r="S226" s="41">
        <f xml:space="preserve"> $R$8 * D226</f>
        <v>173.82641244944821</v>
      </c>
      <c r="T226" s="41">
        <f xml:space="preserve"> $R$9 * E226</f>
        <v>114.86410075311038</v>
      </c>
      <c r="U226" s="41">
        <f xml:space="preserve"> $R$10 * F226</f>
        <v>71.994097246686081</v>
      </c>
      <c r="V226" s="41">
        <f>$R$11 * G226</f>
        <v>16.606017784480326</v>
      </c>
      <c r="W226" s="41">
        <f>$R$12 *H226</f>
        <v>5.3772737593414623</v>
      </c>
      <c r="X226" s="41">
        <f xml:space="preserve"> $R$13 * I226</f>
        <v>0.76012026337057315</v>
      </c>
      <c r="Y226" s="41">
        <f xml:space="preserve"> $R$14 * J226</f>
        <v>1.7171651525768543</v>
      </c>
      <c r="Z226" s="4">
        <f>SUM(Q226:Y226)</f>
        <v>4290.4566985424972</v>
      </c>
      <c r="AA226" s="41"/>
      <c r="AB226" s="50">
        <f xml:space="preserve"> $S$6 * B226</f>
        <v>6705550.1053230353</v>
      </c>
      <c r="AC226" s="50">
        <f>$S$7 * C226</f>
        <v>4776762.1940731928</v>
      </c>
      <c r="AD226" s="50">
        <f xml:space="preserve"> $S$8 * D226</f>
        <v>718177.54617272038</v>
      </c>
      <c r="AE226" s="50">
        <f xml:space="preserve"> $S$9 * E226</f>
        <v>483638.31896046479</v>
      </c>
      <c r="AF226" s="50">
        <f xml:space="preserve"> $S$10 * F226</f>
        <v>352145.04088052973</v>
      </c>
      <c r="AG226" s="50">
        <f>$S$11 * G226</f>
        <v>440953.64147712378</v>
      </c>
      <c r="AH226" s="50">
        <f>$S$12 *H226</f>
        <v>458717.30016355566</v>
      </c>
      <c r="AI226" s="50">
        <f xml:space="preserve"> $S$13 * I226</f>
        <v>82946.661970576533</v>
      </c>
      <c r="AJ226" s="50">
        <f xml:space="preserve"> $S$14 * J226</f>
        <v>153784.73195770953</v>
      </c>
      <c r="AK226" s="39">
        <f>SUM(AB226:AJ226) + AL226 + AM226 + AN226</f>
        <v>16807588.765568603</v>
      </c>
      <c r="AL226" s="39">
        <f>IF(AL225&gt;0,(AL225*$T$7)-(AL225*$S$7),0)</f>
        <v>0</v>
      </c>
      <c r="AM226" s="39">
        <f>IF(AM225 &gt; 0, (AM225 * $T$14) - (AM225 * $S$14), 0)</f>
        <v>17109.795667243525</v>
      </c>
      <c r="AN226" s="39">
        <f t="array" ref="AN226">IF(AN225&gt;0,AN225*$T$15,0)</f>
        <v>2617803.428922453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4"/>
      <c r="BG226" s="44"/>
    </row>
    <row r="227" spans="1:59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4"/>
      <c r="BG227" s="44"/>
    </row>
    <row r="228" spans="1:59" x14ac:dyDescent="0.2">
      <c r="A228" s="4" t="str">
        <f>'65-69 transition matrix'!A1</f>
        <v>65-69</v>
      </c>
      <c r="B228" s="4" t="str">
        <f>'65-69 transition matrix'!B1</f>
        <v>no NAFLD</v>
      </c>
      <c r="C228" s="4" t="str">
        <f>'65-69 transition matrix'!C1</f>
        <v>NAFLD</v>
      </c>
      <c r="D228" s="4" t="str">
        <f>'65-69 transition matrix'!D1</f>
        <v>F1</v>
      </c>
      <c r="E228" s="4" t="str">
        <f>'65-69 transition matrix'!E1</f>
        <v>F2</v>
      </c>
      <c r="F228" s="4" t="str">
        <f>'65-69 transition matrix'!F1</f>
        <v>F3</v>
      </c>
      <c r="G228" s="4" t="str">
        <f>'65-69 transition matrix'!G1</f>
        <v>F4</v>
      </c>
      <c r="H228" s="4" t="str">
        <f>'65-69 transition matrix'!H1</f>
        <v>DCC</v>
      </c>
      <c r="I228" s="4" t="str">
        <f>'65-69 transition matrix'!I1</f>
        <v>HCC</v>
      </c>
      <c r="J228" s="4" t="str">
        <f>'65-69 transition matrix'!J1</f>
        <v>LT</v>
      </c>
      <c r="K228" s="4" t="str">
        <f>'65-69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4"/>
      <c r="BG228" s="44"/>
    </row>
    <row r="229" spans="1:59" x14ac:dyDescent="0.2">
      <c r="A229" s="4" t="str">
        <f>'65-69 transition matrix'!A2</f>
        <v>no NAFLD</v>
      </c>
      <c r="B229" s="41">
        <f>'65-69 transition matrix'!B2</f>
        <v>0.89561000000000002</v>
      </c>
      <c r="C229" s="41">
        <f>'65-69 transition matrix'!C2</f>
        <v>8.9399999999999993E-2</v>
      </c>
      <c r="D229" s="41">
        <f>'65-69 transition matrix'!D2</f>
        <v>0</v>
      </c>
      <c r="E229" s="41">
        <f>'65-69 transition matrix'!E2</f>
        <v>0</v>
      </c>
      <c r="F229" s="41">
        <f>'65-69 transition matrix'!F2</f>
        <v>0</v>
      </c>
      <c r="G229" s="41">
        <f>'65-69 transition matrix'!G2</f>
        <v>0</v>
      </c>
      <c r="H229" s="41">
        <f>'65-69 transition matrix'!H2</f>
        <v>0</v>
      </c>
      <c r="I229" s="41">
        <f>'65-69 transition matrix'!I2</f>
        <v>0</v>
      </c>
      <c r="J229" s="41">
        <f>'65-69 transition matrix'!J2</f>
        <v>0</v>
      </c>
      <c r="K229" s="41">
        <f>'65-69 transition matrix'!K2</f>
        <v>1.499E-2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4"/>
      <c r="BG229" s="44"/>
    </row>
    <row r="230" spans="1:59" x14ac:dyDescent="0.2">
      <c r="A230" s="4" t="str">
        <f>'65-69 transition matrix'!A3</f>
        <v>NAFLD</v>
      </c>
      <c r="B230" s="41">
        <f>'65-69 transition matrix'!B3</f>
        <v>0.14359</v>
      </c>
      <c r="C230" s="41">
        <f>'65-69 transition matrix'!C3</f>
        <v>0.81453449999999994</v>
      </c>
      <c r="D230" s="41">
        <f>'65-69 transition matrix'!D3</f>
        <v>2.6136E-2</v>
      </c>
      <c r="E230" s="41">
        <f>'65-69 transition matrix'!E3</f>
        <v>0</v>
      </c>
      <c r="F230" s="41">
        <f>'65-69 transition matrix'!F3</f>
        <v>0</v>
      </c>
      <c r="G230" s="41">
        <f>'65-69 transition matrix'!G3</f>
        <v>0</v>
      </c>
      <c r="H230" s="41">
        <f>'65-69 transition matrix'!H3</f>
        <v>0</v>
      </c>
      <c r="I230" s="41">
        <f>'65-69 transition matrix'!I3</f>
        <v>0</v>
      </c>
      <c r="J230" s="41">
        <f>'65-69 transition matrix'!J3</f>
        <v>0</v>
      </c>
      <c r="K230" s="41">
        <f>'65-69 transition matrix'!K3</f>
        <v>1.57395E-2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4"/>
      <c r="BG230" s="44"/>
    </row>
    <row r="231" spans="1:59" x14ac:dyDescent="0.2">
      <c r="A231" s="4" t="str">
        <f>'65-69 transition matrix'!A4</f>
        <v>F1</v>
      </c>
      <c r="B231" s="41">
        <f>'65-69 transition matrix'!B4</f>
        <v>0</v>
      </c>
      <c r="C231" s="41">
        <f>'65-69 transition matrix'!C4</f>
        <v>4.9799999999999997E-2</v>
      </c>
      <c r="D231" s="41">
        <f>'65-69 transition matrix'!D4</f>
        <v>0.80023998699999999</v>
      </c>
      <c r="E231" s="41">
        <f>'65-69 transition matrix'!E4</f>
        <v>0.1331</v>
      </c>
      <c r="F231" s="41">
        <f>'65-69 transition matrix'!F4</f>
        <v>0</v>
      </c>
      <c r="G231" s="41">
        <f>'65-69 transition matrix'!G4</f>
        <v>0</v>
      </c>
      <c r="H231" s="41">
        <f>'65-69 transition matrix'!H4</f>
        <v>0</v>
      </c>
      <c r="I231" s="41">
        <f>'65-69 transition matrix'!I4</f>
        <v>1.1253000000000001E-5</v>
      </c>
      <c r="J231" s="41">
        <f>'65-69 transition matrix'!J4</f>
        <v>0</v>
      </c>
      <c r="K231" s="41">
        <f>'65-69 transition matrix'!K4</f>
        <v>1.6848760000000001E-2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4"/>
      <c r="BG231" s="44"/>
    </row>
    <row r="232" spans="1:59" x14ac:dyDescent="0.2">
      <c r="A232" s="4" t="str">
        <f>'65-69 transition matrix'!A5</f>
        <v>F2</v>
      </c>
      <c r="B232" s="41">
        <f>'65-69 transition matrix'!B5</f>
        <v>0</v>
      </c>
      <c r="C232" s="41">
        <f>'65-69 transition matrix'!C5</f>
        <v>0</v>
      </c>
      <c r="D232" s="41">
        <f>'65-69 transition matrix'!D5</f>
        <v>4.9799999999999997E-2</v>
      </c>
      <c r="E232" s="41">
        <f>'65-69 transition matrix'!E5</f>
        <v>0.78985812</v>
      </c>
      <c r="F232" s="41">
        <f>'65-69 transition matrix'!F5</f>
        <v>0.1331</v>
      </c>
      <c r="G232" s="41">
        <f>'65-69 transition matrix'!G5</f>
        <v>0</v>
      </c>
      <c r="H232" s="41">
        <f>'65-69 transition matrix'!H5</f>
        <v>0</v>
      </c>
      <c r="I232" s="41">
        <f>'65-69 transition matrix'!I5</f>
        <v>2.299E-4</v>
      </c>
      <c r="J232" s="41">
        <f>'65-69 transition matrix'!J5</f>
        <v>0</v>
      </c>
      <c r="K232" s="41">
        <f>'65-69 transition matrix'!K5</f>
        <v>2.7011980000000001E-2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4"/>
      <c r="BG232" s="44"/>
    </row>
    <row r="233" spans="1:59" x14ac:dyDescent="0.2">
      <c r="A233" s="4" t="str">
        <f>'65-69 transition matrix'!A6</f>
        <v>F3</v>
      </c>
      <c r="B233" s="41">
        <f>'65-69 transition matrix'!B6</f>
        <v>0</v>
      </c>
      <c r="C233" s="41">
        <f>'65-69 transition matrix'!C6</f>
        <v>0</v>
      </c>
      <c r="D233" s="41">
        <f>'65-69 transition matrix'!D6</f>
        <v>0</v>
      </c>
      <c r="E233" s="41">
        <f>'65-69 transition matrix'!E6</f>
        <v>4.9799999999999997E-2</v>
      </c>
      <c r="F233" s="41">
        <f>'65-69 transition matrix'!F6</f>
        <v>0.82746865000000003</v>
      </c>
      <c r="G233" s="41">
        <f>'65-69 transition matrix'!G6</f>
        <v>8.7119999999999989E-2</v>
      </c>
      <c r="H233" s="41">
        <f>'65-69 transition matrix'!H6</f>
        <v>0</v>
      </c>
      <c r="I233" s="41">
        <f>'65-69 transition matrix'!I6</f>
        <v>4.5980000000000001E-4</v>
      </c>
      <c r="J233" s="41">
        <f>'65-69 transition matrix'!J6</f>
        <v>0</v>
      </c>
      <c r="K233" s="41">
        <f>'65-69 transition matrix'!K6</f>
        <v>3.5151550000000004E-2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4"/>
      <c r="BG233" s="44"/>
    </row>
    <row r="234" spans="1:59" x14ac:dyDescent="0.2">
      <c r="A234" s="4" t="str">
        <f>'65-69 transition matrix'!A7</f>
        <v>F4</v>
      </c>
      <c r="B234" s="41">
        <f>'65-69 transition matrix'!B7</f>
        <v>0</v>
      </c>
      <c r="C234" s="41">
        <f>'65-69 transition matrix'!C7</f>
        <v>0</v>
      </c>
      <c r="D234" s="41">
        <f>'65-69 transition matrix'!D7</f>
        <v>0</v>
      </c>
      <c r="E234" s="41">
        <f>'65-69 transition matrix'!E7</f>
        <v>0</v>
      </c>
      <c r="F234" s="41">
        <f>'65-69 transition matrix'!F7</f>
        <v>4.9799999999999997E-2</v>
      </c>
      <c r="G234" s="41">
        <f>'65-69 transition matrix'!G7</f>
        <v>0.74113468999999998</v>
      </c>
      <c r="H234" s="41">
        <f>'65-69 transition matrix'!H7</f>
        <v>0.1331</v>
      </c>
      <c r="I234" s="41">
        <f>'65-69 transition matrix'!I7</f>
        <v>3.1459999999999995E-2</v>
      </c>
      <c r="J234" s="41">
        <f>'65-69 transition matrix'!J7</f>
        <v>0</v>
      </c>
      <c r="K234" s="41">
        <f>'65-69 transition matrix'!K7</f>
        <v>4.4505309999999999E-2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4"/>
      <c r="BG234" s="44"/>
    </row>
    <row r="235" spans="1:59" x14ac:dyDescent="0.2">
      <c r="A235" s="4" t="str">
        <f>'65-69 transition matrix'!A8</f>
        <v>DCC</v>
      </c>
      <c r="B235" s="41">
        <f>'65-69 transition matrix'!B8</f>
        <v>0</v>
      </c>
      <c r="C235" s="41">
        <f>'65-69 transition matrix'!C8</f>
        <v>0</v>
      </c>
      <c r="D235" s="41">
        <f>'65-69 transition matrix'!D8</f>
        <v>0</v>
      </c>
      <c r="E235" s="41">
        <f>'65-69 transition matrix'!E8</f>
        <v>0</v>
      </c>
      <c r="F235" s="41">
        <f>'65-69 transition matrix'!F8</f>
        <v>0</v>
      </c>
      <c r="G235" s="41">
        <f>'65-69 transition matrix'!G8</f>
        <v>0</v>
      </c>
      <c r="H235" s="41">
        <f>'65-69 transition matrix'!H8</f>
        <v>0.7746599999999999</v>
      </c>
      <c r="I235" s="41">
        <f>'65-69 transition matrix'!I8</f>
        <v>3.1459999999999995E-2</v>
      </c>
      <c r="J235" s="41">
        <f>'65-69 transition matrix'!J8</f>
        <v>3.388E-2</v>
      </c>
      <c r="K235" s="41">
        <f>'65-69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4"/>
      <c r="BG235" s="44"/>
    </row>
    <row r="236" spans="1:59" x14ac:dyDescent="0.2">
      <c r="A236" s="4" t="str">
        <f>'65-69 transition matrix'!A9</f>
        <v>HCC</v>
      </c>
      <c r="B236" s="41">
        <f>'65-69 transition matrix'!B9</f>
        <v>0</v>
      </c>
      <c r="C236" s="41">
        <f>'65-69 transition matrix'!C9</f>
        <v>0</v>
      </c>
      <c r="D236" s="41">
        <f>'65-69 transition matrix'!D9</f>
        <v>0</v>
      </c>
      <c r="E236" s="41">
        <f>'65-69 transition matrix'!E9</f>
        <v>0</v>
      </c>
      <c r="F236" s="41">
        <f>'65-69 transition matrix'!F9</f>
        <v>0</v>
      </c>
      <c r="G236" s="41">
        <f>'65-69 transition matrix'!G9</f>
        <v>0</v>
      </c>
      <c r="H236" s="41">
        <f>'65-69 transition matrix'!H9</f>
        <v>0</v>
      </c>
      <c r="I236" s="41">
        <f>'65-69 transition matrix'!I9</f>
        <v>0.37056200000000006</v>
      </c>
      <c r="J236" s="41">
        <f>'65-69 transition matrix'!J9</f>
        <v>7.038E-3</v>
      </c>
      <c r="K236" s="41">
        <f>'65-69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4"/>
      <c r="BG236" s="44"/>
    </row>
    <row r="237" spans="1:59" x14ac:dyDescent="0.2">
      <c r="A237" s="4" t="str">
        <f>'65-69 transition matrix'!A10</f>
        <v xml:space="preserve">LT </v>
      </c>
      <c r="B237" s="41">
        <f>'65-69 transition matrix'!B10</f>
        <v>0</v>
      </c>
      <c r="C237" s="41">
        <f>'65-69 transition matrix'!C10</f>
        <v>0</v>
      </c>
      <c r="D237" s="41">
        <f>'65-69 transition matrix'!D10</f>
        <v>0</v>
      </c>
      <c r="E237" s="41">
        <f>'65-69 transition matrix'!E10</f>
        <v>0</v>
      </c>
      <c r="F237" s="41">
        <f>'65-69 transition matrix'!F10</f>
        <v>0</v>
      </c>
      <c r="G237" s="41">
        <f>'65-69 transition matrix'!G10</f>
        <v>0</v>
      </c>
      <c r="H237" s="41">
        <f>'65-69 transition matrix'!H10</f>
        <v>0</v>
      </c>
      <c r="I237" s="41">
        <f>'65-69 transition matrix'!I10</f>
        <v>0</v>
      </c>
      <c r="J237" s="41">
        <f>'65-69 transition matrix'!J10</f>
        <v>0.92999999999999994</v>
      </c>
      <c r="K237" s="41">
        <f>'65-69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4"/>
      <c r="BG237" s="44"/>
    </row>
    <row r="238" spans="1:59" x14ac:dyDescent="0.2">
      <c r="A238" s="4" t="str">
        <f>'65-69 transition matrix'!A11</f>
        <v>death</v>
      </c>
      <c r="B238" s="41">
        <f>'65-69 transition matrix'!B11</f>
        <v>0</v>
      </c>
      <c r="C238" s="41">
        <f>'65-69 transition matrix'!C11</f>
        <v>0</v>
      </c>
      <c r="D238" s="41">
        <f>'65-69 transition matrix'!D11</f>
        <v>0</v>
      </c>
      <c r="E238" s="41">
        <f>'65-69 transition matrix'!E11</f>
        <v>0</v>
      </c>
      <c r="F238" s="41">
        <f>'65-69 transition matrix'!F11</f>
        <v>0</v>
      </c>
      <c r="G238" s="41">
        <f>'65-69 transition matrix'!G11</f>
        <v>0</v>
      </c>
      <c r="H238" s="41">
        <f>'65-69 transition matrix'!H11</f>
        <v>0</v>
      </c>
      <c r="I238" s="41">
        <f>'65-69 transition matrix'!I11</f>
        <v>0</v>
      </c>
      <c r="J238" s="41">
        <f>'65-69 transition matrix'!J11</f>
        <v>0</v>
      </c>
      <c r="K238" s="41">
        <f>'65-69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4"/>
      <c r="BG238" s="44"/>
    </row>
    <row r="239" spans="1:59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4"/>
      <c r="BG239" s="44"/>
    </row>
    <row r="240" spans="1:59" x14ac:dyDescent="0.2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4"/>
      <c r="BG240" s="44"/>
    </row>
    <row r="241" spans="1:59" x14ac:dyDescent="0.2">
      <c r="A241" s="4">
        <v>65</v>
      </c>
      <c r="B241" s="41">
        <f t="array" ref="B241:K241">MMULT(B225:K225,B229:K238)</f>
        <v>497.8553180911772</v>
      </c>
      <c r="C241" s="41">
        <v>244.43173782415471</v>
      </c>
      <c r="D241" s="41">
        <v>36.859650451514753</v>
      </c>
      <c r="E241" s="41">
        <v>25.262415303800424</v>
      </c>
      <c r="F241" s="41">
        <v>17.068994636151476</v>
      </c>
      <c r="G241" s="41">
        <v>4.7668368283417912</v>
      </c>
      <c r="H241" s="41">
        <v>2.1023751296298658</v>
      </c>
      <c r="I241" s="41">
        <v>0.30923176135518643</v>
      </c>
      <c r="J241" s="41">
        <v>0.54167624586947649</v>
      </c>
      <c r="K241" s="41">
        <v>182.028053165481</v>
      </c>
      <c r="L241" s="41">
        <f xml:space="preserve"> (C241 + D241 + E241 + F241 + G241 + H241) / $Q$2</f>
        <v>0.32685821669116216</v>
      </c>
      <c r="M241" s="41">
        <f xml:space="preserve"> (D241 + E241 + F241 + G241 + H241) / (C241 + D241 + E241 + F241+ G241 + H241)</f>
        <v>0.26040046264426964</v>
      </c>
      <c r="N241" s="41">
        <f>I241 / (D241 + E241 + F241 + G241 + H241)</f>
        <v>3.5931998925077153E-3</v>
      </c>
      <c r="O241" s="41">
        <f>SUM(B241:J241)</f>
        <v>829.19823627199469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4"/>
      <c r="BG241" s="44"/>
    </row>
    <row r="242" spans="1:59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4"/>
      <c r="BG242" s="44"/>
    </row>
    <row r="243" spans="1:59" x14ac:dyDescent="0.2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4"/>
      <c r="BG243" s="44"/>
    </row>
    <row r="244" spans="1:59" x14ac:dyDescent="0.2">
      <c r="A244" s="4">
        <v>66</v>
      </c>
      <c r="B244" s="41">
        <f t="array" ref="B244:K244">MMULT(B241:K241,B229:K238)</f>
        <v>480.98215466980957</v>
      </c>
      <c r="C244" s="41">
        <v>245.44195938256561</v>
      </c>
      <c r="D244" s="41">
        <v>37.143102380046074</v>
      </c>
      <c r="E244" s="41">
        <v>25.709779266495985</v>
      </c>
      <c r="F244" s="41">
        <v>17.723873899420763</v>
      </c>
      <c r="G244" s="41">
        <v>5.0199189477551931</v>
      </c>
      <c r="H244" s="41">
        <v>2.2630918997713643</v>
      </c>
      <c r="I244" s="41">
        <v>0.34476588280766596</v>
      </c>
      <c r="J244" s="41">
        <v>0.57716375118689067</v>
      </c>
      <c r="K244" s="41">
        <v>196.02047935761672</v>
      </c>
      <c r="L244" s="41">
        <f xml:space="preserve"> (C244 + D244 + E244 + F244 + G244 + H244) / $Q$2</f>
        <v>0.32963703918296056</v>
      </c>
      <c r="M244" s="41">
        <f xml:space="preserve"> (D244 + E244 + F244 + G244 + H244) / (C244 + D244 + E244 + F244+ G244 + H244)</f>
        <v>0.26360429484401238</v>
      </c>
      <c r="N244" s="41">
        <f>I244 / (D244 + E244 + F244 + G244 + H244)</f>
        <v>3.9240473422566934E-3</v>
      </c>
      <c r="O244" s="41">
        <f>SUM(B244:J244)</f>
        <v>815.20581007985902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4"/>
      <c r="BG244" s="44"/>
    </row>
    <row r="245" spans="1:59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4"/>
      <c r="BG245" s="44"/>
    </row>
    <row r="246" spans="1:59" x14ac:dyDescent="0.2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4"/>
      <c r="BG246" s="44"/>
    </row>
    <row r="247" spans="1:59" x14ac:dyDescent="0.2">
      <c r="A247" s="4">
        <v>67</v>
      </c>
      <c r="B247" s="41">
        <f t="array" ref="B247:K247">MMULT(B244:K244,B229:K238)</f>
        <v>466.01543849157076</v>
      </c>
      <c r="C247" s="41">
        <v>244.77047479070563</v>
      </c>
      <c r="D247" s="41">
        <v>37.418613823641969</v>
      </c>
      <c r="E247" s="41">
        <v>26.133473764024785</v>
      </c>
      <c r="F247" s="41">
        <v>18.337913592292761</v>
      </c>
      <c r="G247" s="41">
        <v>5.2645399672872077</v>
      </c>
      <c r="H247" s="41">
        <v>2.421277983023101</v>
      </c>
      <c r="I247" s="41">
        <v>0.37135874313156353</v>
      </c>
      <c r="J247" s="41">
        <v>0.61586230445126244</v>
      </c>
      <c r="K247" s="41">
        <v>209.87733597734677</v>
      </c>
      <c r="L247" s="41">
        <f xml:space="preserve"> (C247 + D247 + E247 + F247 + G247 + H247) / $Q$2</f>
        <v>0.33067012219420111</v>
      </c>
      <c r="M247" s="41">
        <f xml:space="preserve"> (D247 + E247 + F247 + G247 + H247) / (C247 + D247 + E247 + F247+ G247 + H247)</f>
        <v>0.2679133005477296</v>
      </c>
      <c r="N247" s="41">
        <f>I247 / (D247 + E247 + F247 + G247 + H247)</f>
        <v>4.1457476664712124E-3</v>
      </c>
      <c r="O247" s="41">
        <f>SUM(B247:J247)</f>
        <v>801.348953460129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4"/>
      <c r="BG247" s="44"/>
    </row>
    <row r="248" spans="1:59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4"/>
      <c r="BG248" s="44"/>
    </row>
    <row r="249" spans="1:59" x14ac:dyDescent="0.2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4"/>
      <c r="BG249" s="44"/>
    </row>
    <row r="250" spans="1:59" x14ac:dyDescent="0.2">
      <c r="A250" s="4">
        <v>68</v>
      </c>
      <c r="B250" s="41">
        <f t="array" ref="B250:K250">MMULT(B247:K247,B229:K238)</f>
        <v>452.51467934263314</v>
      </c>
      <c r="C250" s="41">
        <v>242.8992234679738</v>
      </c>
      <c r="D250" s="41">
        <v>37.642639162367587</v>
      </c>
      <c r="E250" s="41">
        <v>26.535382053144868</v>
      </c>
      <c r="F250" s="41">
        <v>18.914588052393743</v>
      </c>
      <c r="G250" s="41">
        <v>5.4993322288085604</v>
      </c>
      <c r="H250" s="41">
        <v>2.5763774719746024</v>
      </c>
      <c r="I250" s="41">
        <v>0.39426820123852369</v>
      </c>
      <c r="J250" s="41">
        <v>0.65739846403865665</v>
      </c>
      <c r="K250" s="41">
        <v>223.59240099290236</v>
      </c>
      <c r="L250" s="41">
        <f xml:space="preserve"> (C250 + D250 + E250 + F250 + G250 + H250) / $Q$2</f>
        <v>0.33039443561099302</v>
      </c>
      <c r="M250" s="41">
        <f xml:space="preserve"> (D250 + E250 + F250 + G250 + H250) / (C250 + D250 + E250 + F250+ G250 + H250)</f>
        <v>0.27290385142990731</v>
      </c>
      <c r="N250" s="41">
        <f>I250 / (D250 + E250 + F250 + G250 + H250)</f>
        <v>4.3246185264634559E-3</v>
      </c>
      <c r="O250" s="41">
        <f>SUM(B250:J250)</f>
        <v>787.63388844457359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4"/>
      <c r="BG250" s="44"/>
    </row>
    <row r="251" spans="1:59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4"/>
      <c r="BG251" s="44"/>
    </row>
    <row r="252" spans="1:59" x14ac:dyDescent="0.2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4"/>
      <c r="BG252" s="44"/>
    </row>
    <row r="253" spans="1:59" x14ac:dyDescent="0.2">
      <c r="A253" s="4">
        <v>69</v>
      </c>
      <c r="B253" s="41">
        <f t="array" ref="B253:K253">MMULT(B250:K250,B229:K238)</f>
        <v>440.15457146382204</v>
      </c>
      <c r="C253" s="41">
        <v>240.1792133013916</v>
      </c>
      <c r="D253" s="41">
        <v>37.793021204744306</v>
      </c>
      <c r="E253" s="41">
        <v>26.911368739499078</v>
      </c>
      <c r="F253" s="41">
        <v>19.45695473728863</v>
      </c>
      <c r="G253" s="41">
        <v>5.7235847977295844</v>
      </c>
      <c r="H253" s="41">
        <v>2.7277776920942647</v>
      </c>
      <c r="I253" s="41">
        <v>0.41538364491299085</v>
      </c>
      <c r="J253" s="41">
        <v>0.7014430999067669</v>
      </c>
      <c r="K253" s="41">
        <v>237.16297075608657</v>
      </c>
      <c r="L253" s="41">
        <f xml:space="preserve"> (C253 + D253 + E253 + F253 + G253 + H253) / $Q$2</f>
        <v>0.32913283924114872</v>
      </c>
      <c r="M253" s="41">
        <f xml:space="preserve"> (D253 + E253 + F253 + G253 + H253) / (C253 + D253 + E253 + F253+ G253 + H253)</f>
        <v>0.27829013108189316</v>
      </c>
      <c r="N253" s="41">
        <f>I253 / (D253 + E253 + F253 + G253 + H253)</f>
        <v>4.4851690183770445E-3</v>
      </c>
      <c r="O253" s="41">
        <f>SUM(B253:J253)</f>
        <v>774.06331868138909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-4.2525245227631103</v>
      </c>
      <c r="AM253">
        <f>J253 - J241</f>
        <v>0.15976685403729041</v>
      </c>
      <c r="AN253">
        <f>K253-K241</f>
        <v>55.134917590605568</v>
      </c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4"/>
      <c r="BG253" s="44"/>
    </row>
    <row r="254" spans="1:59" x14ac:dyDescent="0.2">
      <c r="A254" s="22" t="s">
        <v>153</v>
      </c>
      <c r="B254" s="4">
        <f t="shared" ref="B254:J254" si="10">SUM(B241:B253)</f>
        <v>2337.5221620590128</v>
      </c>
      <c r="C254" s="4">
        <f t="shared" si="10"/>
        <v>1217.7226087667914</v>
      </c>
      <c r="D254" s="4">
        <f t="shared" si="10"/>
        <v>186.8570270223147</v>
      </c>
      <c r="E254" s="4">
        <f t="shared" si="10"/>
        <v>130.55241912696513</v>
      </c>
      <c r="F254" s="4">
        <f t="shared" si="10"/>
        <v>91.502324917547369</v>
      </c>
      <c r="G254" s="4">
        <f t="shared" si="10"/>
        <v>26.274212769922336</v>
      </c>
      <c r="H254" s="4">
        <f t="shared" si="10"/>
        <v>12.090900176493198</v>
      </c>
      <c r="I254" s="4">
        <f t="shared" si="10"/>
        <v>1.8350082334459303</v>
      </c>
      <c r="J254" s="4">
        <f t="shared" si="10"/>
        <v>3.0935438654530527</v>
      </c>
      <c r="K254" s="4"/>
      <c r="L254" s="4"/>
      <c r="M254" s="4"/>
      <c r="N254" s="4"/>
      <c r="O254" s="4">
        <f>SUM(B254:J254)</f>
        <v>4007.4502069379455</v>
      </c>
      <c r="P254" s="41"/>
      <c r="Q254" s="41">
        <f xml:space="preserve"> $R$6 * B254</f>
        <v>2337.5221620590128</v>
      </c>
      <c r="R254" s="41">
        <f>$R$7 * C254</f>
        <v>1217.7226087667914</v>
      </c>
      <c r="S254" s="41">
        <f xml:space="preserve"> $R$8 * D254</f>
        <v>177.51417567119896</v>
      </c>
      <c r="T254" s="41">
        <f xml:space="preserve"> $R$9 * E254</f>
        <v>124.02479817061688</v>
      </c>
      <c r="U254" s="41">
        <f xml:space="preserve"> $R$10 * F254</f>
        <v>84.182138924143587</v>
      </c>
      <c r="V254" s="41">
        <f>$R$11 * G254</f>
        <v>20.493885960539423</v>
      </c>
      <c r="W254" s="41">
        <f>$R$12 *H254</f>
        <v>7.2545401058959182</v>
      </c>
      <c r="X254" s="41">
        <f xml:space="preserve"> $R$13 * I254</f>
        <v>1.1927553517398548</v>
      </c>
      <c r="Y254" s="41">
        <f xml:space="preserve"> $R$14 * J254</f>
        <v>2.3201578990897893</v>
      </c>
      <c r="Z254" s="4">
        <f>SUM(Q254:Y254)</f>
        <v>3972.227222909029</v>
      </c>
      <c r="AA254" s="41"/>
      <c r="AB254" s="50">
        <f xml:space="preserve"> $S$6 * B254</f>
        <v>5864843.1046060631</v>
      </c>
      <c r="AC254" s="50">
        <f>$S$7 * C254</f>
        <v>4718675.1089713164</v>
      </c>
      <c r="AD254" s="50">
        <f xml:space="preserve"> $S$8 * D254</f>
        <v>733413.83106258523</v>
      </c>
      <c r="AE254" s="50">
        <f xml:space="preserve"> $S$9 * E254</f>
        <v>522209.67650786054</v>
      </c>
      <c r="AF254" s="50">
        <f xml:space="preserve"> $S$10 * F254</f>
        <v>411760.46212896315</v>
      </c>
      <c r="AG254" s="50">
        <f>$S$11 * G254</f>
        <v>544191.49489063141</v>
      </c>
      <c r="AH254" s="50">
        <f>$S$12 *H254</f>
        <v>618860.63463362784</v>
      </c>
      <c r="AI254" s="50">
        <f xml:space="preserve"> $S$13 * I254</f>
        <v>130157.13399831984</v>
      </c>
      <c r="AJ254" s="50">
        <f xml:space="preserve"> $S$14 * J254</f>
        <v>207787.15435475064</v>
      </c>
      <c r="AK254" s="39">
        <f>SUM(AB254:AJ254) + AL254 + AM254 + AN254</f>
        <v>17214353.625524879</v>
      </c>
      <c r="AL254" s="39">
        <f>IF(AL253&gt;0,(AL253*$T$7)-(AL253*$S$7),0)</f>
        <v>0</v>
      </c>
      <c r="AM254" s="39">
        <f>IF(AM253 &gt; 0, (AM253 * $T$14) - (AM253 * $S$14), 0)</f>
        <v>26612.364876991465</v>
      </c>
      <c r="AN254" s="39">
        <f t="array" ref="AN254">IF(AN253&gt;0,AN253*$T$15,0)</f>
        <v>3435842.6594937672</v>
      </c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4"/>
      <c r="BG254" s="44"/>
    </row>
    <row r="255" spans="1:59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4"/>
      <c r="BG255" s="44"/>
    </row>
    <row r="256" spans="1:59" x14ac:dyDescent="0.2">
      <c r="A256" s="4" t="str">
        <f>'70-74 transition matrix'!A1</f>
        <v>70-74</v>
      </c>
      <c r="B256" s="4" t="str">
        <f>'70-74 transition matrix'!B1</f>
        <v>no NAFLD</v>
      </c>
      <c r="C256" s="4" t="str">
        <f>'70-74 transition matrix'!C1</f>
        <v>NAFLD</v>
      </c>
      <c r="D256" s="4" t="str">
        <f>'70-74 transition matrix'!D1</f>
        <v>F1</v>
      </c>
      <c r="E256" s="4" t="str">
        <f>'70-74 transition matrix'!E1</f>
        <v>F2</v>
      </c>
      <c r="F256" s="4" t="str">
        <f>'70-74 transition matrix'!F1</f>
        <v>F3</v>
      </c>
      <c r="G256" s="4" t="str">
        <f>'70-74 transition matrix'!G1</f>
        <v>F4</v>
      </c>
      <c r="H256" s="4" t="str">
        <f>'70-74 transition matrix'!H1</f>
        <v>DCC</v>
      </c>
      <c r="I256" s="4" t="str">
        <f>'70-74 transition matrix'!I1</f>
        <v>HCC</v>
      </c>
      <c r="J256" s="4" t="str">
        <f>'70-74 transition matrix'!J1</f>
        <v>LT</v>
      </c>
      <c r="K256" s="4" t="str">
        <f>'70-74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4"/>
      <c r="BG256" s="44"/>
    </row>
    <row r="257" spans="1:59" x14ac:dyDescent="0.2">
      <c r="A257" s="4" t="str">
        <f>'70-74 transition matrix'!A2</f>
        <v>no NAFLD</v>
      </c>
      <c r="B257" s="41">
        <f>'70-74 transition matrix'!B2</f>
        <v>0.88634999999999997</v>
      </c>
      <c r="C257" s="41">
        <f>'70-74 transition matrix'!C2</f>
        <v>9.0399999999999994E-2</v>
      </c>
      <c r="D257" s="41">
        <f>'70-74 transition matrix'!D2</f>
        <v>0</v>
      </c>
      <c r="E257" s="41">
        <f>'70-74 transition matrix'!E2</f>
        <v>0</v>
      </c>
      <c r="F257" s="41">
        <f>'70-74 transition matrix'!F2</f>
        <v>0</v>
      </c>
      <c r="G257" s="41">
        <f>'70-74 transition matrix'!G2</f>
        <v>0</v>
      </c>
      <c r="H257" s="41">
        <f>'70-74 transition matrix'!H2</f>
        <v>0</v>
      </c>
      <c r="I257" s="41">
        <f>'70-74 transition matrix'!I2</f>
        <v>0</v>
      </c>
      <c r="J257" s="41">
        <f>'70-74 transition matrix'!J2</f>
        <v>0</v>
      </c>
      <c r="K257" s="41">
        <f>'70-74 transition matrix'!K2</f>
        <v>2.325E-2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4"/>
      <c r="BG257" s="44"/>
    </row>
    <row r="258" spans="1:59" x14ac:dyDescent="0.2">
      <c r="A258" s="4" t="str">
        <f>'70-74 transition matrix'!A3</f>
        <v>NAFLD</v>
      </c>
      <c r="B258" s="41">
        <f>'70-74 transition matrix'!B3</f>
        <v>0.14359</v>
      </c>
      <c r="C258" s="41">
        <f>'70-74 transition matrix'!C3</f>
        <v>0.80586150000000001</v>
      </c>
      <c r="D258" s="41">
        <f>'70-74 transition matrix'!D3</f>
        <v>2.6136E-2</v>
      </c>
      <c r="E258" s="41">
        <f>'70-74 transition matrix'!E3</f>
        <v>0</v>
      </c>
      <c r="F258" s="41">
        <f>'70-74 transition matrix'!F3</f>
        <v>0</v>
      </c>
      <c r="G258" s="41">
        <f>'70-74 transition matrix'!G3</f>
        <v>0</v>
      </c>
      <c r="H258" s="41">
        <f>'70-74 transition matrix'!H3</f>
        <v>0</v>
      </c>
      <c r="I258" s="41">
        <f>'70-74 transition matrix'!I3</f>
        <v>0</v>
      </c>
      <c r="J258" s="41">
        <f>'70-74 transition matrix'!J3</f>
        <v>0</v>
      </c>
      <c r="K258" s="41">
        <f>'70-74 transition matrix'!K3</f>
        <v>2.44125E-2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4"/>
      <c r="BG258" s="44"/>
    </row>
    <row r="259" spans="1:59" x14ac:dyDescent="0.2">
      <c r="A259" s="4" t="str">
        <f>'70-74 transition matrix'!A4</f>
        <v>F1</v>
      </c>
      <c r="B259" s="41">
        <f>'70-74 transition matrix'!B4</f>
        <v>0</v>
      </c>
      <c r="C259" s="41">
        <f>'70-74 transition matrix'!C4</f>
        <v>4.9799999999999997E-2</v>
      </c>
      <c r="D259" s="41">
        <f>'70-74 transition matrix'!D4</f>
        <v>0.79095574700000004</v>
      </c>
      <c r="E259" s="41">
        <f>'70-74 transition matrix'!E4</f>
        <v>0.1331</v>
      </c>
      <c r="F259" s="41">
        <f>'70-74 transition matrix'!F4</f>
        <v>0</v>
      </c>
      <c r="G259" s="41">
        <f>'70-74 transition matrix'!G4</f>
        <v>0</v>
      </c>
      <c r="H259" s="41">
        <f>'70-74 transition matrix'!H4</f>
        <v>0</v>
      </c>
      <c r="I259" s="41">
        <f>'70-74 transition matrix'!I4</f>
        <v>1.1253000000000001E-5</v>
      </c>
      <c r="J259" s="41">
        <f>'70-74 transition matrix'!J4</f>
        <v>0</v>
      </c>
      <c r="K259" s="41">
        <f>'70-74 transition matrix'!K4</f>
        <v>2.6133000000000003E-2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4"/>
      <c r="BG259" s="44"/>
    </row>
    <row r="260" spans="1:59" x14ac:dyDescent="0.2">
      <c r="A260" s="4" t="str">
        <f>'70-74 transition matrix'!A5</f>
        <v>F2</v>
      </c>
      <c r="B260" s="41">
        <f>'70-74 transition matrix'!B5</f>
        <v>0</v>
      </c>
      <c r="C260" s="41">
        <f>'70-74 transition matrix'!C5</f>
        <v>0</v>
      </c>
      <c r="D260" s="41">
        <f>'70-74 transition matrix'!D5</f>
        <v>4.9799999999999997E-2</v>
      </c>
      <c r="E260" s="41">
        <f>'70-74 transition matrix'!E5</f>
        <v>0.77497360000000004</v>
      </c>
      <c r="F260" s="41">
        <f>'70-74 transition matrix'!F5</f>
        <v>0.1331</v>
      </c>
      <c r="G260" s="41">
        <f>'70-74 transition matrix'!G5</f>
        <v>0</v>
      </c>
      <c r="H260" s="41">
        <f>'70-74 transition matrix'!H5</f>
        <v>0</v>
      </c>
      <c r="I260" s="41">
        <f>'70-74 transition matrix'!I5</f>
        <v>2.299E-4</v>
      </c>
      <c r="J260" s="41">
        <f>'70-74 transition matrix'!J5</f>
        <v>0</v>
      </c>
      <c r="K260" s="41">
        <f>'70-74 transition matrix'!K5</f>
        <v>4.1896500000000003E-2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4"/>
      <c r="BG260" s="44"/>
    </row>
    <row r="261" spans="1:59" x14ac:dyDescent="0.2">
      <c r="A261" s="4" t="str">
        <f>'70-74 transition matrix'!A6</f>
        <v>F3</v>
      </c>
      <c r="B261" s="41">
        <f>'70-74 transition matrix'!B6</f>
        <v>0</v>
      </c>
      <c r="C261" s="41">
        <f>'70-74 transition matrix'!C6</f>
        <v>0</v>
      </c>
      <c r="D261" s="41">
        <f>'70-74 transition matrix'!D6</f>
        <v>0</v>
      </c>
      <c r="E261" s="41">
        <f>'70-74 transition matrix'!E6</f>
        <v>4.9799999999999997E-2</v>
      </c>
      <c r="F261" s="41">
        <f>'70-74 transition matrix'!F6</f>
        <v>0.80809895000000009</v>
      </c>
      <c r="G261" s="41">
        <f>'70-74 transition matrix'!G6</f>
        <v>8.7119999999999989E-2</v>
      </c>
      <c r="H261" s="41">
        <f>'70-74 transition matrix'!H6</f>
        <v>0</v>
      </c>
      <c r="I261" s="41">
        <f>'70-74 transition matrix'!I6</f>
        <v>4.5980000000000001E-4</v>
      </c>
      <c r="J261" s="41">
        <f>'70-74 transition matrix'!J6</f>
        <v>0</v>
      </c>
      <c r="K261" s="41">
        <f>'70-74 transition matrix'!K6</f>
        <v>5.4521250000000007E-2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4"/>
      <c r="BG261" s="44"/>
    </row>
    <row r="262" spans="1:59" x14ac:dyDescent="0.2">
      <c r="A262" s="4" t="str">
        <f>'70-74 transition matrix'!A7</f>
        <v>F4</v>
      </c>
      <c r="B262" s="41">
        <f>'70-74 transition matrix'!B7</f>
        <v>0</v>
      </c>
      <c r="C262" s="41">
        <f>'70-74 transition matrix'!C7</f>
        <v>0</v>
      </c>
      <c r="D262" s="41">
        <f>'70-74 transition matrix'!D7</f>
        <v>0</v>
      </c>
      <c r="E262" s="41">
        <f>'70-74 transition matrix'!E7</f>
        <v>0</v>
      </c>
      <c r="F262" s="41">
        <f>'70-74 transition matrix'!F7</f>
        <v>4.9799999999999997E-2</v>
      </c>
      <c r="G262" s="41">
        <f>'70-74 transition matrix'!G7</f>
        <v>0.71661074999999996</v>
      </c>
      <c r="H262" s="41">
        <f>'70-74 transition matrix'!H7</f>
        <v>0.1331</v>
      </c>
      <c r="I262" s="41">
        <f>'70-74 transition matrix'!I7</f>
        <v>3.1459999999999995E-2</v>
      </c>
      <c r="J262" s="41">
        <f>'70-74 transition matrix'!J7</f>
        <v>0</v>
      </c>
      <c r="K262" s="41">
        <f>'70-74 transition matrix'!K7</f>
        <v>6.902925E-2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4"/>
      <c r="BG262" s="44"/>
    </row>
    <row r="263" spans="1:59" x14ac:dyDescent="0.2">
      <c r="A263" s="4" t="str">
        <f>'70-74 transition matrix'!A8</f>
        <v>DCC</v>
      </c>
      <c r="B263" s="41">
        <f>'70-74 transition matrix'!B8</f>
        <v>0</v>
      </c>
      <c r="C263" s="41">
        <f>'70-74 transition matrix'!C8</f>
        <v>0</v>
      </c>
      <c r="D263" s="41">
        <f>'70-74 transition matrix'!D8</f>
        <v>0</v>
      </c>
      <c r="E263" s="41">
        <f>'70-74 transition matrix'!E8</f>
        <v>0</v>
      </c>
      <c r="F263" s="41">
        <f>'70-74 transition matrix'!F8</f>
        <v>0</v>
      </c>
      <c r="G263" s="41">
        <f>'70-74 transition matrix'!G8</f>
        <v>0</v>
      </c>
      <c r="H263" s="41">
        <f>'70-74 transition matrix'!H8</f>
        <v>0.7746599999999999</v>
      </c>
      <c r="I263" s="41">
        <f>'70-74 transition matrix'!I8</f>
        <v>3.1459999999999995E-2</v>
      </c>
      <c r="J263" s="41">
        <f>'70-74 transition matrix'!J8</f>
        <v>3.388E-2</v>
      </c>
      <c r="K263" s="41">
        <f>'70-74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4"/>
      <c r="BG263" s="44"/>
    </row>
    <row r="264" spans="1:59" x14ac:dyDescent="0.2">
      <c r="A264" s="4" t="str">
        <f>'70-74 transition matrix'!A9</f>
        <v>HCC</v>
      </c>
      <c r="B264" s="41">
        <f>'70-74 transition matrix'!B9</f>
        <v>0</v>
      </c>
      <c r="C264" s="41">
        <f>'70-74 transition matrix'!C9</f>
        <v>0</v>
      </c>
      <c r="D264" s="41">
        <f>'70-74 transition matrix'!D9</f>
        <v>0</v>
      </c>
      <c r="E264" s="41">
        <f>'70-74 transition matrix'!E9</f>
        <v>0</v>
      </c>
      <c r="F264" s="41">
        <f>'70-74 transition matrix'!F9</f>
        <v>0</v>
      </c>
      <c r="G264" s="41">
        <f>'70-74 transition matrix'!G9</f>
        <v>0</v>
      </c>
      <c r="H264" s="41">
        <f>'70-74 transition matrix'!H9</f>
        <v>0</v>
      </c>
      <c r="I264" s="41">
        <f>'70-74 transition matrix'!I9</f>
        <v>0.37056200000000006</v>
      </c>
      <c r="J264" s="41">
        <f>'70-74 transition matrix'!J9</f>
        <v>7.038E-3</v>
      </c>
      <c r="K264" s="41">
        <f>'70-74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4"/>
      <c r="BG264" s="44"/>
    </row>
    <row r="265" spans="1:59" x14ac:dyDescent="0.2">
      <c r="A265" s="4" t="str">
        <f>'70-74 transition matrix'!A10</f>
        <v xml:space="preserve">LT </v>
      </c>
      <c r="B265" s="41">
        <f>'70-74 transition matrix'!B10</f>
        <v>0</v>
      </c>
      <c r="C265" s="41">
        <f>'70-74 transition matrix'!C10</f>
        <v>0</v>
      </c>
      <c r="D265" s="41">
        <f>'70-74 transition matrix'!D10</f>
        <v>0</v>
      </c>
      <c r="E265" s="41">
        <f>'70-74 transition matrix'!E10</f>
        <v>0</v>
      </c>
      <c r="F265" s="41">
        <f>'70-74 transition matrix'!F10</f>
        <v>0</v>
      </c>
      <c r="G265" s="41">
        <f>'70-74 transition matrix'!G10</f>
        <v>0</v>
      </c>
      <c r="H265" s="41">
        <f>'70-74 transition matrix'!H10</f>
        <v>0</v>
      </c>
      <c r="I265" s="41">
        <f>'70-74 transition matrix'!I10</f>
        <v>0</v>
      </c>
      <c r="J265" s="41">
        <f>'70-74 transition matrix'!J10</f>
        <v>0.92999999999999994</v>
      </c>
      <c r="K265" s="41">
        <f>'70-74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4"/>
      <c r="BG265" s="44"/>
    </row>
    <row r="266" spans="1:59" x14ac:dyDescent="0.2">
      <c r="A266" s="4" t="str">
        <f>'70-74 transition matrix'!A11</f>
        <v>death</v>
      </c>
      <c r="B266" s="41">
        <f>'70-74 transition matrix'!B11</f>
        <v>0</v>
      </c>
      <c r="C266" s="41">
        <f>'70-74 transition matrix'!C11</f>
        <v>0</v>
      </c>
      <c r="D266" s="41">
        <f>'70-74 transition matrix'!D11</f>
        <v>0</v>
      </c>
      <c r="E266" s="41">
        <f>'70-74 transition matrix'!E11</f>
        <v>0</v>
      </c>
      <c r="F266" s="41">
        <f>'70-74 transition matrix'!F11</f>
        <v>0</v>
      </c>
      <c r="G266" s="41">
        <f>'70-74 transition matrix'!G11</f>
        <v>0</v>
      </c>
      <c r="H266" s="41">
        <f>'70-74 transition matrix'!H11</f>
        <v>0</v>
      </c>
      <c r="I266" s="41">
        <f>'70-74 transition matrix'!I11</f>
        <v>0</v>
      </c>
      <c r="J266" s="41">
        <f>'70-74 transition matrix'!J11</f>
        <v>0</v>
      </c>
      <c r="K266" s="41">
        <f>'70-74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4"/>
      <c r="BG266" s="44"/>
    </row>
    <row r="267" spans="1:59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4"/>
      <c r="BG267" s="44"/>
    </row>
    <row r="268" spans="1:59" x14ac:dyDescent="0.2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4"/>
      <c r="BG268" s="44"/>
    </row>
    <row r="269" spans="1:59" x14ac:dyDescent="0.2">
      <c r="A269" s="4">
        <v>70</v>
      </c>
      <c r="B269" s="41">
        <f t="array" ref="B269:K269">MMULT(B253:K253,B257:K266)</f>
        <v>424.61833765490547</v>
      </c>
      <c r="C269" s="41">
        <v>235.22324681620515</v>
      </c>
      <c r="D269" s="41">
        <v>37.510117400457595</v>
      </c>
      <c r="E269" s="41">
        <v>26.854807781245505</v>
      </c>
      <c r="F269" s="41">
        <v>19.590082395554727</v>
      </c>
      <c r="G269" s="41">
        <v>5.7966722913021806</v>
      </c>
      <c r="H269" s="41">
        <v>2.8749094035355505</v>
      </c>
      <c r="I269" s="41">
        <v>0.43536377448513913</v>
      </c>
      <c r="J269" s="41">
        <v>0.74768266121434457</v>
      </c>
      <c r="K269" s="41">
        <v>257.57506925857012</v>
      </c>
      <c r="L269" s="41">
        <f xml:space="preserve"> (C269 + D269 + E269 + F269 + G269 + H269) / $Q$2</f>
        <v>0.32424509358040166</v>
      </c>
      <c r="M269" s="41">
        <f xml:space="preserve"> (D269 + E269 + F269 + G269 + H269) / (C269 + D269 + E269 + F269+ G269 + H269)</f>
        <v>0.28252748385437115</v>
      </c>
      <c r="N269" s="41">
        <f>I269 / (D269 + E269 + F269 + G269 + H269)</f>
        <v>4.7002030184468378E-3</v>
      </c>
      <c r="O269" s="41">
        <f>SUM(B269:J269)</f>
        <v>753.65122017890576</v>
      </c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4"/>
      <c r="BG269" s="44"/>
    </row>
    <row r="270" spans="1:59" x14ac:dyDescent="0.2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4"/>
      <c r="BG270" s="44"/>
    </row>
    <row r="271" spans="1:59" x14ac:dyDescent="0.2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4"/>
      <c r="BG271" s="44"/>
    </row>
    <row r="272" spans="1:59" x14ac:dyDescent="0.2">
      <c r="A272" s="4">
        <v>71</v>
      </c>
      <c r="B272" s="41">
        <f t="array" ref="B272:K272">MMULT(B269:K269,B257:K266)</f>
        <v>410.13616959076433</v>
      </c>
      <c r="C272" s="41">
        <v>229.81086008472354</v>
      </c>
      <c r="D272" s="41">
        <v>37.154007134830998</v>
      </c>
      <c r="E272" s="41">
        <v>26.779949792839375</v>
      </c>
      <c r="F272" s="41">
        <v>19.693774210051888</v>
      </c>
      <c r="G272" s="41">
        <v>5.8606456564750022</v>
      </c>
      <c r="H272" s="41">
        <v>2.9986144005151694</v>
      </c>
      <c r="I272" s="41">
        <v>0.44974077266584894</v>
      </c>
      <c r="J272" s="41">
        <v>0.79581089576595121</v>
      </c>
      <c r="K272" s="41">
        <v>277.54671689884367</v>
      </c>
      <c r="L272" s="41">
        <f xml:space="preserve"> (C272 + D272 + E272 + F272 + G272 + H272) / $Q$2</f>
        <v>0.31875415341283542</v>
      </c>
      <c r="M272" s="41">
        <f xml:space="preserve"> (D272 + E272 + F272 + G272 + H272) / (C272 + D272 + E272 + F272+ G272 + H272)</f>
        <v>0.2869612404412995</v>
      </c>
      <c r="N272" s="41">
        <f>I272 / (D272 + E272 + F272 + G272 + H272)</f>
        <v>4.8627462830854971E-3</v>
      </c>
      <c r="O272" s="41">
        <f>SUM(B272:J272)</f>
        <v>733.6795725386321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4"/>
      <c r="BG272" s="44"/>
    </row>
    <row r="273" spans="1:59" x14ac:dyDescent="0.2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4"/>
      <c r="BG273" s="44"/>
    </row>
    <row r="274" spans="1:59" x14ac:dyDescent="0.2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4"/>
      <c r="BG274" s="44"/>
    </row>
    <row r="275" spans="1:59" x14ac:dyDescent="0.2">
      <c r="A275" s="4">
        <v>72</v>
      </c>
      <c r="B275" s="41">
        <f t="array" ref="B275:K275">MMULT(B272:K272,B257:K266)</f>
        <v>396.52273531633938</v>
      </c>
      <c r="C275" s="41">
        <v>224.12230371048511</v>
      </c>
      <c r="D275" s="41">
        <v>36.727153606231319</v>
      </c>
      <c r="E275" s="41">
        <v>26.679702404082576</v>
      </c>
      <c r="F275" s="41">
        <v>19.770789731799386</v>
      </c>
      <c r="G275" s="41">
        <v>5.9155232885505136</v>
      </c>
      <c r="H275" s="41">
        <v>3.1029585683799032</v>
      </c>
      <c r="I275" s="41">
        <v>0.46099916347495695</v>
      </c>
      <c r="J275" s="41">
        <v>0.84486246450981073</v>
      </c>
      <c r="K275" s="41">
        <v>297.07926118362275</v>
      </c>
      <c r="L275" s="41">
        <f xml:space="preserve"> (C275 + D275 + E275 + F275 + G275 + H275) / $Q$2</f>
        <v>0.31284047777757629</v>
      </c>
      <c r="M275" s="41">
        <f xml:space="preserve"> (D275 + E275 + F275 + G275 + H275) / (C275 + D275 + E275 + F275+ G275 + H275)</f>
        <v>0.2914661887306419</v>
      </c>
      <c r="N275" s="41">
        <f>I275 / (D275 + E275 + F275 + G275 + H275)</f>
        <v>5.000200935551426E-3</v>
      </c>
      <c r="O275" s="41">
        <f>SUM(B275:J275)</f>
        <v>714.14702825385302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4"/>
      <c r="BG275" s="44"/>
    </row>
    <row r="276" spans="1:59" x14ac:dyDescent="0.2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4"/>
      <c r="BG276" s="44"/>
    </row>
    <row r="277" spans="1:59" x14ac:dyDescent="0.2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4"/>
      <c r="BG277" s="44"/>
    </row>
    <row r="278" spans="1:59" x14ac:dyDescent="0.2">
      <c r="A278" s="4">
        <v>73</v>
      </c>
      <c r="B278" s="41">
        <f t="array" ref="B278:K278">MMULT(B275:K275,B257:K266)</f>
        <v>383.63964803742596</v>
      </c>
      <c r="C278" s="41">
        <v>218.28620337377447</v>
      </c>
      <c r="D278" s="41">
        <v>36.235862925300992</v>
      </c>
      <c r="E278" s="41">
        <v>26.549034492653529</v>
      </c>
      <c r="F278" s="41">
        <v>19.822415872691074</v>
      </c>
      <c r="G278" s="41">
        <v>5.961558781885012</v>
      </c>
      <c r="H278" s="41">
        <v>3.1910940342872487</v>
      </c>
      <c r="I278" s="41">
        <v>0.47018777459554878</v>
      </c>
      <c r="J278" s="41">
        <v>0.89409484040337173</v>
      </c>
      <c r="K278" s="41">
        <v>316.17618930445849</v>
      </c>
      <c r="L278" s="41">
        <f xml:space="preserve"> (C278 + D278 + E278 + F278 + G278 + H278) / $Q$2</f>
        <v>0.30663718010950436</v>
      </c>
      <c r="M278" s="41">
        <f xml:space="preserve"> (D278 + E278 + F278 + G278 + H278) / (C278 + D278 + E278 + F278+ G278 + H278)</f>
        <v>0.2959558128408411</v>
      </c>
      <c r="N278" s="41">
        <f>I278 / (D278 + E278 + F278 + G278 + H278)</f>
        <v>5.1241058006516998E-3</v>
      </c>
      <c r="O278" s="41">
        <f>SUM(B278:J278)</f>
        <v>695.05010013301728</v>
      </c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4"/>
      <c r="BG278" s="44"/>
    </row>
    <row r="279" spans="1:59" x14ac:dyDescent="0.2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4"/>
      <c r="BG279" s="44"/>
    </row>
    <row r="280" spans="1:59" x14ac:dyDescent="0.2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4"/>
      <c r="BG280" s="44"/>
    </row>
    <row r="281" spans="1:59" x14ac:dyDescent="0.2">
      <c r="A281" s="4">
        <v>74</v>
      </c>
      <c r="B281" s="41">
        <f t="array" ref="B281:K281">MMULT(B278:K278,B257:K266)</f>
        <v>371.38271798041274</v>
      </c>
      <c r="C281" s="41">
        <v>212.39401743635824</v>
      </c>
      <c r="D281" s="41">
        <v>35.688234157382169</v>
      </c>
      <c r="E281" s="41">
        <v>26.384950503113458</v>
      </c>
      <c r="F281" s="41">
        <v>19.849035571495047</v>
      </c>
      <c r="G281" s="41">
        <v>5.9990459806845511</v>
      </c>
      <c r="H281" s="41">
        <v>3.2654963784698547</v>
      </c>
      <c r="I281" s="41">
        <v>0.47780191174007791</v>
      </c>
      <c r="J281" s="41">
        <v>0.94293164901439108</v>
      </c>
      <c r="K281" s="41">
        <v>334.84205786880511</v>
      </c>
      <c r="L281" s="41">
        <f xml:space="preserve"> (C281 + D281 + E281 + F281 + G281 + H281) / $Q$2</f>
        <v>0.30024287827527696</v>
      </c>
      <c r="M281" s="41">
        <f xml:space="preserve"> (D281 + E281 + F281 + G281 + H281) / (C281 + D281 + E281 + F281+ G281 + H281)</f>
        <v>0.30037067097226611</v>
      </c>
      <c r="N281" s="41">
        <f>I281 / (D281 + E281 + F281 + G281 + H281)</f>
        <v>5.2398165935817094E-3</v>
      </c>
      <c r="O281" s="41">
        <f>SUM(B281:J281)</f>
        <v>676.38423156867066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-22.829229379846907</v>
      </c>
      <c r="AM281">
        <f>J281 - J269</f>
        <v>0.19524898780004651</v>
      </c>
      <c r="AN281">
        <f>K281-K269</f>
        <v>77.266988610234989</v>
      </c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4"/>
      <c r="BG281" s="44"/>
    </row>
    <row r="282" spans="1:59" x14ac:dyDescent="0.2">
      <c r="A282" s="22" t="s">
        <v>153</v>
      </c>
      <c r="B282" s="4">
        <f t="shared" ref="B282:J282" si="11">SUM(B269:B281)</f>
        <v>1986.2996085798479</v>
      </c>
      <c r="C282" s="4">
        <f t="shared" si="11"/>
        <v>1119.8366314215464</v>
      </c>
      <c r="D282" s="4">
        <f t="shared" si="11"/>
        <v>183.31537522420308</v>
      </c>
      <c r="E282" s="4">
        <f t="shared" si="11"/>
        <v>133.24844497393445</v>
      </c>
      <c r="F282" s="4">
        <f t="shared" si="11"/>
        <v>98.726097781592131</v>
      </c>
      <c r="G282" s="4">
        <f t="shared" si="11"/>
        <v>29.533445998897257</v>
      </c>
      <c r="H282" s="4">
        <f t="shared" si="11"/>
        <v>15.433072785187727</v>
      </c>
      <c r="I282" s="4">
        <f t="shared" si="11"/>
        <v>2.2940933969615718</v>
      </c>
      <c r="J282" s="4">
        <f t="shared" si="11"/>
        <v>4.2253825109078695</v>
      </c>
      <c r="K282" s="41"/>
      <c r="L282" s="41"/>
      <c r="M282" s="41"/>
      <c r="N282" s="41"/>
      <c r="O282" s="4">
        <f>SUM(B282:J282)</f>
        <v>3572.9121526730783</v>
      </c>
      <c r="P282" s="41"/>
      <c r="Q282" s="41">
        <f xml:space="preserve"> $R$6 * B282</f>
        <v>1986.2996085798479</v>
      </c>
      <c r="R282" s="41">
        <f>$R$7 * C282</f>
        <v>1119.8366314215464</v>
      </c>
      <c r="S282" s="41">
        <f xml:space="preserve"> $R$8 * D282</f>
        <v>174.14960646299292</v>
      </c>
      <c r="T282" s="41">
        <f xml:space="preserve"> $R$9 * E282</f>
        <v>126.58602272523773</v>
      </c>
      <c r="U282" s="41">
        <f xml:space="preserve"> $R$10 * F282</f>
        <v>90.828009959064758</v>
      </c>
      <c r="V282" s="41">
        <f>$R$11 * G282</f>
        <v>23.03608787913986</v>
      </c>
      <c r="W282" s="41">
        <f>$R$12 *H282</f>
        <v>9.2598436711126357</v>
      </c>
      <c r="X282" s="41">
        <f xml:space="preserve"> $R$13 * I282</f>
        <v>1.4911607080250218</v>
      </c>
      <c r="Y282" s="41">
        <f xml:space="preserve"> $R$14 * J282</f>
        <v>3.1690368831809019</v>
      </c>
      <c r="Z282" s="4">
        <f>SUM(Q282:Y282)</f>
        <v>3534.6560082901478</v>
      </c>
      <c r="AA282" s="41"/>
      <c r="AB282" s="50">
        <f xml:space="preserve"> $S$6 * B282</f>
        <v>4983625.7179268384</v>
      </c>
      <c r="AC282" s="50">
        <f>$S$7 * C282</f>
        <v>4339366.9467584919</v>
      </c>
      <c r="AD282" s="50">
        <f xml:space="preserve"> $S$8 * D282</f>
        <v>719512.84775499708</v>
      </c>
      <c r="AE282" s="50">
        <f xml:space="preserve"> $S$9 * E282</f>
        <v>532993.77989573777</v>
      </c>
      <c r="AF282" s="50">
        <f xml:space="preserve"> $S$10 * F282</f>
        <v>444267.44001716457</v>
      </c>
      <c r="AG282" s="50">
        <f>$S$11 * G282</f>
        <v>611696.73352916003</v>
      </c>
      <c r="AH282" s="50">
        <f>$S$12 *H282</f>
        <v>789926.39743704861</v>
      </c>
      <c r="AI282" s="50">
        <f xml:space="preserve"> $S$13 * I282</f>
        <v>162720.04464648428</v>
      </c>
      <c r="AJ282" s="50">
        <f xml:space="preserve"> $S$14 * J282</f>
        <v>283810.49249265977</v>
      </c>
      <c r="AK282" s="39">
        <f>SUM(AB282:AJ282) + AL282 + AM282 + AN282</f>
        <v>17715489.95358045</v>
      </c>
      <c r="AL282" s="39">
        <f>IF(AL281&gt;0,(AL281*$T$7)-(AL281*$S$7),0)</f>
        <v>0</v>
      </c>
      <c r="AM282" s="39">
        <f>IF(AM281 &gt; 0, (AM281 * $T$14) - (AM281 * $S$14), 0)</f>
        <v>32522.623897853744</v>
      </c>
      <c r="AN282" s="39">
        <f t="array" ref="AN282">IF(AN281&gt;0,AN281*$T$15,0)</f>
        <v>4815046.9292240143</v>
      </c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4"/>
      <c r="BG282" s="44"/>
    </row>
    <row r="283" spans="1:59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4"/>
      <c r="BG283" s="44"/>
    </row>
    <row r="284" spans="1:59" x14ac:dyDescent="0.2">
      <c r="A284" s="4" t="str">
        <f>'75-79 transition matrix'!A1</f>
        <v>75-79</v>
      </c>
      <c r="B284" s="4" t="str">
        <f>'75-79 transition matrix'!B1</f>
        <v>no NAFLD</v>
      </c>
      <c r="C284" s="4" t="str">
        <f>'75-79 transition matrix'!C1</f>
        <v>NAFLD</v>
      </c>
      <c r="D284" s="4" t="str">
        <f>'75-79 transition matrix'!D1</f>
        <v>F1</v>
      </c>
      <c r="E284" s="4" t="str">
        <f>'75-79 transition matrix'!E1</f>
        <v>F2</v>
      </c>
      <c r="F284" s="4" t="str">
        <f>'75-79 transition matrix'!F1</f>
        <v>F3</v>
      </c>
      <c r="G284" s="4" t="str">
        <f>'75-79 transition matrix'!G1</f>
        <v>F4</v>
      </c>
      <c r="H284" s="4" t="str">
        <f>'75-79 transition matrix'!H1</f>
        <v>DCC</v>
      </c>
      <c r="I284" s="4" t="str">
        <f>'75-79 transition matrix'!I1</f>
        <v>HCC</v>
      </c>
      <c r="J284" s="4" t="str">
        <f>'75-79 transition matrix'!J1</f>
        <v>LT</v>
      </c>
      <c r="K284" s="4" t="str">
        <f>'75-79 transition matrix'!K1</f>
        <v>death</v>
      </c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4"/>
      <c r="BG284" s="44"/>
    </row>
    <row r="285" spans="1:59" x14ac:dyDescent="0.2">
      <c r="A285" s="4" t="str">
        <f>'75-79 transition matrix'!A2</f>
        <v>no NAFLD</v>
      </c>
      <c r="B285" s="41">
        <f>'75-79 transition matrix'!B2</f>
        <v>0.87229999999999996</v>
      </c>
      <c r="C285" s="41">
        <f>'75-79 transition matrix'!C2</f>
        <v>9.0700000000000003E-2</v>
      </c>
      <c r="D285" s="41">
        <f>'75-79 transition matrix'!D2</f>
        <v>0</v>
      </c>
      <c r="E285" s="41">
        <f>'75-79 transition matrix'!E2</f>
        <v>0</v>
      </c>
      <c r="F285" s="41">
        <f>'75-79 transition matrix'!F2</f>
        <v>0</v>
      </c>
      <c r="G285" s="41">
        <f>'75-79 transition matrix'!G2</f>
        <v>0</v>
      </c>
      <c r="H285" s="41">
        <f>'75-79 transition matrix'!H2</f>
        <v>0</v>
      </c>
      <c r="I285" s="41">
        <f>'75-79 transition matrix'!I2</f>
        <v>0</v>
      </c>
      <c r="J285" s="41">
        <f>'75-79 transition matrix'!J2</f>
        <v>0</v>
      </c>
      <c r="K285" s="41">
        <f>'75-79 transition matrix'!K2</f>
        <v>3.6999999999999998E-2</v>
      </c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4"/>
      <c r="BG285" s="44"/>
    </row>
    <row r="286" spans="1:59" x14ac:dyDescent="0.2">
      <c r="A286" s="4" t="str">
        <f>'75-79 transition matrix'!A3</f>
        <v>NAFLD</v>
      </c>
      <c r="B286" s="41">
        <f>'75-79 transition matrix'!B3</f>
        <v>0.14359</v>
      </c>
      <c r="C286" s="41">
        <f>'75-79 transition matrix'!C3</f>
        <v>0.79142399999999991</v>
      </c>
      <c r="D286" s="41">
        <f>'75-79 transition matrix'!D3</f>
        <v>2.6136E-2</v>
      </c>
      <c r="E286" s="41">
        <f>'75-79 transition matrix'!E3</f>
        <v>0</v>
      </c>
      <c r="F286" s="41">
        <f>'75-79 transition matrix'!F3</f>
        <v>0</v>
      </c>
      <c r="G286" s="41">
        <f>'75-79 transition matrix'!G3</f>
        <v>0</v>
      </c>
      <c r="H286" s="41">
        <f>'75-79 transition matrix'!H3</f>
        <v>0</v>
      </c>
      <c r="I286" s="41">
        <f>'75-79 transition matrix'!I3</f>
        <v>0</v>
      </c>
      <c r="J286" s="41">
        <f>'75-79 transition matrix'!J3</f>
        <v>0</v>
      </c>
      <c r="K286" s="41">
        <f>'75-79 transition matrix'!K3</f>
        <v>3.8850000000000003E-2</v>
      </c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4"/>
      <c r="BG286" s="44"/>
    </row>
    <row r="287" spans="1:59" x14ac:dyDescent="0.2">
      <c r="A287" s="4" t="str">
        <f>'75-79 transition matrix'!A4</f>
        <v>F1</v>
      </c>
      <c r="B287" s="41">
        <f>'75-79 transition matrix'!B4</f>
        <v>0</v>
      </c>
      <c r="C287" s="41">
        <f>'75-79 transition matrix'!C4</f>
        <v>4.9799999999999997E-2</v>
      </c>
      <c r="D287" s="41">
        <f>'75-79 transition matrix'!D4</f>
        <v>0.77550074700000005</v>
      </c>
      <c r="E287" s="41">
        <f>'75-79 transition matrix'!E4</f>
        <v>0.1331</v>
      </c>
      <c r="F287" s="41">
        <f>'75-79 transition matrix'!F4</f>
        <v>0</v>
      </c>
      <c r="G287" s="41">
        <f>'75-79 transition matrix'!G4</f>
        <v>0</v>
      </c>
      <c r="H287" s="41">
        <f>'75-79 transition matrix'!H4</f>
        <v>0</v>
      </c>
      <c r="I287" s="41">
        <f>'75-79 transition matrix'!I4</f>
        <v>1.1253000000000001E-5</v>
      </c>
      <c r="J287" s="41">
        <f>'75-79 transition matrix'!J4</f>
        <v>0</v>
      </c>
      <c r="K287" s="41">
        <f>'75-79 transition matrix'!K4</f>
        <v>4.1588E-2</v>
      </c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4"/>
      <c r="BG287" s="44"/>
    </row>
    <row r="288" spans="1:59" x14ac:dyDescent="0.2">
      <c r="A288" s="4" t="str">
        <f>'75-79 transition matrix'!A5</f>
        <v>F2</v>
      </c>
      <c r="B288" s="41">
        <f>'75-79 transition matrix'!B5</f>
        <v>0</v>
      </c>
      <c r="C288" s="41">
        <f>'75-79 transition matrix'!C5</f>
        <v>0</v>
      </c>
      <c r="D288" s="41">
        <f>'75-79 transition matrix'!D5</f>
        <v>4.9799999999999997E-2</v>
      </c>
      <c r="E288" s="41">
        <f>'75-79 transition matrix'!E5</f>
        <v>0.75019610000000003</v>
      </c>
      <c r="F288" s="41">
        <f>'75-79 transition matrix'!F5</f>
        <v>0.1331</v>
      </c>
      <c r="G288" s="41">
        <f>'75-79 transition matrix'!G5</f>
        <v>0</v>
      </c>
      <c r="H288" s="41">
        <f>'75-79 transition matrix'!H5</f>
        <v>0</v>
      </c>
      <c r="I288" s="41">
        <f>'75-79 transition matrix'!I5</f>
        <v>2.299E-4</v>
      </c>
      <c r="J288" s="41">
        <f>'75-79 transition matrix'!J5</f>
        <v>0</v>
      </c>
      <c r="K288" s="41">
        <f>'75-79 transition matrix'!K5</f>
        <v>6.6673999999999997E-2</v>
      </c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4"/>
      <c r="BG288" s="44"/>
    </row>
    <row r="289" spans="1:59" x14ac:dyDescent="0.2">
      <c r="A289" s="4" t="str">
        <f>'75-79 transition matrix'!A6</f>
        <v>F3</v>
      </c>
      <c r="B289" s="41">
        <f>'75-79 transition matrix'!B6</f>
        <v>0</v>
      </c>
      <c r="C289" s="41">
        <f>'75-79 transition matrix'!C6</f>
        <v>0</v>
      </c>
      <c r="D289" s="41">
        <f>'75-79 transition matrix'!D6</f>
        <v>0</v>
      </c>
      <c r="E289" s="41">
        <f>'75-79 transition matrix'!E6</f>
        <v>4.9799999999999997E-2</v>
      </c>
      <c r="F289" s="41">
        <f>'75-79 transition matrix'!F6</f>
        <v>0.77585520000000008</v>
      </c>
      <c r="G289" s="41">
        <f>'75-79 transition matrix'!G6</f>
        <v>8.7119999999999989E-2</v>
      </c>
      <c r="H289" s="41">
        <f>'75-79 transition matrix'!H6</f>
        <v>0</v>
      </c>
      <c r="I289" s="41">
        <f>'75-79 transition matrix'!I6</f>
        <v>4.5980000000000001E-4</v>
      </c>
      <c r="J289" s="41">
        <f>'75-79 transition matrix'!J6</f>
        <v>0</v>
      </c>
      <c r="K289" s="41">
        <f>'75-79 transition matrix'!K6</f>
        <v>8.6765000000000009E-2</v>
      </c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4"/>
      <c r="BG289" s="44"/>
    </row>
    <row r="290" spans="1:59" x14ac:dyDescent="0.2">
      <c r="A290" s="4" t="str">
        <f>'75-79 transition matrix'!A7</f>
        <v>F4</v>
      </c>
      <c r="B290" s="41">
        <f>'75-79 transition matrix'!B7</f>
        <v>0</v>
      </c>
      <c r="C290" s="41">
        <f>'75-79 transition matrix'!C7</f>
        <v>0</v>
      </c>
      <c r="D290" s="41">
        <f>'75-79 transition matrix'!D7</f>
        <v>0</v>
      </c>
      <c r="E290" s="41">
        <f>'75-79 transition matrix'!E7</f>
        <v>0</v>
      </c>
      <c r="F290" s="41">
        <f>'75-79 transition matrix'!F7</f>
        <v>4.9799999999999997E-2</v>
      </c>
      <c r="G290" s="41">
        <f>'75-79 transition matrix'!G7</f>
        <v>0.67578700000000003</v>
      </c>
      <c r="H290" s="41">
        <f>'75-79 transition matrix'!H7</f>
        <v>0.1331</v>
      </c>
      <c r="I290" s="41">
        <f>'75-79 transition matrix'!I7</f>
        <v>3.1459999999999995E-2</v>
      </c>
      <c r="J290" s="41">
        <f>'75-79 transition matrix'!J7</f>
        <v>0</v>
      </c>
      <c r="K290" s="41">
        <f>'75-79 transition matrix'!K7</f>
        <v>0.10985299999999999</v>
      </c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4"/>
      <c r="BG290" s="44"/>
    </row>
    <row r="291" spans="1:59" x14ac:dyDescent="0.2">
      <c r="A291" s="4" t="str">
        <f>'75-79 transition matrix'!A8</f>
        <v>DCC</v>
      </c>
      <c r="B291" s="41">
        <f>'75-79 transition matrix'!B8</f>
        <v>0</v>
      </c>
      <c r="C291" s="41">
        <f>'75-79 transition matrix'!C8</f>
        <v>0</v>
      </c>
      <c r="D291" s="41">
        <f>'75-79 transition matrix'!D8</f>
        <v>0</v>
      </c>
      <c r="E291" s="41">
        <f>'75-79 transition matrix'!E8</f>
        <v>0</v>
      </c>
      <c r="F291" s="41">
        <f>'75-79 transition matrix'!F8</f>
        <v>0</v>
      </c>
      <c r="G291" s="41">
        <f>'75-79 transition matrix'!G8</f>
        <v>0</v>
      </c>
      <c r="H291" s="41">
        <f>'75-79 transition matrix'!H8</f>
        <v>0.7746599999999999</v>
      </c>
      <c r="I291" s="41">
        <f>'75-79 transition matrix'!I8</f>
        <v>3.1459999999999995E-2</v>
      </c>
      <c r="J291" s="41">
        <f>'75-79 transition matrix'!J8</f>
        <v>3.388E-2</v>
      </c>
      <c r="K291" s="41">
        <f>'75-79 transition matrix'!K8</f>
        <v>0.16</v>
      </c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4"/>
      <c r="BG291" s="44"/>
    </row>
    <row r="292" spans="1:59" x14ac:dyDescent="0.2">
      <c r="A292" s="4" t="str">
        <f>'75-79 transition matrix'!A9</f>
        <v>HCC</v>
      </c>
      <c r="B292" s="41">
        <f>'75-79 transition matrix'!B9</f>
        <v>0</v>
      </c>
      <c r="C292" s="41">
        <f>'75-79 transition matrix'!C9</f>
        <v>0</v>
      </c>
      <c r="D292" s="41">
        <f>'75-79 transition matrix'!D9</f>
        <v>0</v>
      </c>
      <c r="E292" s="41">
        <f>'75-79 transition matrix'!E9</f>
        <v>0</v>
      </c>
      <c r="F292" s="41">
        <f>'75-79 transition matrix'!F9</f>
        <v>0</v>
      </c>
      <c r="G292" s="41">
        <f>'75-79 transition matrix'!G9</f>
        <v>0</v>
      </c>
      <c r="H292" s="41">
        <f>'75-79 transition matrix'!H9</f>
        <v>0</v>
      </c>
      <c r="I292" s="41">
        <f>'75-79 transition matrix'!I9</f>
        <v>0.37056200000000006</v>
      </c>
      <c r="J292" s="41">
        <f>'75-79 transition matrix'!J9</f>
        <v>7.038E-3</v>
      </c>
      <c r="K292" s="41">
        <f>'75-79 transition matrix'!K9</f>
        <v>0.62239999999999995</v>
      </c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4"/>
      <c r="BG292" s="44"/>
    </row>
    <row r="293" spans="1:59" x14ac:dyDescent="0.2">
      <c r="A293" s="4" t="str">
        <f>'75-79 transition matrix'!A10</f>
        <v xml:space="preserve">LT </v>
      </c>
      <c r="B293" s="41">
        <f>'75-79 transition matrix'!B10</f>
        <v>0</v>
      </c>
      <c r="C293" s="41">
        <f>'75-79 transition matrix'!C10</f>
        <v>0</v>
      </c>
      <c r="D293" s="41">
        <f>'75-79 transition matrix'!D10</f>
        <v>0</v>
      </c>
      <c r="E293" s="41">
        <f>'75-79 transition matrix'!E10</f>
        <v>0</v>
      </c>
      <c r="F293" s="41">
        <f>'75-79 transition matrix'!F10</f>
        <v>0</v>
      </c>
      <c r="G293" s="41">
        <f>'75-79 transition matrix'!G10</f>
        <v>0</v>
      </c>
      <c r="H293" s="41">
        <f>'75-79 transition matrix'!H10</f>
        <v>0</v>
      </c>
      <c r="I293" s="41">
        <f>'75-79 transition matrix'!I10</f>
        <v>0</v>
      </c>
      <c r="J293" s="41">
        <f>'75-79 transition matrix'!J10</f>
        <v>0.92999999999999994</v>
      </c>
      <c r="K293" s="41">
        <f>'75-79 transition matrix'!K10</f>
        <v>7.0000000000000007E-2</v>
      </c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4"/>
      <c r="BG293" s="44"/>
    </row>
    <row r="294" spans="1:59" x14ac:dyDescent="0.2">
      <c r="A294" s="4" t="str">
        <f>'75-79 transition matrix'!A11</f>
        <v>death</v>
      </c>
      <c r="B294" s="41">
        <f>'75-79 transition matrix'!B11</f>
        <v>0</v>
      </c>
      <c r="C294" s="41">
        <f>'75-79 transition matrix'!C11</f>
        <v>0</v>
      </c>
      <c r="D294" s="41">
        <f>'75-79 transition matrix'!D11</f>
        <v>0</v>
      </c>
      <c r="E294" s="41">
        <f>'75-79 transition matrix'!E11</f>
        <v>0</v>
      </c>
      <c r="F294" s="41">
        <f>'75-79 transition matrix'!F11</f>
        <v>0</v>
      </c>
      <c r="G294" s="41">
        <f>'75-79 transition matrix'!G11</f>
        <v>0</v>
      </c>
      <c r="H294" s="41">
        <f>'75-79 transition matrix'!H11</f>
        <v>0</v>
      </c>
      <c r="I294" s="41">
        <f>'75-79 transition matrix'!I11</f>
        <v>0</v>
      </c>
      <c r="J294" s="41">
        <f>'75-79 transition matrix'!J11</f>
        <v>0</v>
      </c>
      <c r="K294" s="41">
        <f>'75-79 transition matrix'!K11</f>
        <v>1</v>
      </c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4"/>
      <c r="BG294" s="44"/>
    </row>
    <row r="295" spans="1:59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4"/>
      <c r="BG295" s="44"/>
    </row>
    <row r="296" spans="1:59" ht="16" thickBot="1" x14ac:dyDescent="0.25">
      <c r="A296" s="15" t="s">
        <v>137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4"/>
      <c r="BG296" s="44"/>
    </row>
    <row r="297" spans="1:59" x14ac:dyDescent="0.2">
      <c r="A297" s="4">
        <v>75</v>
      </c>
      <c r="B297" s="41">
        <f t="array" ref="B297:K297">MMULT(B281:K281,B285:K294)</f>
        <v>354.45480185800068</v>
      </c>
      <c r="C297" s="41">
        <v>203.55540943741343</v>
      </c>
      <c r="D297" s="41">
        <v>34.541352822932495</v>
      </c>
      <c r="E297" s="41">
        <v>25.532472903936775</v>
      </c>
      <c r="F297" s="41">
        <v>19.210566864931899</v>
      </c>
      <c r="G297" s="41">
        <v>5.7833252651375195</v>
      </c>
      <c r="H297" s="41">
        <v>3.3281224445745714</v>
      </c>
      <c r="I297" s="41">
        <v>0.48411182101263661</v>
      </c>
      <c r="J297" s="41">
        <v>0.99092422074076891</v>
      </c>
      <c r="K297" s="41">
        <v>363.34520179879485</v>
      </c>
      <c r="L297" s="41">
        <f xml:space="preserve"> (C297 + D297 + E297 + F297 + G297 + H297) / $Q$2</f>
        <v>0.28874121586267154</v>
      </c>
      <c r="M297" s="41">
        <f xml:space="preserve"> (D297 + E297 + F297 + G297 + H297) / (C297 + D297 + E297 + F297+ G297 + H297)</f>
        <v>0.30277602983566615</v>
      </c>
      <c r="N297" s="41">
        <f>I297 / (D297 + E297 + F297 + G297 + H297)</f>
        <v>5.4766357711104755E-3</v>
      </c>
      <c r="O297" s="41">
        <f>SUM(B297:J297)</f>
        <v>647.88108763868081</v>
      </c>
      <c r="P297" s="41"/>
      <c r="Q297" s="24" t="s">
        <v>239</v>
      </c>
      <c r="R297" s="46"/>
      <c r="S297" s="46"/>
      <c r="T297" s="47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4"/>
      <c r="BG297" s="44"/>
    </row>
    <row r="298" spans="1:59" ht="16" thickBot="1" x14ac:dyDescent="0.25">
      <c r="A298" s="4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27" t="s">
        <v>149</v>
      </c>
      <c r="R298" s="48"/>
      <c r="S298" s="48"/>
      <c r="T298" s="49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4"/>
      <c r="BG298" s="44"/>
    </row>
    <row r="299" spans="1:59" x14ac:dyDescent="0.2">
      <c r="A299" s="15" t="s">
        <v>138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4"/>
      <c r="BG299" s="44"/>
    </row>
    <row r="300" spans="1:59" ht="16" thickBot="1" x14ac:dyDescent="0.25">
      <c r="A300" s="4">
        <v>76</v>
      </c>
      <c r="B300" s="41">
        <f t="array" ref="B300:K300">MMULT(B297:K297,B285:K294)</f>
        <v>338.41944490185216</v>
      </c>
      <c r="C300" s="41">
        <v>194.96784625769814</v>
      </c>
      <c r="D300" s="41">
        <v>33.378486248247</v>
      </c>
      <c r="E300" s="41">
        <v>24.708501886494965</v>
      </c>
      <c r="F300" s="41">
        <v>18.590999938822947</v>
      </c>
      <c r="G300" s="41">
        <v>5.5819206162243553</v>
      </c>
      <c r="H300" s="41">
        <v>3.3479239257039408</v>
      </c>
      <c r="I300" s="41">
        <v>0.48113121757405419</v>
      </c>
      <c r="J300" s="41">
        <v>1.0377234927073884</v>
      </c>
      <c r="K300" s="41">
        <v>390.71231095215057</v>
      </c>
      <c r="L300" s="41">
        <f xml:space="preserve"> (C300 + D300 + E300 + F300 + G300 + H300) / $Q$2</f>
        <v>0.27749072056305696</v>
      </c>
      <c r="M300" s="41">
        <f xml:space="preserve"> (D300 + E300 + F300 + G300 + H300) / (C300 + D300 + E300 + F300+ G300 + H300)</f>
        <v>0.3051149442435615</v>
      </c>
      <c r="N300" s="41">
        <f>I300 / (D300 + E300 + F300 + G300 + H300)</f>
        <v>5.6201775336966039E-3</v>
      </c>
      <c r="O300" s="41">
        <f>SUM(B300:J300)</f>
        <v>620.51397848532508</v>
      </c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4"/>
      <c r="BG300" s="44"/>
    </row>
    <row r="301" spans="1:59" x14ac:dyDescent="0.2">
      <c r="A301" s="4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24" t="s">
        <v>240</v>
      </c>
      <c r="R301" s="46"/>
      <c r="S301" s="46"/>
      <c r="T301" s="47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4"/>
      <c r="BG301" s="44"/>
    </row>
    <row r="302" spans="1:59" ht="16" thickBot="1" x14ac:dyDescent="0.25">
      <c r="A302" s="15" t="s">
        <v>139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41"/>
      <c r="Q302" s="27" t="s">
        <v>150</v>
      </c>
      <c r="R302" s="48"/>
      <c r="S302" s="48"/>
      <c r="T302" s="49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4"/>
      <c r="BG302" s="44"/>
    </row>
    <row r="303" spans="1:59" x14ac:dyDescent="0.2">
      <c r="A303" s="4">
        <v>77</v>
      </c>
      <c r="B303" s="41">
        <f t="array" ref="B303:K303">MMULT(B300:K300,B285:K294)</f>
        <v>323.19871483202849</v>
      </c>
      <c r="C303" s="41">
        <v>186.65912502441316</v>
      </c>
      <c r="D303" s="41">
        <v>32.211204042983425</v>
      </c>
      <c r="E303" s="41">
        <v>23.904730068686224</v>
      </c>
      <c r="F303" s="41">
        <v>17.990605223515921</v>
      </c>
      <c r="G303" s="41">
        <v>5.3918373021466639</v>
      </c>
      <c r="H303" s="41">
        <v>3.3364563823052764</v>
      </c>
      <c r="I303" s="41">
        <v>0.47382608999706832</v>
      </c>
      <c r="J303" s="41">
        <v>1.0818967123300069</v>
      </c>
      <c r="K303" s="41">
        <v>416.97789375906922</v>
      </c>
      <c r="L303" s="41">
        <f xml:space="preserve"> (C303 + D303 + E303 + F303 + G303 + H303) / $Q$2</f>
        <v>0.26653084438880498</v>
      </c>
      <c r="M303" s="41">
        <f xml:space="preserve"> (D303 + E303 + F303 + G303 + H303) / (C303 + D303 + E303 + F303+ G303 + H303)</f>
        <v>0.30737176306601116</v>
      </c>
      <c r="N303" s="41">
        <f>I303 / (D303 + E303 + F303 + G303 + H303)</f>
        <v>5.7201309246888822E-3</v>
      </c>
      <c r="O303" s="41">
        <f>SUM(B303:J303)</f>
        <v>594.24839567840627</v>
      </c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4"/>
      <c r="BG303" s="44"/>
    </row>
    <row r="304" spans="1:59" ht="16" thickBot="1" x14ac:dyDescent="0.25">
      <c r="A304" s="4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4"/>
      <c r="BG304" s="44"/>
    </row>
    <row r="305" spans="1:59" x14ac:dyDescent="0.2">
      <c r="A305" s="15" t="s">
        <v>140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41"/>
      <c r="Q305" s="24" t="s">
        <v>244</v>
      </c>
      <c r="R305" s="46"/>
      <c r="S305" s="46"/>
      <c r="T305" s="46"/>
      <c r="U305" s="46"/>
      <c r="V305" s="47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4"/>
      <c r="BG305" s="44"/>
    </row>
    <row r="306" spans="1:59" ht="16" thickBot="1" x14ac:dyDescent="0.25">
      <c r="A306" s="4">
        <v>78</v>
      </c>
      <c r="B306" s="41">
        <f t="array" ref="B306:K306">MMULT(B303:K303,B285:K294)</f>
        <v>308.72862271023394</v>
      </c>
      <c r="C306" s="41">
        <v>178.64475275992669</v>
      </c>
      <c r="D306" s="41">
        <v>31.048791246161706</v>
      </c>
      <c r="E306" s="41">
        <v>23.116478667333325</v>
      </c>
      <c r="F306" s="41">
        <v>17.40833768360103</v>
      </c>
      <c r="G306" s="41">
        <v>5.2110750819784943</v>
      </c>
      <c r="H306" s="41">
        <v>3.3022728460323258</v>
      </c>
      <c r="I306" s="41">
        <v>0.46430431327801092</v>
      </c>
      <c r="J306" s="41">
        <v>1.1225378727208086</v>
      </c>
      <c r="K306" s="41">
        <v>442.17911625620911</v>
      </c>
      <c r="L306" s="41">
        <f xml:space="preserve"> (C306 + D306 + E306 + F306 + G306 + H306) / $Q$2</f>
        <v>0.25588692666755802</v>
      </c>
      <c r="M306" s="41">
        <f xml:space="preserve"> (D306 + E306 + F306 + G306 + H306) / (C306 + D306 + E306 + F306+ G306 + H306)</f>
        <v>0.30953668592053096</v>
      </c>
      <c r="N306" s="41">
        <f>I306 / (D306 + E306 + F306 + G306 + H306)</f>
        <v>5.7975023552050715E-3</v>
      </c>
      <c r="O306" s="41">
        <f>SUM(B306:J306)</f>
        <v>569.04717318126643</v>
      </c>
      <c r="P306" s="41"/>
      <c r="Q306" s="27" t="s">
        <v>152</v>
      </c>
      <c r="R306" s="48"/>
      <c r="S306" s="48"/>
      <c r="T306" s="48"/>
      <c r="U306" s="48"/>
      <c r="V306" s="49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4"/>
      <c r="BG306" s="44"/>
    </row>
    <row r="307" spans="1:59" x14ac:dyDescent="0.2">
      <c r="A307" s="4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4"/>
      <c r="BG307" s="44"/>
    </row>
    <row r="308" spans="1:59" x14ac:dyDescent="0.2">
      <c r="A308" s="15" t="s">
        <v>141</v>
      </c>
      <c r="B308" s="15" t="s">
        <v>66</v>
      </c>
      <c r="C308" s="15" t="s">
        <v>87</v>
      </c>
      <c r="D308" s="15" t="s">
        <v>77</v>
      </c>
      <c r="E308" s="15" t="s">
        <v>2</v>
      </c>
      <c r="F308" s="15" t="s">
        <v>3</v>
      </c>
      <c r="G308" s="15" t="s">
        <v>4</v>
      </c>
      <c r="H308" s="15" t="s">
        <v>64</v>
      </c>
      <c r="I308" s="15" t="s">
        <v>78</v>
      </c>
      <c r="J308" s="15" t="s">
        <v>79</v>
      </c>
      <c r="K308" s="15" t="s">
        <v>65</v>
      </c>
      <c r="L308" s="4" t="s">
        <v>110</v>
      </c>
      <c r="M308" s="15" t="s">
        <v>112</v>
      </c>
      <c r="N308" s="4" t="s">
        <v>151</v>
      </c>
      <c r="O308" s="22" t="s">
        <v>153</v>
      </c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L308" s="22" t="s">
        <v>218</v>
      </c>
      <c r="AM308" s="22" t="s">
        <v>219</v>
      </c>
      <c r="AN308" s="22" t="s">
        <v>220</v>
      </c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4"/>
      <c r="BG308" s="44"/>
    </row>
    <row r="309" spans="1:59" x14ac:dyDescent="0.2">
      <c r="A309" s="4">
        <v>79</v>
      </c>
      <c r="B309" s="41">
        <f t="array" ref="B309:K309">MMULT(B306:K306,B285:K294)</f>
        <v>294.95557763893493</v>
      </c>
      <c r="C309" s="41">
        <v>170.93166069214928</v>
      </c>
      <c r="D309" s="41">
        <v>29.89862070061211</v>
      </c>
      <c r="E309" s="41">
        <v>22.341421473474114</v>
      </c>
      <c r="F309" s="41">
        <v>16.842664164882407</v>
      </c>
      <c r="G309" s="41">
        <v>5.038191175420323</v>
      </c>
      <c r="H309" s="41">
        <v>3.2517327763187387</v>
      </c>
      <c r="I309" s="41">
        <v>0.45355168491257936</v>
      </c>
      <c r="J309" s="41">
        <v>1.1591089994107777</v>
      </c>
      <c r="K309" s="41">
        <v>466.35376013136016</v>
      </c>
      <c r="L309" s="41">
        <f xml:space="preserve"> (C309 + D309 + E309 + F309 + G309 + H309) / $Q$2</f>
        <v>0.24557415988601375</v>
      </c>
      <c r="M309" s="41">
        <f xml:space="preserve"> (D309 + E309 + F309 + G309 + H309) / (C309 + D309 + E309 + F309+ G309 + H309)</f>
        <v>0.31160408055956446</v>
      </c>
      <c r="N309" s="41">
        <f>I309 / (D309 + E309 + F309 + G309 + H309)</f>
        <v>5.8619137440264852E-3</v>
      </c>
      <c r="O309" s="41">
        <f>SUM(B309:J309)</f>
        <v>544.87252930611533</v>
      </c>
      <c r="P309" s="41"/>
      <c r="Q309" s="22" t="s">
        <v>163</v>
      </c>
      <c r="R309" s="22" t="s">
        <v>154</v>
      </c>
      <c r="S309" s="22" t="s">
        <v>155</v>
      </c>
      <c r="T309" s="22" t="s">
        <v>156</v>
      </c>
      <c r="U309" s="22" t="s">
        <v>157</v>
      </c>
      <c r="V309" s="22" t="s">
        <v>158</v>
      </c>
      <c r="W309" s="22" t="s">
        <v>159</v>
      </c>
      <c r="X309" s="22" t="s">
        <v>160</v>
      </c>
      <c r="Y309" s="22" t="s">
        <v>161</v>
      </c>
      <c r="Z309" s="22" t="s">
        <v>162</v>
      </c>
      <c r="AA309" s="41"/>
      <c r="AB309" s="22" t="s">
        <v>181</v>
      </c>
      <c r="AC309" s="22" t="s">
        <v>182</v>
      </c>
      <c r="AD309" s="22" t="s">
        <v>174</v>
      </c>
      <c r="AE309" s="22" t="s">
        <v>175</v>
      </c>
      <c r="AF309" s="22" t="s">
        <v>176</v>
      </c>
      <c r="AG309" s="22" t="s">
        <v>177</v>
      </c>
      <c r="AH309" s="22" t="s">
        <v>178</v>
      </c>
      <c r="AI309" s="22" t="s">
        <v>179</v>
      </c>
      <c r="AJ309" s="22" t="s">
        <v>180</v>
      </c>
      <c r="AK309" s="22" t="s">
        <v>183</v>
      </c>
      <c r="AL309">
        <f>C309 - C297</f>
        <v>-32.623748745264152</v>
      </c>
      <c r="AM309">
        <f>J309 - J297</f>
        <v>0.16818477867000881</v>
      </c>
      <c r="AN309">
        <f>K309-K297</f>
        <v>103.00855833256531</v>
      </c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4"/>
      <c r="BG309" s="44"/>
    </row>
    <row r="310" spans="1:59" x14ac:dyDescent="0.2">
      <c r="A310" s="22" t="s">
        <v>153</v>
      </c>
      <c r="B310" s="4">
        <f t="shared" ref="B310:J310" si="12">SUM(B297:B309)</f>
        <v>1619.7571619410503</v>
      </c>
      <c r="C310" s="4">
        <f t="shared" si="12"/>
        <v>934.75879417160081</v>
      </c>
      <c r="D310" s="4">
        <f t="shared" si="12"/>
        <v>161.07845506093673</v>
      </c>
      <c r="E310" s="4">
        <f t="shared" si="12"/>
        <v>119.60360499992539</v>
      </c>
      <c r="F310" s="4">
        <f t="shared" si="12"/>
        <v>90.043173875754206</v>
      </c>
      <c r="G310" s="4">
        <f t="shared" si="12"/>
        <v>27.006349440907357</v>
      </c>
      <c r="H310" s="4">
        <f t="shared" si="12"/>
        <v>16.566508374934852</v>
      </c>
      <c r="I310" s="4">
        <f t="shared" si="12"/>
        <v>2.3569251267743496</v>
      </c>
      <c r="J310" s="4">
        <f t="shared" si="12"/>
        <v>5.3921912979097506</v>
      </c>
      <c r="K310" s="41"/>
      <c r="L310" s="4">
        <f>AVERAGE(L241:L309)</f>
        <v>0.30290908689627771</v>
      </c>
      <c r="M310" s="4">
        <f>AVERAGE(M17:M309)</f>
        <v>0.21184308466868956</v>
      </c>
      <c r="N310" s="4">
        <f>AVERAGE(N17:N309)</f>
        <v>2.9874121750045079E-3</v>
      </c>
      <c r="O310" s="4">
        <f>SUM(B310:J310)</f>
        <v>2976.5631642897943</v>
      </c>
      <c r="P310" s="41"/>
      <c r="Q310" s="41">
        <f xml:space="preserve"> $R$6 * B310</f>
        <v>1619.7571619410503</v>
      </c>
      <c r="R310" s="41">
        <f>$R$7 * C310</f>
        <v>934.75879417160081</v>
      </c>
      <c r="S310" s="41">
        <f xml:space="preserve"> $R$8 * D310</f>
        <v>153.0245323078899</v>
      </c>
      <c r="T310" s="41">
        <f xml:space="preserve"> $R$9 * E310</f>
        <v>113.62342474992911</v>
      </c>
      <c r="U310" s="41">
        <f xml:space="preserve"> $R$10 * F310</f>
        <v>82.839719965693874</v>
      </c>
      <c r="V310" s="41">
        <f>$R$11 * G310</f>
        <v>21.064952563907738</v>
      </c>
      <c r="W310" s="41">
        <f>$R$12 *H310</f>
        <v>9.9399050249609111</v>
      </c>
      <c r="X310" s="41">
        <f xml:space="preserve"> $R$13 * I310</f>
        <v>1.5320013324033273</v>
      </c>
      <c r="Y310" s="41">
        <f xml:space="preserve"> $R$14 * J310</f>
        <v>4.044143473432313</v>
      </c>
      <c r="Z310" s="4">
        <f>SUM(Q310:Y310)</f>
        <v>2940.5846355308681</v>
      </c>
      <c r="AA310" s="41"/>
      <c r="AB310" s="50">
        <f xml:space="preserve"> $S$6 * B310</f>
        <v>4063970.7193100951</v>
      </c>
      <c r="AC310" s="50">
        <f>$S$7 * C310</f>
        <v>3622190.3274149531</v>
      </c>
      <c r="AD310" s="50">
        <f xml:space="preserve"> $S$8 * D310</f>
        <v>632232.93611417664</v>
      </c>
      <c r="AE310" s="50">
        <f xml:space="preserve"> $S$9 * E310</f>
        <v>478414.41999970155</v>
      </c>
      <c r="AF310" s="50">
        <f xml:space="preserve"> $S$10 * F310</f>
        <v>405194.28244089393</v>
      </c>
      <c r="AG310" s="50">
        <f>$S$11 * G310</f>
        <v>559355.50962007314</v>
      </c>
      <c r="AH310" s="50">
        <f>$S$12 *H310</f>
        <v>847940.16466266545</v>
      </c>
      <c r="AI310" s="50">
        <f xml:space="preserve"> $S$13 * I310</f>
        <v>167176.69924210463</v>
      </c>
      <c r="AJ310" s="50">
        <f xml:space="preserve"> $S$14 * J310</f>
        <v>362182.7050980021</v>
      </c>
      <c r="AK310" s="39">
        <f>SUM(AB310:AJ310) + AL310 + AM310 + AN310</f>
        <v>17585856.632096197</v>
      </c>
      <c r="AL310" s="39">
        <f>IF(AL309&gt;0,(AL309*$T$7)-(AL309*$S$7),0)</f>
        <v>0</v>
      </c>
      <c r="AM310" s="39">
        <f>IF(AM309 &gt; 0, (AM309 * $T$14) - (AM309 * $S$14), 0)</f>
        <v>28014.538583063368</v>
      </c>
      <c r="AN310" s="39">
        <f t="array" ref="AN310">IF(AN309&gt;0,AN309*$T$15,0)</f>
        <v>6419184.3296104725</v>
      </c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4"/>
      <c r="BG310" s="44"/>
    </row>
    <row r="311" spans="1:59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4"/>
      <c r="BG311" s="44"/>
    </row>
    <row r="312" spans="1:59" x14ac:dyDescent="0.2">
      <c r="A312" s="51" t="s">
        <v>186</v>
      </c>
      <c r="B312" s="41"/>
      <c r="C312" s="41"/>
      <c r="D312" s="4">
        <f>O30+O58+O86+O114+O142+O170+O198+O226+O254+O282+O310</f>
        <v>48943.794588031138</v>
      </c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4"/>
      <c r="BG312" s="44"/>
    </row>
    <row r="313" spans="1:59" x14ac:dyDescent="0.2">
      <c r="A313" s="51" t="s">
        <v>187</v>
      </c>
      <c r="B313" s="41"/>
      <c r="C313" s="41"/>
      <c r="D313" s="4">
        <f>Z30+Z58+Z86+Z114+Z142+Z170+Z198+Z226+Z254+Z282+Z310</f>
        <v>48690.645620312105</v>
      </c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4"/>
      <c r="BG313" s="44"/>
    </row>
    <row r="314" spans="1:59" x14ac:dyDescent="0.2">
      <c r="A314" s="42" t="s">
        <v>184</v>
      </c>
      <c r="B314" s="41"/>
      <c r="C314" s="41"/>
      <c r="D314" s="43">
        <f>AK30+AK58+AK86+AK114+AK142+AK170+AK198+AK226+AK254+AK282+AK310</f>
        <v>176671869.82830575</v>
      </c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4"/>
      <c r="BG314" s="44"/>
    </row>
    <row r="315" spans="1:59" ht="14.25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4"/>
      <c r="BG315" s="44"/>
    </row>
    <row r="316" spans="1:59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4"/>
      <c r="BG316" s="44"/>
    </row>
    <row r="317" spans="1:59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4"/>
      <c r="BG317" s="44"/>
    </row>
    <row r="318" spans="1:59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4"/>
      <c r="BG318" s="44"/>
    </row>
    <row r="319" spans="1:59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4"/>
      <c r="BG319" s="44"/>
    </row>
    <row r="320" spans="1:59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4"/>
      <c r="BG320" s="44"/>
    </row>
    <row r="321" spans="1:59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4"/>
      <c r="BG321" s="44"/>
    </row>
    <row r="322" spans="1:59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4"/>
      <c r="BG322" s="44"/>
    </row>
    <row r="323" spans="1:59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4"/>
      <c r="BG323" s="44"/>
    </row>
    <row r="324" spans="1:59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4"/>
      <c r="BG324" s="44"/>
    </row>
    <row r="325" spans="1:59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4"/>
      <c r="BG325" s="44"/>
    </row>
    <row r="326" spans="1:59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4"/>
      <c r="BG326" s="44"/>
    </row>
    <row r="327" spans="1:59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4"/>
      <c r="BG327" s="44"/>
    </row>
    <row r="328" spans="1:59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4"/>
      <c r="BG328" s="44"/>
    </row>
    <row r="329" spans="1:59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4"/>
      <c r="BG329" s="44"/>
    </row>
    <row r="330" spans="1:59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4"/>
      <c r="BG330" s="44"/>
    </row>
    <row r="331" spans="1:59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4"/>
      <c r="BG331" s="44"/>
    </row>
    <row r="332" spans="1:59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4"/>
      <c r="BG332" s="44"/>
    </row>
    <row r="333" spans="1:59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4"/>
      <c r="BG333" s="44"/>
    </row>
    <row r="334" spans="1:59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4"/>
      <c r="BG334" s="44"/>
    </row>
    <row r="335" spans="1:59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4"/>
      <c r="BG335" s="44"/>
    </row>
    <row r="336" spans="1:59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4"/>
      <c r="BG336" s="44"/>
    </row>
    <row r="337" spans="1:59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4"/>
      <c r="BG337" s="44"/>
    </row>
    <row r="338" spans="1:59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4"/>
      <c r="BG338" s="44"/>
    </row>
    <row r="339" spans="1:59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4"/>
      <c r="BG339" s="44"/>
    </row>
    <row r="340" spans="1:59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4"/>
      <c r="BG340" s="44"/>
    </row>
    <row r="341" spans="1:59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4"/>
      <c r="BG341" s="44"/>
    </row>
    <row r="342" spans="1:59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4"/>
      <c r="BG342" s="44"/>
    </row>
    <row r="343" spans="1:59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4"/>
      <c r="BG343" s="44"/>
    </row>
    <row r="344" spans="1:59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4"/>
      <c r="BG344" s="44"/>
    </row>
    <row r="345" spans="1:59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4"/>
      <c r="BG345" s="44"/>
    </row>
    <row r="346" spans="1:59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4"/>
      <c r="BG346" s="44"/>
    </row>
    <row r="347" spans="1:59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4"/>
      <c r="BG347" s="44"/>
    </row>
    <row r="348" spans="1:59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4"/>
      <c r="BG348" s="44"/>
    </row>
    <row r="349" spans="1:59" x14ac:dyDescent="0.2">
      <c r="A349" s="52"/>
      <c r="B349" s="52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4"/>
      <c r="BG349" s="44"/>
    </row>
    <row r="350" spans="1:59" x14ac:dyDescent="0.2"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1266"/>
  <sheetViews>
    <sheetView topLeftCell="K265" zoomScale="80" zoomScaleNormal="80" workbookViewId="0">
      <selection activeCell="S18" sqref="S18"/>
    </sheetView>
  </sheetViews>
  <sheetFormatPr baseColWidth="10" defaultColWidth="8.83203125" defaultRowHeight="15" x14ac:dyDescent="0.2"/>
  <cols>
    <col min="4" max="4" width="17.6640625" customWidth="1"/>
    <col min="17" max="17" width="10" customWidth="1"/>
    <col min="19" max="19" width="10.6640625" customWidth="1"/>
    <col min="20" max="20" width="15.83203125" customWidth="1"/>
    <col min="28" max="28" width="14.5" customWidth="1"/>
    <col min="29" max="29" width="13.83203125" customWidth="1"/>
    <col min="30" max="30" width="13.1640625" customWidth="1"/>
    <col min="31" max="31" width="12.5" customWidth="1"/>
    <col min="32" max="32" width="14" customWidth="1"/>
    <col min="33" max="33" width="14.1640625" customWidth="1"/>
    <col min="34" max="34" width="13.1640625" customWidth="1"/>
    <col min="35" max="35" width="12.5" customWidth="1"/>
    <col min="36" max="36" width="13.1640625" customWidth="1"/>
    <col min="37" max="37" width="17.5" customWidth="1"/>
    <col min="38" max="39" width="12.5" customWidth="1"/>
    <col min="40" max="40" width="15.1640625" customWidth="1"/>
  </cols>
  <sheetData>
    <row r="1" spans="1:62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</row>
    <row r="2" spans="1:62" x14ac:dyDescent="0.2">
      <c r="A2" s="4" t="s">
        <v>13</v>
      </c>
      <c r="B2">
        <f>'prevalence calculations'!W4</f>
        <v>782.0771099853448</v>
      </c>
      <c r="C2">
        <f>'prevalence calculations'!V4</f>
        <v>148.4752232450889</v>
      </c>
      <c r="D2">
        <f>'prevalence calculations'!G4</f>
        <v>9.2143750922498562</v>
      </c>
      <c r="E2">
        <f>'prevalence calculations'!I4</f>
        <v>4.9063555686005733</v>
      </c>
      <c r="F2">
        <f>'prevalence calculations'!K4</f>
        <v>2.8720130157661892</v>
      </c>
      <c r="G2">
        <f>'prevalence calculations'!M4</f>
        <v>1.795008134853868</v>
      </c>
      <c r="H2">
        <f>'prevalence calculations'!O4</f>
        <v>1.2823897184517199</v>
      </c>
      <c r="I2">
        <f>'prevalence calculations'!R4</f>
        <v>7.0564917028702018E-2</v>
      </c>
      <c r="J2">
        <f>'prevalence calculations'!T4</f>
        <v>3.1867384503525241E-2</v>
      </c>
      <c r="K2">
        <v>0</v>
      </c>
      <c r="L2" s="23">
        <f xml:space="preserve"> (C2 + D2 + E2 + F2 + G2 + H2) / $Q$2</f>
        <v>0.17728089747420439</v>
      </c>
      <c r="M2">
        <f xml:space="preserve"> (D2 + E2 + F2 + G2 + H2) / (C2 + D2 + E2 + F2+ G2 + H2)</f>
        <v>0.11907857304004513</v>
      </c>
      <c r="N2" s="23">
        <f>I2 / (D2 + E2 + F2 + G2 + H2)</f>
        <v>3.5159152676376526E-3</v>
      </c>
      <c r="Q2">
        <f>SUM(B2:K2)</f>
        <v>950.72490706188819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</row>
    <row r="3" spans="1:62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</row>
    <row r="4" spans="1:62" x14ac:dyDescent="0.2">
      <c r="A4" s="4" t="str">
        <f>'30-34 transition matrix'!A1</f>
        <v>30-34</v>
      </c>
      <c r="B4" s="4" t="str">
        <f>'30-34 transition matrix'!B1</f>
        <v>no NAFLD</v>
      </c>
      <c r="C4" s="4" t="str">
        <f>'30-34 transition matrix'!C1</f>
        <v>NAFLD F0</v>
      </c>
      <c r="D4" s="4" t="str">
        <f>'30-34 transition matrix'!D1</f>
        <v>F1</v>
      </c>
      <c r="E4" s="4" t="str">
        <f>'30-34 transition matrix'!E1</f>
        <v>F2</v>
      </c>
      <c r="F4" s="4" t="str">
        <f>'30-34 transition matrix'!F1</f>
        <v>F3</v>
      </c>
      <c r="G4" s="4" t="str">
        <f>'30-34 transition matrix'!G1</f>
        <v>F4</v>
      </c>
      <c r="H4" s="4" t="str">
        <f>'30-34 transition matrix'!H1</f>
        <v>DCC</v>
      </c>
      <c r="I4" s="4" t="str">
        <f>'30-34 transition matrix'!I1</f>
        <v>HCC</v>
      </c>
      <c r="J4" s="4" t="str">
        <f>'30-34 transition matrix'!J1</f>
        <v>LT</v>
      </c>
      <c r="K4" s="4" t="str">
        <f>'30-34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</row>
    <row r="5" spans="1:62" x14ac:dyDescent="0.2">
      <c r="A5" s="4" t="str">
        <f>'30-34 transition matrix'!A2</f>
        <v>no NAFLD</v>
      </c>
      <c r="B5" s="41">
        <f>'30-34 transition matrix'!B2</f>
        <v>0.94335000000000002</v>
      </c>
      <c r="C5" s="41">
        <f>'30-34 transition matrix'!C2</f>
        <v>5.5500000000000001E-2</v>
      </c>
      <c r="D5" s="41">
        <f>'30-34 transition matrix'!D2</f>
        <v>0</v>
      </c>
      <c r="E5" s="41">
        <f>'30-34 transition matrix'!E2</f>
        <v>0</v>
      </c>
      <c r="F5" s="41">
        <f>'30-34 transition matrix'!F2</f>
        <v>0</v>
      </c>
      <c r="G5" s="41">
        <f>'30-34 transition matrix'!G2</f>
        <v>0</v>
      </c>
      <c r="H5" s="41">
        <f>'30-34 transition matrix'!H2</f>
        <v>0</v>
      </c>
      <c r="I5" s="41">
        <f>'30-34 transition matrix'!I2</f>
        <v>0</v>
      </c>
      <c r="J5" s="41">
        <f>'30-34 transition matrix'!J2</f>
        <v>0</v>
      </c>
      <c r="K5" s="41">
        <f>'30-34 transition matrix'!K2</f>
        <v>1.15E-3</v>
      </c>
      <c r="L5" s="41"/>
      <c r="M5" s="41"/>
      <c r="N5" s="41"/>
      <c r="O5" s="41"/>
      <c r="P5" s="41"/>
      <c r="Q5" s="23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</row>
    <row r="6" spans="1:62" x14ac:dyDescent="0.2">
      <c r="A6" s="4" t="str">
        <f>'30-34 transition matrix'!A3</f>
        <v>NAFLD</v>
      </c>
      <c r="B6" s="41">
        <f>'30-34 transition matrix'!B3</f>
        <v>0.23701</v>
      </c>
      <c r="C6" s="41">
        <f>'30-34 transition matrix'!C3</f>
        <v>0.74568847500000002</v>
      </c>
      <c r="D6" s="41">
        <f>'30-34 transition matrix'!D3</f>
        <v>1.5768000000000001E-2</v>
      </c>
      <c r="E6" s="41">
        <f>'30-34 transition matrix'!E3</f>
        <v>0</v>
      </c>
      <c r="F6" s="41">
        <f>'30-34 transition matrix'!F3</f>
        <v>0</v>
      </c>
      <c r="G6" s="41">
        <f>'30-34 transition matrix'!G3</f>
        <v>0</v>
      </c>
      <c r="H6" s="41">
        <f>'30-34 transition matrix'!H3</f>
        <v>0</v>
      </c>
      <c r="I6" s="41">
        <f>'30-34 transition matrix'!I3</f>
        <v>0</v>
      </c>
      <c r="J6" s="41">
        <f>'30-34 transition matrix'!J3</f>
        <v>0</v>
      </c>
      <c r="K6" s="41">
        <f>'30-34 transition matrix'!K3</f>
        <v>1.533525E-3</v>
      </c>
      <c r="L6" s="41"/>
      <c r="M6" s="41"/>
      <c r="N6" s="41"/>
      <c r="O6" s="41"/>
      <c r="P6" s="41"/>
      <c r="Q6" s="4" t="s">
        <v>169</v>
      </c>
      <c r="R6" s="23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</row>
    <row r="7" spans="1:62" x14ac:dyDescent="0.2">
      <c r="A7" s="4" t="str">
        <f>'30-34 transition matrix'!A4</f>
        <v>F1</v>
      </c>
      <c r="B7" s="41">
        <f>'30-34 transition matrix'!B4</f>
        <v>0</v>
      </c>
      <c r="C7" s="41">
        <f>'30-34 transition matrix'!C4</f>
        <v>8.2200000000000009E-2</v>
      </c>
      <c r="D7" s="41">
        <f>'30-34 transition matrix'!D4</f>
        <v>0.835851609</v>
      </c>
      <c r="E7" s="41">
        <f>'30-34 transition matrix'!E4</f>
        <v>8.0299999999999996E-2</v>
      </c>
      <c r="F7" s="41">
        <f>'30-34 transition matrix'!F4</f>
        <v>0</v>
      </c>
      <c r="G7" s="41">
        <f>'30-34 transition matrix'!G4</f>
        <v>0</v>
      </c>
      <c r="H7" s="41">
        <f>'30-34 transition matrix'!H4</f>
        <v>0</v>
      </c>
      <c r="I7" s="41">
        <f>'30-34 transition matrix'!I4</f>
        <v>6.7890000000000006E-6</v>
      </c>
      <c r="J7" s="41">
        <f>'30-34 transition matrix'!J4</f>
        <v>0</v>
      </c>
      <c r="K7" s="41">
        <f>'30-34 transition matrix'!K4</f>
        <v>1.641602E-3</v>
      </c>
      <c r="L7" s="41"/>
      <c r="M7" s="41"/>
      <c r="N7" s="41"/>
      <c r="O7" s="41"/>
      <c r="P7" s="41"/>
      <c r="Q7" s="4" t="s">
        <v>87</v>
      </c>
      <c r="R7" s="23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</row>
    <row r="8" spans="1:62" x14ac:dyDescent="0.2">
      <c r="A8" s="4" t="str">
        <f>'30-34 transition matrix'!A5</f>
        <v>F2</v>
      </c>
      <c r="B8" s="41">
        <f>'30-34 transition matrix'!B5</f>
        <v>0</v>
      </c>
      <c r="C8" s="41">
        <f>'30-34 transition matrix'!C5</f>
        <v>0</v>
      </c>
      <c r="D8" s="41">
        <f>'30-34 transition matrix'!D5</f>
        <v>8.2200000000000009E-2</v>
      </c>
      <c r="E8" s="41">
        <f>'30-34 transition matrix'!E5</f>
        <v>0.83472947899999983</v>
      </c>
      <c r="F8" s="41">
        <f>'30-34 transition matrix'!F5</f>
        <v>8.0299999999999996E-2</v>
      </c>
      <c r="G8" s="41">
        <f>'30-34 transition matrix'!G5</f>
        <v>0</v>
      </c>
      <c r="H8" s="41">
        <f>'30-34 transition matrix'!H5</f>
        <v>0</v>
      </c>
      <c r="I8" s="41">
        <f>'30-34 transition matrix'!I5</f>
        <v>1.3870000000000001E-4</v>
      </c>
      <c r="J8" s="41">
        <f>'30-34 transition matrix'!J5</f>
        <v>0</v>
      </c>
      <c r="K8" s="41">
        <f>'30-34 transition matrix'!K5</f>
        <v>2.6318210000000003E-3</v>
      </c>
      <c r="L8" s="41"/>
      <c r="M8" s="41"/>
      <c r="N8" s="41"/>
      <c r="O8" s="41"/>
      <c r="P8" s="41"/>
      <c r="Q8" s="4" t="s">
        <v>1</v>
      </c>
      <c r="R8" s="23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</row>
    <row r="9" spans="1:62" x14ac:dyDescent="0.2">
      <c r="A9" s="4" t="str">
        <f>'30-34 transition matrix'!A6</f>
        <v>F3</v>
      </c>
      <c r="B9" s="41">
        <f>'30-34 transition matrix'!B6</f>
        <v>0</v>
      </c>
      <c r="C9" s="41">
        <f>'30-34 transition matrix'!C6</f>
        <v>0</v>
      </c>
      <c r="D9" s="41">
        <f>'30-34 transition matrix'!D6</f>
        <v>0</v>
      </c>
      <c r="E9" s="41">
        <f>'30-34 transition matrix'!E6</f>
        <v>8.2200000000000009E-2</v>
      </c>
      <c r="F9" s="41">
        <f>'30-34 transition matrix'!F6</f>
        <v>0.86153772750000002</v>
      </c>
      <c r="G9" s="41">
        <f>'30-34 transition matrix'!G6</f>
        <v>5.2559999999999996E-2</v>
      </c>
      <c r="H9" s="41">
        <f>'30-34 transition matrix'!H6</f>
        <v>0</v>
      </c>
      <c r="I9" s="41">
        <f>'30-34 transition matrix'!I6</f>
        <v>2.7740000000000002E-4</v>
      </c>
      <c r="J9" s="41">
        <f>'30-34 transition matrix'!J6</f>
        <v>0</v>
      </c>
      <c r="K9" s="41">
        <f>'30-34 transition matrix'!K6</f>
        <v>3.4248725000000004E-3</v>
      </c>
      <c r="L9" s="41"/>
      <c r="M9" s="41"/>
      <c r="N9" s="41"/>
      <c r="O9" s="41"/>
      <c r="P9" s="41"/>
      <c r="Q9" s="4" t="s">
        <v>2</v>
      </c>
      <c r="R9" s="23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</row>
    <row r="10" spans="1:62" x14ac:dyDescent="0.2">
      <c r="A10" s="4" t="str">
        <f>'30-34 transition matrix'!A7</f>
        <v>F4</v>
      </c>
      <c r="B10" s="41">
        <f>'30-34 transition matrix'!B7</f>
        <v>0</v>
      </c>
      <c r="C10" s="41">
        <f>'30-34 transition matrix'!C7</f>
        <v>0</v>
      </c>
      <c r="D10" s="41">
        <f>'30-34 transition matrix'!D7</f>
        <v>0</v>
      </c>
      <c r="E10" s="41">
        <f>'30-34 transition matrix'!E7</f>
        <v>0</v>
      </c>
      <c r="F10" s="41">
        <f>'30-34 transition matrix'!F7</f>
        <v>8.2200000000000009E-2</v>
      </c>
      <c r="G10" s="41">
        <f>'30-34 transition matrix'!G7</f>
        <v>0.81418377549999987</v>
      </c>
      <c r="H10" s="41">
        <f>'30-34 transition matrix'!H7</f>
        <v>8.0299999999999996E-2</v>
      </c>
      <c r="I10" s="41">
        <f>'30-34 transition matrix'!I7</f>
        <v>1.898E-2</v>
      </c>
      <c r="J10" s="41">
        <f>'30-34 transition matrix'!J7</f>
        <v>0</v>
      </c>
      <c r="K10" s="41">
        <f>'30-34 transition matrix'!K7</f>
        <v>4.3362244999999994E-3</v>
      </c>
      <c r="L10" s="41"/>
      <c r="M10" s="41"/>
      <c r="N10" s="41"/>
      <c r="O10" s="41"/>
      <c r="P10" s="41"/>
      <c r="Q10" s="4" t="s">
        <v>3</v>
      </c>
      <c r="R10" s="23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</row>
    <row r="11" spans="1:62" x14ac:dyDescent="0.2">
      <c r="A11" s="4" t="str">
        <f>'30-34 transition matrix'!A8</f>
        <v>DCC</v>
      </c>
      <c r="B11" s="41">
        <f>'30-34 transition matrix'!B8</f>
        <v>0</v>
      </c>
      <c r="C11" s="41">
        <f>'30-34 transition matrix'!C8</f>
        <v>0</v>
      </c>
      <c r="D11" s="41">
        <f>'30-34 transition matrix'!D8</f>
        <v>0</v>
      </c>
      <c r="E11" s="41">
        <f>'30-34 transition matrix'!E8</f>
        <v>0</v>
      </c>
      <c r="F11" s="41">
        <f>'30-34 transition matrix'!F8</f>
        <v>0</v>
      </c>
      <c r="G11" s="41">
        <f>'30-34 transition matrix'!G8</f>
        <v>0</v>
      </c>
      <c r="H11" s="41">
        <f>'30-34 transition matrix'!H8</f>
        <v>0.80057999999999996</v>
      </c>
      <c r="I11" s="41">
        <f>'30-34 transition matrix'!I8</f>
        <v>1.898E-2</v>
      </c>
      <c r="J11" s="41">
        <f>'30-34 transition matrix'!J8</f>
        <v>2.044E-2</v>
      </c>
      <c r="K11" s="41">
        <f>'30-34 transition matrix'!K8</f>
        <v>0.16</v>
      </c>
      <c r="L11" s="41"/>
      <c r="M11" s="41"/>
      <c r="N11" s="41"/>
      <c r="O11" s="41"/>
      <c r="P11" s="41"/>
      <c r="Q11" s="4" t="s">
        <v>4</v>
      </c>
      <c r="R11" s="23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</row>
    <row r="12" spans="1:62" x14ac:dyDescent="0.2">
      <c r="A12" s="4" t="str">
        <f>'30-34 transition matrix'!A9</f>
        <v>HCC</v>
      </c>
      <c r="B12" s="41">
        <f>'30-34 transition matrix'!B9</f>
        <v>0</v>
      </c>
      <c r="C12" s="41">
        <f>'30-34 transition matrix'!C9</f>
        <v>0</v>
      </c>
      <c r="D12" s="41">
        <f>'30-34 transition matrix'!D9</f>
        <v>0</v>
      </c>
      <c r="E12" s="41">
        <f>'30-34 transition matrix'!E9</f>
        <v>0</v>
      </c>
      <c r="F12" s="41">
        <f>'30-34 transition matrix'!F9</f>
        <v>0</v>
      </c>
      <c r="G12" s="41">
        <f>'30-34 transition matrix'!G9</f>
        <v>0</v>
      </c>
      <c r="H12" s="41">
        <f>'30-34 transition matrix'!H9</f>
        <v>0</v>
      </c>
      <c r="I12" s="41">
        <f>'30-34 transition matrix'!I9</f>
        <v>0.34700000000000009</v>
      </c>
      <c r="J12" s="41">
        <f>'30-34 transition matrix'!J9</f>
        <v>3.0599999999999999E-2</v>
      </c>
      <c r="K12" s="41">
        <f>'30-34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23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</row>
    <row r="13" spans="1:62" x14ac:dyDescent="0.2">
      <c r="A13" s="4" t="str">
        <f>'30-34 transition matrix'!A10</f>
        <v xml:space="preserve">LT </v>
      </c>
      <c r="B13" s="41">
        <f>'30-34 transition matrix'!B10</f>
        <v>0</v>
      </c>
      <c r="C13" s="41">
        <f>'30-34 transition matrix'!C10</f>
        <v>0</v>
      </c>
      <c r="D13" s="41">
        <f>'30-34 transition matrix'!D10</f>
        <v>0</v>
      </c>
      <c r="E13" s="41">
        <f>'30-34 transition matrix'!E10</f>
        <v>0</v>
      </c>
      <c r="F13" s="41">
        <f>'30-34 transition matrix'!F10</f>
        <v>0</v>
      </c>
      <c r="G13" s="41">
        <f>'30-34 transition matrix'!G10</f>
        <v>0</v>
      </c>
      <c r="H13" s="41">
        <f>'30-34 transition matrix'!H10</f>
        <v>0</v>
      </c>
      <c r="I13" s="41">
        <f>'30-34 transition matrix'!I10</f>
        <v>0</v>
      </c>
      <c r="J13" s="41">
        <f>'30-34 transition matrix'!J10</f>
        <v>0.92999999999999994</v>
      </c>
      <c r="K13" s="41">
        <f>'30-34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23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</row>
    <row r="14" spans="1:62" x14ac:dyDescent="0.2">
      <c r="A14" s="4" t="str">
        <f>'30-34 transition matrix'!A11</f>
        <v>death</v>
      </c>
      <c r="B14" s="41">
        <f>'30-34 transition matrix'!B11</f>
        <v>0</v>
      </c>
      <c r="C14" s="41">
        <f>'30-34 transition matrix'!C11</f>
        <v>0</v>
      </c>
      <c r="D14" s="41">
        <f>'30-34 transition matrix'!D11</f>
        <v>0</v>
      </c>
      <c r="E14" s="41">
        <f>'30-34 transition matrix'!E11</f>
        <v>0</v>
      </c>
      <c r="F14" s="41">
        <f>'30-34 transition matrix'!F11</f>
        <v>0</v>
      </c>
      <c r="G14" s="41">
        <f>'30-34 transition matrix'!G11</f>
        <v>0</v>
      </c>
      <c r="H14" s="41">
        <f>'30-34 transition matrix'!H11</f>
        <v>0</v>
      </c>
      <c r="I14" s="41">
        <f>'30-34 transition matrix'!I11</f>
        <v>0</v>
      </c>
      <c r="J14" s="41">
        <f>'30-34 transition matrix'!J11</f>
        <v>0</v>
      </c>
      <c r="K14" s="41">
        <f>'30-34 transition matrix'!K11</f>
        <v>1</v>
      </c>
      <c r="L14" s="41"/>
      <c r="M14" s="41"/>
      <c r="N14" s="41"/>
      <c r="O14" s="41"/>
      <c r="P14" s="41"/>
      <c r="Q14" s="4" t="s">
        <v>6</v>
      </c>
      <c r="R14" s="23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</row>
    <row r="15" spans="1:62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</row>
    <row r="16" spans="1:62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</row>
    <row r="17" spans="1:62" x14ac:dyDescent="0.2">
      <c r="A17" s="4">
        <v>30</v>
      </c>
      <c r="B17">
        <f t="shared" si="0"/>
        <v>782.0771099853448</v>
      </c>
      <c r="C17">
        <f t="shared" si="0"/>
        <v>148.4752232450889</v>
      </c>
      <c r="D17">
        <f t="shared" si="0"/>
        <v>9.2143750922498562</v>
      </c>
      <c r="E17">
        <f t="shared" si="0"/>
        <v>4.9063555686005733</v>
      </c>
      <c r="F17">
        <f t="shared" si="0"/>
        <v>2.8720130157661892</v>
      </c>
      <c r="G17">
        <f t="shared" si="0"/>
        <v>1.795008134853868</v>
      </c>
      <c r="H17">
        <f t="shared" si="0"/>
        <v>1.2823897184517199</v>
      </c>
      <c r="I17">
        <f t="shared" si="0"/>
        <v>7.0564917028702018E-2</v>
      </c>
      <c r="J17">
        <f t="shared" si="0"/>
        <v>3.1867384503525241E-2</v>
      </c>
      <c r="K17">
        <f t="shared" si="0"/>
        <v>0</v>
      </c>
      <c r="L17" s="23">
        <f xml:space="preserve"> (C17 + D17 + E17 + F17 + G17 + H17) / $Q$2</f>
        <v>0.17728089747420439</v>
      </c>
      <c r="M17">
        <f xml:space="preserve"> (D17 + E17 + F17 + G17 + H17) / (C17 + D17 + E17 + F17+ G17 + H17)</f>
        <v>0.11907857304004513</v>
      </c>
      <c r="N17" s="23">
        <f>I17 / (D17 + E17 + F17 + G17 + H17)</f>
        <v>3.5159152676376526E-3</v>
      </c>
      <c r="O17" s="37">
        <f>SUM(B17:J17)</f>
        <v>950.72490706188819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</row>
    <row r="18" spans="1:62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</row>
    <row r="19" spans="1:62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</row>
    <row r="20" spans="1:62" x14ac:dyDescent="0.2">
      <c r="A20" s="31">
        <v>31</v>
      </c>
      <c r="B20">
        <f t="array" ref="B20:K20">MMULT(B17:K17,B5:K14)</f>
        <v>772.96255436599358</v>
      </c>
      <c r="C20">
        <v>154.87896403368447</v>
      </c>
      <c r="D20">
        <v>10.446309994654095</v>
      </c>
      <c r="E20">
        <v>5.0714734173703491</v>
      </c>
      <c r="F20">
        <v>3.0158775877972381</v>
      </c>
      <c r="G20">
        <v>1.612419504397206</v>
      </c>
      <c r="H20">
        <v>1.1707947140268433</v>
      </c>
      <c r="I20">
        <v>8.4434801785139388E-2</v>
      </c>
      <c r="J20">
        <v>5.8007999894509915E-2</v>
      </c>
      <c r="K20">
        <v>1.4240706422847471</v>
      </c>
      <c r="L20" s="23">
        <f xml:space="preserve"> (C20 + D20 + E20 + F20 + G20 + H20) / $Q$2</f>
        <v>0.1853278881652993</v>
      </c>
      <c r="M20">
        <f xml:space="preserve"> (D20 + E20 + F20 + G20 + H20) / (C20 + D20 + E20 + F20+ G20 + H20)</f>
        <v>0.12098398752632414</v>
      </c>
      <c r="N20" s="23">
        <f>I20 / (D20 + E20 + F20 + G20 + H20)</f>
        <v>3.9609370942355181E-3</v>
      </c>
      <c r="O20" s="37">
        <f>SUM(B20:J20)</f>
        <v>949.30083641960357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</row>
    <row r="21" spans="1:62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</row>
    <row r="22" spans="1:62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</row>
    <row r="23" spans="1:62" x14ac:dyDescent="0.2">
      <c r="A23" s="31">
        <v>32</v>
      </c>
      <c r="B23">
        <f t="array" ref="B23:K23">MMULT(B20:K20,B5:K14)</f>
        <v>765.88208892678369</v>
      </c>
      <c r="C23">
        <v>159.24956694873123</v>
      </c>
      <c r="D23">
        <v>11.590571636935387</v>
      </c>
      <c r="E23">
        <v>5.3200521937315566</v>
      </c>
      <c r="F23">
        <v>3.1380725220853036</v>
      </c>
      <c r="G23">
        <v>1.4713203257945786</v>
      </c>
      <c r="H23">
        <v>1.0667921183587059</v>
      </c>
      <c r="I23">
        <v>8.3735219889529755E-2</v>
      </c>
      <c r="J23">
        <v>8.0462188791228156E-2</v>
      </c>
      <c r="K23">
        <v>2.8422449807870565</v>
      </c>
      <c r="L23" s="23">
        <f xml:space="preserve"> (C23 + D23 + E23 + F23 + G23 + H23) / $Q$2</f>
        <v>0.19126076785721569</v>
      </c>
      <c r="M23">
        <f xml:space="preserve"> (D23 + E23 + F23 + G23 + H23) / (C23 + D23 + E23 + F23+ G23 + H23)</f>
        <v>0.12421501860827486</v>
      </c>
      <c r="N23" s="23">
        <f>I23 / (D23 + E23 + F23 + G23 + H23)</f>
        <v>3.7072620856914399E-3</v>
      </c>
      <c r="O23" s="37">
        <f>SUM(B23:J23)</f>
        <v>947.88266208110122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</row>
    <row r="24" spans="1:62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</row>
    <row r="25" spans="1:62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</row>
    <row r="26" spans="1:62" x14ac:dyDescent="0.2">
      <c r="A26" s="31">
        <v>33</v>
      </c>
      <c r="B26">
        <f t="array" ref="B26:K26">MMULT(B23:K23,B5:K14)</f>
        <v>760.23860845160016</v>
      </c>
      <c r="C26">
        <v>162.20976764640238</v>
      </c>
      <c r="D26">
        <v>12.636353413934534</v>
      </c>
      <c r="E26">
        <v>5.6294768596876716</v>
      </c>
      <c r="F26">
        <v>3.2517105913445241</v>
      </c>
      <c r="G26">
        <v>1.3628622295861235</v>
      </c>
      <c r="H26">
        <v>0.9721994562769174</v>
      </c>
      <c r="I26">
        <v>7.8916576439436364E-2</v>
      </c>
      <c r="J26">
        <v>9.9197364203713737E-2</v>
      </c>
      <c r="K26">
        <v>4.245814472412782</v>
      </c>
      <c r="L26" s="23">
        <f xml:space="preserve"> (C26 + D26 + E26 + F26 + G26 + H26) / $Q$2</f>
        <v>0.19570579124958201</v>
      </c>
      <c r="M26">
        <f xml:space="preserve"> (D26 + E26 + F26 + G26 + H26) / (C26 + D26 + E26 + F26+ G26 + H26)</f>
        <v>0.12819681123886167</v>
      </c>
      <c r="N26" s="23">
        <f>I26 / (D26 + E26 + F26 + G26 + H26)</f>
        <v>3.3085100995275275E-3</v>
      </c>
      <c r="O26" s="37">
        <f>SUM(B26:J26)</f>
        <v>946.47909258947539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</row>
    <row r="27" spans="1:62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</row>
    <row r="28" spans="1:62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</row>
    <row r="29" spans="1:62" x14ac:dyDescent="0.2">
      <c r="A29" s="31">
        <v>34</v>
      </c>
      <c r="B29">
        <f t="array" ref="B29:K29">MMULT(B26:K26,B5:K14)</f>
        <v>755.6164283126908</v>
      </c>
      <c r="C29">
        <v>164.18990528603933</v>
      </c>
      <c r="D29">
        <v>13.582582947044623</v>
      </c>
      <c r="E29">
        <v>5.9810800758771085</v>
      </c>
      <c r="F29">
        <v>3.365545620459542</v>
      </c>
      <c r="G29">
        <v>1.2805302242518457</v>
      </c>
      <c r="H29">
        <v>0.88776127774194025</v>
      </c>
      <c r="I29">
        <v>7.3472143983969798E-2</v>
      </c>
      <c r="J29">
        <v>0.11454015283480071</v>
      </c>
      <c r="K29">
        <v>5.6330610209642158</v>
      </c>
      <c r="L29" s="23">
        <f xml:space="preserve"> (C29 + D29 + E29 + F29 + G29 + H29) / $Q$2</f>
        <v>0.19909797673901958</v>
      </c>
      <c r="M29">
        <f xml:space="preserve"> (D29 + E29 + F29 + G29 + H29) / (C29 + D29 + E29 + F29+ G29 + H29)</f>
        <v>0.13258938220519265</v>
      </c>
      <c r="N29" s="23">
        <f>I29 / (D29 + E29 + F29 + G29 + H29)</f>
        <v>2.9274686147380768E-3</v>
      </c>
      <c r="O29" s="37">
        <f>SUM(B29:J29)</f>
        <v>945.091846040924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15.714682040950436</v>
      </c>
      <c r="AM29">
        <f>J29 - J17</f>
        <v>8.2672768331275459E-2</v>
      </c>
      <c r="AN29">
        <f>K29-K17</f>
        <v>5.6330610209642158</v>
      </c>
      <c r="AO29" s="41"/>
      <c r="AP29" s="41"/>
      <c r="AQ29" s="41"/>
      <c r="AR29" s="41"/>
      <c r="AS29" s="41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</row>
    <row r="30" spans="1:62" x14ac:dyDescent="0.2">
      <c r="A30" s="22" t="s">
        <v>153</v>
      </c>
      <c r="B30" s="31">
        <f t="shared" ref="B30:J30" si="1">SUM(B17:B29)</f>
        <v>3836.7767900424133</v>
      </c>
      <c r="C30" s="31">
        <f t="shared" si="1"/>
        <v>789.00342715994623</v>
      </c>
      <c r="D30" s="31">
        <f t="shared" si="1"/>
        <v>57.470193084818497</v>
      </c>
      <c r="E30" s="31">
        <f t="shared" si="1"/>
        <v>26.908438115267259</v>
      </c>
      <c r="F30" s="31">
        <f t="shared" si="1"/>
        <v>15.643219337452798</v>
      </c>
      <c r="G30" s="31">
        <f t="shared" si="1"/>
        <v>7.5221404188836214</v>
      </c>
      <c r="H30" s="31">
        <f t="shared" si="1"/>
        <v>5.3799372848561271</v>
      </c>
      <c r="I30" s="31">
        <f t="shared" si="1"/>
        <v>0.39112365912677732</v>
      </c>
      <c r="J30" s="31">
        <f t="shared" si="1"/>
        <v>0.38407509022777775</v>
      </c>
      <c r="O30" s="31">
        <f>SUM(B30:J30)</f>
        <v>4739.4793441929924</v>
      </c>
      <c r="P30" s="41"/>
      <c r="Q30" s="23">
        <f xml:space="preserve"> $R$6 * B30</f>
        <v>3836.7767900424133</v>
      </c>
      <c r="R30" s="23">
        <f>$R$7 * C30</f>
        <v>789.00342715994623</v>
      </c>
      <c r="S30" s="23">
        <f xml:space="preserve"> $R$8 * D30</f>
        <v>54.596683430577571</v>
      </c>
      <c r="T30" s="23">
        <f xml:space="preserve"> $R$9 * E30</f>
        <v>25.563016209503896</v>
      </c>
      <c r="U30" s="23">
        <f xml:space="preserve"> $R$10 * F30</f>
        <v>14.391761790456576</v>
      </c>
      <c r="V30" s="23">
        <f>$R$11 * G30</f>
        <v>5.867269526729225</v>
      </c>
      <c r="W30" s="23">
        <f>$R$12 *H30</f>
        <v>3.227962370913676</v>
      </c>
      <c r="X30" s="23">
        <f xml:space="preserve"> $R$13 * I30</f>
        <v>0.25423037843240526</v>
      </c>
      <c r="Y30" s="23">
        <f xml:space="preserve"> $R$14 * J30</f>
        <v>0.28805631767083328</v>
      </c>
      <c r="Z30" s="31">
        <f>SUM(Q30:Y30)</f>
        <v>4729.9691972266428</v>
      </c>
      <c r="AB30" s="39">
        <f xml:space="preserve"> $S$6 * B30</f>
        <v>9626472.9662164152</v>
      </c>
      <c r="AC30" s="39">
        <f>$S$7 * C30</f>
        <v>3057388.2802447914</v>
      </c>
      <c r="AD30" s="39">
        <f xml:space="preserve"> $S$8 * D30</f>
        <v>225570.5078579126</v>
      </c>
      <c r="AE30" s="39">
        <f xml:space="preserve"> $S$9 * E30</f>
        <v>107633.75246106903</v>
      </c>
      <c r="AF30" s="39">
        <f xml:space="preserve"> $S$10 * F30</f>
        <v>70394.487018537591</v>
      </c>
      <c r="AG30" s="39">
        <f>$S$11 * G30</f>
        <v>155798.57235591757</v>
      </c>
      <c r="AH30" s="39">
        <f>$S$12 *H30</f>
        <v>275366.70998807601</v>
      </c>
      <c r="AI30" s="39">
        <f xml:space="preserve"> $S$13 * I30</f>
        <v>27742.401141862316</v>
      </c>
      <c r="AJ30" s="39">
        <f xml:space="preserve"> $S$14 * J30</f>
        <v>25797.555660419377</v>
      </c>
      <c r="AK30" s="39">
        <f>SUM(AB30:AJ30) + AL30 + AM30 + AN30</f>
        <v>14009950.483007539</v>
      </c>
      <c r="AL30" s="39">
        <f>IF(AL29&gt;0,(AL29*$T$7)-(AL29*$S$7),0)</f>
        <v>72978.983398173819</v>
      </c>
      <c r="AM30" s="39">
        <f>IF(AM29 &gt; 0, (AM29 * $T$14) - (AM29 * $S$14), 0)</f>
        <v>13770.803020940552</v>
      </c>
      <c r="AN30" s="39">
        <f t="array" ref="AN30">IF(AN29&gt;0,AN29*$T$15,0)</f>
        <v>351035.46364342701</v>
      </c>
      <c r="AO30" s="41"/>
      <c r="AP30" s="41"/>
      <c r="AQ30" s="41"/>
      <c r="AR30" s="41"/>
      <c r="AS30" s="41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</row>
    <row r="31" spans="1:62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</row>
    <row r="32" spans="1:62" x14ac:dyDescent="0.2">
      <c r="A32" s="4" t="str">
        <f>'35-39 transition matrix'!A1</f>
        <v>35-39</v>
      </c>
      <c r="B32" s="4" t="str">
        <f>'35-39 transition matrix'!B1</f>
        <v>no NAFLD</v>
      </c>
      <c r="C32" s="4" t="str">
        <f>'35-39 transition matrix'!C1</f>
        <v>NAFLD F0</v>
      </c>
      <c r="D32" s="4" t="str">
        <f>'35-39 transition matrix'!D1</f>
        <v>F1</v>
      </c>
      <c r="E32" s="4" t="str">
        <f>'35-39 transition matrix'!E1</f>
        <v>F2</v>
      </c>
      <c r="F32" s="4" t="str">
        <f>'35-39 transition matrix'!F1</f>
        <v>F3</v>
      </c>
      <c r="G32" s="4" t="str">
        <f>'35-39 transition matrix'!G1</f>
        <v>F4</v>
      </c>
      <c r="H32" s="4" t="str">
        <f>'35-39 transition matrix'!H1</f>
        <v>DCC</v>
      </c>
      <c r="I32" s="4" t="str">
        <f>'35-39 transition matrix'!I1</f>
        <v>HCC</v>
      </c>
      <c r="J32" s="4" t="str">
        <f>'35-39 transition matrix'!J1</f>
        <v>LT</v>
      </c>
      <c r="K32" s="4" t="str">
        <f>'35-39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</row>
    <row r="33" spans="1:62" x14ac:dyDescent="0.2">
      <c r="A33" s="4" t="str">
        <f>'35-39 transition matrix'!A2</f>
        <v>no NAFLD</v>
      </c>
      <c r="B33" s="41">
        <f>'35-39 transition matrix'!B2</f>
        <v>0.93547999999999998</v>
      </c>
      <c r="C33" s="41">
        <f>'35-39 transition matrix'!C2</f>
        <v>6.3100000000000003E-2</v>
      </c>
      <c r="D33" s="41">
        <f>'35-39 transition matrix'!D2</f>
        <v>0</v>
      </c>
      <c r="E33" s="41">
        <f>'35-39 transition matrix'!E2</f>
        <v>0</v>
      </c>
      <c r="F33" s="41">
        <f>'35-39 transition matrix'!F2</f>
        <v>0</v>
      </c>
      <c r="G33" s="41">
        <f>'35-39 transition matrix'!G2</f>
        <v>0</v>
      </c>
      <c r="H33" s="41">
        <f>'35-39 transition matrix'!H2</f>
        <v>0</v>
      </c>
      <c r="I33" s="41">
        <f>'35-39 transition matrix'!I2</f>
        <v>0</v>
      </c>
      <c r="J33" s="41">
        <f>'35-39 transition matrix'!J2</f>
        <v>0</v>
      </c>
      <c r="K33" s="41">
        <f>'35-39 transition matrix'!K2</f>
        <v>1.42E-3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</row>
    <row r="34" spans="1:62" x14ac:dyDescent="0.2">
      <c r="A34" s="4" t="str">
        <f>'35-39 transition matrix'!A3</f>
        <v>NAFLD</v>
      </c>
      <c r="B34" s="41">
        <f>'35-39 transition matrix'!B3</f>
        <v>0.23701</v>
      </c>
      <c r="C34" s="41">
        <f>'35-39 transition matrix'!C3</f>
        <v>0.74532843000000004</v>
      </c>
      <c r="D34" s="41">
        <f>'35-39 transition matrix'!D3</f>
        <v>1.5768000000000001E-2</v>
      </c>
      <c r="E34" s="41">
        <f>'35-39 transition matrix'!E3</f>
        <v>0</v>
      </c>
      <c r="F34" s="41">
        <f>'35-39 transition matrix'!F3</f>
        <v>0</v>
      </c>
      <c r="G34" s="41">
        <f>'35-39 transition matrix'!G3</f>
        <v>0</v>
      </c>
      <c r="H34" s="41">
        <f>'35-39 transition matrix'!H3</f>
        <v>0</v>
      </c>
      <c r="I34" s="41">
        <f>'35-39 transition matrix'!I3</f>
        <v>0</v>
      </c>
      <c r="J34" s="41">
        <f>'35-39 transition matrix'!J3</f>
        <v>0</v>
      </c>
      <c r="K34" s="41">
        <f>'35-39 transition matrix'!K3</f>
        <v>1.8935700000000002E-3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</row>
    <row r="35" spans="1:62" x14ac:dyDescent="0.2">
      <c r="A35" s="4" t="str">
        <f>'35-39 transition matrix'!A4</f>
        <v>F1</v>
      </c>
      <c r="B35" s="41">
        <f>'35-39 transition matrix'!B4</f>
        <v>0</v>
      </c>
      <c r="C35" s="41">
        <f>'35-39 transition matrix'!C4</f>
        <v>8.2200000000000009E-2</v>
      </c>
      <c r="D35" s="41">
        <f>'35-39 transition matrix'!D4</f>
        <v>0.83546618939999995</v>
      </c>
      <c r="E35" s="41">
        <f>'35-39 transition matrix'!E4</f>
        <v>8.0299999999999996E-2</v>
      </c>
      <c r="F35" s="41">
        <f>'35-39 transition matrix'!F4</f>
        <v>0</v>
      </c>
      <c r="G35" s="41">
        <f>'35-39 transition matrix'!G4</f>
        <v>0</v>
      </c>
      <c r="H35" s="41">
        <f>'35-39 transition matrix'!H4</f>
        <v>0</v>
      </c>
      <c r="I35" s="41">
        <f>'35-39 transition matrix'!I4</f>
        <v>6.7890000000000006E-6</v>
      </c>
      <c r="J35" s="41">
        <f>'35-39 transition matrix'!J4</f>
        <v>0</v>
      </c>
      <c r="K35" s="41">
        <f>'35-39 transition matrix'!K4</f>
        <v>2.0270216000000001E-3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</row>
    <row r="36" spans="1:62" x14ac:dyDescent="0.2">
      <c r="A36" s="4" t="str">
        <f>'35-39 transition matrix'!A5</f>
        <v>F2</v>
      </c>
      <c r="B36" s="41">
        <f>'35-39 transition matrix'!B5</f>
        <v>0</v>
      </c>
      <c r="C36" s="41">
        <f>'35-39 transition matrix'!C5</f>
        <v>0</v>
      </c>
      <c r="D36" s="41">
        <f>'35-39 transition matrix'!D5</f>
        <v>8.2200000000000009E-2</v>
      </c>
      <c r="E36" s="41">
        <f>'35-39 transition matrix'!E5</f>
        <v>0.83411157319999985</v>
      </c>
      <c r="F36" s="41">
        <f>'35-39 transition matrix'!F5</f>
        <v>8.0299999999999996E-2</v>
      </c>
      <c r="G36" s="41">
        <f>'35-39 transition matrix'!G5</f>
        <v>0</v>
      </c>
      <c r="H36" s="41">
        <f>'35-39 transition matrix'!H5</f>
        <v>0</v>
      </c>
      <c r="I36" s="41">
        <f>'35-39 transition matrix'!I5</f>
        <v>1.3870000000000001E-4</v>
      </c>
      <c r="J36" s="41">
        <f>'35-39 transition matrix'!J5</f>
        <v>0</v>
      </c>
      <c r="K36" s="41">
        <f>'35-39 transition matrix'!K5</f>
        <v>3.2497268000000004E-3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</row>
    <row r="37" spans="1:62" x14ac:dyDescent="0.2">
      <c r="A37" s="4" t="str">
        <f>'35-39 transition matrix'!A6</f>
        <v>F3</v>
      </c>
      <c r="B37" s="41">
        <f>'35-39 transition matrix'!B6</f>
        <v>0</v>
      </c>
      <c r="C37" s="41">
        <f>'35-39 transition matrix'!C6</f>
        <v>0</v>
      </c>
      <c r="D37" s="41">
        <f>'35-39 transition matrix'!D6</f>
        <v>0</v>
      </c>
      <c r="E37" s="41">
        <f>'35-39 transition matrix'!E6</f>
        <v>8.2200000000000009E-2</v>
      </c>
      <c r="F37" s="41">
        <f>'35-39 transition matrix'!F6</f>
        <v>0.860733627</v>
      </c>
      <c r="G37" s="41">
        <f>'35-39 transition matrix'!G6</f>
        <v>5.2559999999999996E-2</v>
      </c>
      <c r="H37" s="41">
        <f>'35-39 transition matrix'!H6</f>
        <v>0</v>
      </c>
      <c r="I37" s="41">
        <f>'35-39 transition matrix'!I6</f>
        <v>2.7740000000000002E-4</v>
      </c>
      <c r="J37" s="41">
        <f>'35-39 transition matrix'!J6</f>
        <v>0</v>
      </c>
      <c r="K37" s="41">
        <f>'35-39 transition matrix'!K6</f>
        <v>4.2289730000000005E-3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</row>
    <row r="38" spans="1:62" x14ac:dyDescent="0.2">
      <c r="A38" s="4" t="str">
        <f>'35-39 transition matrix'!A7</f>
        <v>F4</v>
      </c>
      <c r="B38" s="41">
        <f>'35-39 transition matrix'!B7</f>
        <v>0</v>
      </c>
      <c r="C38" s="41">
        <f>'35-39 transition matrix'!C7</f>
        <v>0</v>
      </c>
      <c r="D38" s="41">
        <f>'35-39 transition matrix'!D7</f>
        <v>0</v>
      </c>
      <c r="E38" s="41">
        <f>'35-39 transition matrix'!E7</f>
        <v>0</v>
      </c>
      <c r="F38" s="41">
        <f>'35-39 transition matrix'!F7</f>
        <v>8.2200000000000009E-2</v>
      </c>
      <c r="G38" s="41">
        <f>'35-39 transition matrix'!G7</f>
        <v>0.81316570539999988</v>
      </c>
      <c r="H38" s="41">
        <f>'35-39 transition matrix'!H7</f>
        <v>8.0299999999999996E-2</v>
      </c>
      <c r="I38" s="41">
        <f>'35-39 transition matrix'!I7</f>
        <v>1.898E-2</v>
      </c>
      <c r="J38" s="41">
        <f>'35-39 transition matrix'!J7</f>
        <v>0</v>
      </c>
      <c r="K38" s="41">
        <f>'35-39 transition matrix'!K7</f>
        <v>5.3542946000000001E-3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</row>
    <row r="39" spans="1:62" x14ac:dyDescent="0.2">
      <c r="A39" s="4" t="str">
        <f>'35-39 transition matrix'!A8</f>
        <v>DCC</v>
      </c>
      <c r="B39" s="41">
        <f>'35-39 transition matrix'!B8</f>
        <v>0</v>
      </c>
      <c r="C39" s="41">
        <f>'35-39 transition matrix'!C8</f>
        <v>0</v>
      </c>
      <c r="D39" s="41">
        <f>'35-39 transition matrix'!D8</f>
        <v>0</v>
      </c>
      <c r="E39" s="41">
        <f>'35-39 transition matrix'!E8</f>
        <v>0</v>
      </c>
      <c r="F39" s="41">
        <f>'35-39 transition matrix'!F8</f>
        <v>0</v>
      </c>
      <c r="G39" s="41">
        <f>'35-39 transition matrix'!G8</f>
        <v>0</v>
      </c>
      <c r="H39" s="41">
        <f>'35-39 transition matrix'!H8</f>
        <v>0.80057999999999996</v>
      </c>
      <c r="I39" s="41">
        <f>'35-39 transition matrix'!I8</f>
        <v>1.898E-2</v>
      </c>
      <c r="J39" s="41">
        <f>'35-39 transition matrix'!J8</f>
        <v>2.044E-2</v>
      </c>
      <c r="K39" s="41">
        <f>'35-39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</row>
    <row r="40" spans="1:62" x14ac:dyDescent="0.2">
      <c r="A40" s="4" t="str">
        <f>'35-39 transition matrix'!A9</f>
        <v>HCC</v>
      </c>
      <c r="B40" s="41">
        <f>'35-39 transition matrix'!B9</f>
        <v>0</v>
      </c>
      <c r="C40" s="41">
        <f>'35-39 transition matrix'!C9</f>
        <v>0</v>
      </c>
      <c r="D40" s="41">
        <f>'35-39 transition matrix'!D9</f>
        <v>0</v>
      </c>
      <c r="E40" s="41">
        <f>'35-39 transition matrix'!E9</f>
        <v>0</v>
      </c>
      <c r="F40" s="41">
        <f>'35-39 transition matrix'!F9</f>
        <v>0</v>
      </c>
      <c r="G40" s="41">
        <f>'35-39 transition matrix'!G9</f>
        <v>0</v>
      </c>
      <c r="H40" s="41">
        <f>'35-39 transition matrix'!H9</f>
        <v>0</v>
      </c>
      <c r="I40" s="41">
        <f>'35-39 transition matrix'!I9</f>
        <v>0.34700000000000009</v>
      </c>
      <c r="J40" s="41">
        <f>'35-39 transition matrix'!J9</f>
        <v>3.0599999999999999E-2</v>
      </c>
      <c r="K40" s="41">
        <f>'35-39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</row>
    <row r="41" spans="1:62" x14ac:dyDescent="0.2">
      <c r="A41" s="4" t="str">
        <f>'35-39 transition matrix'!A10</f>
        <v xml:space="preserve">LT </v>
      </c>
      <c r="B41" s="41">
        <f>'35-39 transition matrix'!B10</f>
        <v>0</v>
      </c>
      <c r="C41" s="41">
        <f>'35-39 transition matrix'!C10</f>
        <v>0</v>
      </c>
      <c r="D41" s="41">
        <f>'35-39 transition matrix'!D10</f>
        <v>0</v>
      </c>
      <c r="E41" s="41">
        <f>'35-39 transition matrix'!E10</f>
        <v>0</v>
      </c>
      <c r="F41" s="41">
        <f>'35-39 transition matrix'!F10</f>
        <v>0</v>
      </c>
      <c r="G41" s="41">
        <f>'35-39 transition matrix'!G10</f>
        <v>0</v>
      </c>
      <c r="H41" s="41">
        <f>'35-39 transition matrix'!H10</f>
        <v>0</v>
      </c>
      <c r="I41" s="41">
        <f>'35-39 transition matrix'!I10</f>
        <v>0</v>
      </c>
      <c r="J41" s="41">
        <f>'35-39 transition matrix'!J10</f>
        <v>0.92999999999999994</v>
      </c>
      <c r="K41" s="41">
        <f>'35-39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</row>
    <row r="42" spans="1:62" x14ac:dyDescent="0.2">
      <c r="A42" s="4" t="str">
        <f>'35-39 transition matrix'!A11</f>
        <v>death</v>
      </c>
      <c r="B42" s="41">
        <f>'35-39 transition matrix'!B11</f>
        <v>0</v>
      </c>
      <c r="C42" s="41">
        <f>'35-39 transition matrix'!C11</f>
        <v>0</v>
      </c>
      <c r="D42" s="41">
        <f>'35-39 transition matrix'!D11</f>
        <v>0</v>
      </c>
      <c r="E42" s="41">
        <f>'35-39 transition matrix'!E11</f>
        <v>0</v>
      </c>
      <c r="F42" s="41">
        <f>'35-39 transition matrix'!F11</f>
        <v>0</v>
      </c>
      <c r="G42" s="41">
        <f>'35-39 transition matrix'!G11</f>
        <v>0</v>
      </c>
      <c r="H42" s="41">
        <f>'35-39 transition matrix'!H11</f>
        <v>0</v>
      </c>
      <c r="I42" s="41">
        <f>'35-39 transition matrix'!I11</f>
        <v>0</v>
      </c>
      <c r="J42" s="41">
        <f>'35-39 transition matrix'!J11</f>
        <v>0</v>
      </c>
      <c r="K42" s="41">
        <f>'35-39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</row>
    <row r="43" spans="1:62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</row>
    <row r="44" spans="1:62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</row>
    <row r="45" spans="1:62" x14ac:dyDescent="0.2">
      <c r="A45" s="31">
        <v>35</v>
      </c>
      <c r="B45">
        <f t="array" ref="B45:K45">MMULT(B29:K29,B33:K42)</f>
        <v>745.77870580980016</v>
      </c>
      <c r="C45">
        <v>171.17128927347025</v>
      </c>
      <c r="D45">
        <v>14.428380025764159</v>
      </c>
      <c r="E45">
        <v>6.3562173721744868</v>
      </c>
      <c r="F45">
        <v>3.4823786032585407</v>
      </c>
      <c r="G45">
        <v>1.2181763409011257</v>
      </c>
      <c r="H45">
        <v>0.81355050074206559</v>
      </c>
      <c r="I45">
        <v>6.8504396987546706E-2</v>
      </c>
      <c r="J45">
        <v>0.12691643025931937</v>
      </c>
      <c r="K45">
        <v>7.2807883085305063</v>
      </c>
      <c r="L45" s="23">
        <f xml:space="preserve"> (C45 + D45 + E45 + F45 + G45 + H45) / $Q$2</f>
        <v>0.20770465846589645</v>
      </c>
      <c r="M45">
        <f xml:space="preserve"> (D45 + E45 + F45 + G45 + H45) / (C45 + D45 + E45 + F45+ G45 + H45)</f>
        <v>0.13317822399744833</v>
      </c>
      <c r="N45" s="23">
        <f>I45 / (D45 + E45 + F45 + G45 + H45)</f>
        <v>2.6048583991737265E-3</v>
      </c>
      <c r="O45" s="37">
        <f>SUM(B45:J45)</f>
        <v>943.44411875335766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</row>
    <row r="46" spans="1:62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</row>
    <row r="47" spans="1:62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</row>
    <row r="48" spans="1:62" x14ac:dyDescent="0.2">
      <c r="A48" s="31">
        <v>36</v>
      </c>
      <c r="B48">
        <f t="array" ref="B48:K48">MMULT(B45:K45,B33:K42)</f>
        <v>738.23037098165696</v>
      </c>
      <c r="C48">
        <v>175.82347746998764</v>
      </c>
      <c r="D48">
        <v>15.275933636597077</v>
      </c>
      <c r="E48">
        <v>6.7466449091623444</v>
      </c>
      <c r="F48">
        <v>3.6079387159776015</v>
      </c>
      <c r="G48">
        <v>1.1736130429377234</v>
      </c>
      <c r="H48">
        <v>0.74913182005844314</v>
      </c>
      <c r="I48">
        <v>6.4278774655125923E-2</v>
      </c>
      <c r="J48">
        <v>0.13675748692415374</v>
      </c>
      <c r="K48">
        <v>8.9167602239310249</v>
      </c>
      <c r="L48" s="23">
        <f xml:space="preserve"> (C48 + D48 + E48 + F48 + G48 + H48) / $Q$2</f>
        <v>0.21391754658372683</v>
      </c>
      <c r="M48">
        <f xml:space="preserve"> (D48 + E48 + F48 + G48 + H48) / (C48 + D48 + E48 + F48+ G48 + H48)</f>
        <v>0.13547892536599801</v>
      </c>
      <c r="N48" s="23">
        <f>I48 / (D48 + E48 + F48 + G48 + H48)</f>
        <v>2.3328916323641425E-3</v>
      </c>
      <c r="O48" s="37">
        <f>SUM(B48:J48)</f>
        <v>941.80814683795711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</row>
    <row r="49" spans="1:62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</row>
    <row r="50" spans="1:62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</row>
    <row r="51" spans="1:62" x14ac:dyDescent="0.2">
      <c r="A51" s="31">
        <v>37</v>
      </c>
      <c r="B51">
        <f t="array" ref="B51:K51">MMULT(B48:K48,B33:K42)</f>
        <v>732.27166984108226</v>
      </c>
      <c r="C51">
        <v>178.88425457371707</v>
      </c>
      <c r="D51">
        <v>16.089484869174953</v>
      </c>
      <c r="E51">
        <v>7.1506846324752775</v>
      </c>
      <c r="F51">
        <v>3.7437007553323407</v>
      </c>
      <c r="G51">
        <v>1.1439751368388769</v>
      </c>
      <c r="H51">
        <v>0.69398107985028767</v>
      </c>
      <c r="I51">
        <v>6.0838742467167806E-2</v>
      </c>
      <c r="J51">
        <v>0.14446364774590439</v>
      </c>
      <c r="K51">
        <v>10.541853783203967</v>
      </c>
      <c r="L51" s="23">
        <f xml:space="preserve"> (C51 + D51 + E51 + F51 + G51 + H51) / $Q$2</f>
        <v>0.21847127334581129</v>
      </c>
      <c r="M51">
        <f xml:space="preserve"> (D51 + E51 + F51 + G51 + H51) / (C51 + D51 + E51 + F51+ G51 + H51)</f>
        <v>0.13876255489648348</v>
      </c>
      <c r="N51" s="23">
        <f>I51 / (D51 + E51 + F51 + G51 + H51)</f>
        <v>2.1108565941420471E-3</v>
      </c>
      <c r="O51" s="37">
        <f>SUM(B51:J51)</f>
        <v>940.18305327868404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</row>
    <row r="52" spans="1:62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</row>
    <row r="53" spans="1:62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</row>
    <row r="54" spans="1:62" x14ac:dyDescent="0.2">
      <c r="A54" s="31">
        <v>38</v>
      </c>
      <c r="B54">
        <f t="array" ref="B54:K54">MMULT(B51:K51,B33:K42)</f>
        <v>727.42285887945229</v>
      </c>
      <c r="C54">
        <v>180.85641863636735</v>
      </c>
      <c r="D54">
        <v>16.850653815966393</v>
      </c>
      <c r="E54">
        <v>7.5641866453340834</v>
      </c>
      <c r="F54">
        <v>3.8905638617757661</v>
      </c>
      <c r="G54">
        <v>1.1270102608079144</v>
      </c>
      <c r="H54">
        <v>0.6474485763947051</v>
      </c>
      <c r="I54">
        <v>5.8134986689697916E-2</v>
      </c>
      <c r="J54">
        <v>0.15039783119532629</v>
      </c>
      <c r="K54">
        <v>12.157233567904566</v>
      </c>
      <c r="L54" s="23">
        <f xml:space="preserve"> (C54 + D54 + E54 + F54 + G54 + H54) / $Q$2</f>
        <v>0.22186889207365126</v>
      </c>
      <c r="M54">
        <f xml:space="preserve"> (D54 + E54 + F54 + G54 + H54) / (C54 + D54 + E54 + F54+ G54 + H54)</f>
        <v>0.14260165631096811</v>
      </c>
      <c r="N54" s="23">
        <f>I54 / (D54 + E54 + F54 + G54 + H54)</f>
        <v>1.9326878709497082E-3</v>
      </c>
      <c r="O54" s="37">
        <f>SUM(B54:J54)</f>
        <v>938.56767349398342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</row>
    <row r="55" spans="1:62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</row>
    <row r="56" spans="1:62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</row>
    <row r="57" spans="1:62" x14ac:dyDescent="0.2">
      <c r="A57" s="31">
        <v>39</v>
      </c>
      <c r="B57">
        <f t="array" ref="B57:K57">MMULT(B54:K54,B33:K42)</f>
        <v>723.35431580555542</v>
      </c>
      <c r="C57">
        <v>182.08293669663229</v>
      </c>
      <c r="D57">
        <v>17.551671683828712</v>
      </c>
      <c r="E57">
        <v>7.9822874735781113</v>
      </c>
      <c r="F57">
        <v>4.0487835748801189</v>
      </c>
      <c r="G57">
        <v>1.1209341302978399</v>
      </c>
      <c r="H57">
        <v>0.60883330523294854</v>
      </c>
      <c r="I57">
        <v>5.6094863303151929E-2</v>
      </c>
      <c r="J57">
        <v>0.15488276250586597</v>
      </c>
      <c r="K57">
        <v>13.764166766073593</v>
      </c>
      <c r="L57" s="23">
        <f xml:space="preserve"> (C57 + D57 + E57 + F57 + G57 + H57) / $Q$2</f>
        <v>0.2244555131346305</v>
      </c>
      <c r="M57">
        <f xml:space="preserve"> (D57 + E57 + F57 + G57 + H57) / (C57 + D57 + E57 + F57+ G57 + H57)</f>
        <v>0.14673466855976366</v>
      </c>
      <c r="N57" s="23">
        <f>I57 / (D57 + E57 + F57 + G57 + H57)</f>
        <v>1.7914521385387022E-3</v>
      </c>
      <c r="O57" s="37">
        <f>SUM(B57:J57)</f>
        <v>936.96074029581439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10.911647423162037</v>
      </c>
      <c r="AM57">
        <f>J57 - J45</f>
        <v>2.7966332246546599E-2</v>
      </c>
      <c r="AN57">
        <f>K57-K45</f>
        <v>6.4833784575430871</v>
      </c>
      <c r="AO57" s="41"/>
      <c r="AP57" s="41"/>
      <c r="AQ57" s="41"/>
      <c r="AR57" s="41"/>
      <c r="AS57" s="41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</row>
    <row r="58" spans="1:62" x14ac:dyDescent="0.2">
      <c r="A58" s="22" t="s">
        <v>153</v>
      </c>
      <c r="B58" s="31">
        <f t="shared" ref="B58:J58" si="2">SUM(B45:B57)</f>
        <v>3667.057921317547</v>
      </c>
      <c r="C58" s="31">
        <f t="shared" si="2"/>
        <v>888.81837665017463</v>
      </c>
      <c r="D58" s="31">
        <f t="shared" si="2"/>
        <v>80.196124031331294</v>
      </c>
      <c r="E58" s="31">
        <f t="shared" si="2"/>
        <v>35.800021032724302</v>
      </c>
      <c r="F58" s="31">
        <f t="shared" si="2"/>
        <v>18.77336551122437</v>
      </c>
      <c r="G58" s="31">
        <f t="shared" si="2"/>
        <v>5.7837089117834806</v>
      </c>
      <c r="H58" s="31">
        <f t="shared" si="2"/>
        <v>3.5129452822784502</v>
      </c>
      <c r="I58" s="31">
        <f t="shared" si="2"/>
        <v>0.30785176410269027</v>
      </c>
      <c r="J58" s="31">
        <f t="shared" si="2"/>
        <v>0.71341815863056968</v>
      </c>
      <c r="O58" s="31">
        <f>SUM(B58:J58)</f>
        <v>4700.9637326597967</v>
      </c>
      <c r="P58" s="41"/>
      <c r="Q58" s="23">
        <f xml:space="preserve"> $R$6 * B58</f>
        <v>3667.057921317547</v>
      </c>
      <c r="R58" s="23">
        <f>$R$7 * C58</f>
        <v>888.81837665017463</v>
      </c>
      <c r="S58" s="23">
        <f xml:space="preserve"> $R$8 * D58</f>
        <v>76.186317829764732</v>
      </c>
      <c r="T58" s="23">
        <f xml:space="preserve"> $R$9 * E58</f>
        <v>34.010019981088085</v>
      </c>
      <c r="U58" s="23">
        <f xml:space="preserve"> $R$10 * F58</f>
        <v>17.27149627032642</v>
      </c>
      <c r="V58" s="23">
        <f>$R$11 * G58</f>
        <v>4.5112929511911153</v>
      </c>
      <c r="W58" s="23">
        <f>$R$12 *H58</f>
        <v>2.1077671693670701</v>
      </c>
      <c r="X58" s="23">
        <f xml:space="preserve"> $R$13 * I58</f>
        <v>0.20010364666674868</v>
      </c>
      <c r="Y58" s="23">
        <f xml:space="preserve"> $R$14 * J58</f>
        <v>0.5350636189729272</v>
      </c>
      <c r="Z58" s="31">
        <f>SUM(Q58:Y58)</f>
        <v>4690.6983594350986</v>
      </c>
      <c r="AB58" s="39">
        <f xml:space="preserve"> $S$6 * B58</f>
        <v>9200648.3245857246</v>
      </c>
      <c r="AC58" s="39">
        <f>$S$7 * C58</f>
        <v>3444171.2095194268</v>
      </c>
      <c r="AD58" s="39">
        <f xml:space="preserve"> $S$8 * D58</f>
        <v>314769.78682297532</v>
      </c>
      <c r="AE58" s="39">
        <f xml:space="preserve"> $S$9 * E58</f>
        <v>143200.08413089722</v>
      </c>
      <c r="AF58" s="39">
        <f xml:space="preserve"> $S$10 * F58</f>
        <v>84480.144800509661</v>
      </c>
      <c r="AG58" s="39">
        <f>$S$11 * G58</f>
        <v>119792.17898085945</v>
      </c>
      <c r="AH58" s="39">
        <f>$S$12 *H58</f>
        <v>179806.5913281402</v>
      </c>
      <c r="AI58" s="39">
        <f xml:space="preserve"> $S$13 * I58</f>
        <v>21835.925627803823</v>
      </c>
      <c r="AJ58" s="39">
        <f xml:space="preserve"> $S$14 * J58</f>
        <v>47918.870878898102</v>
      </c>
      <c r="AK58" s="39">
        <f>SUM(AB58:AJ58) + AL58 + AM58 + AN58</f>
        <v>14015979.854609421</v>
      </c>
      <c r="AL58" s="39">
        <f>IF(AL57&gt;0,(AL57*$T$7)-(AL57*$S$7),0)</f>
        <v>50673.690633164508</v>
      </c>
      <c r="AM58" s="39">
        <f>IF(AM57 &gt; 0, (AM57 * $T$14) - (AM57 * $S$14), 0)</f>
        <v>4658.3519623072671</v>
      </c>
      <c r="AN58" s="39">
        <f t="array" ref="AN58">IF(AN57&gt;0,AN57*$T$15,0)</f>
        <v>404024.69533871254</v>
      </c>
      <c r="AO58" s="41"/>
      <c r="AP58" s="41"/>
      <c r="AQ58" s="41"/>
      <c r="AR58" s="41"/>
      <c r="AS58" s="41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</row>
    <row r="59" spans="1:62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</row>
    <row r="60" spans="1:62" x14ac:dyDescent="0.2">
      <c r="A60" s="4" t="str">
        <f>'40-44 transition matrix'!A1</f>
        <v>40-44</v>
      </c>
      <c r="B60" s="4" t="str">
        <f>'40-44 transition matrix'!B1</f>
        <v>no NAFLD</v>
      </c>
      <c r="C60" s="4" t="str">
        <f>'40-44 transition matrix'!C1</f>
        <v>NAFLD F0</v>
      </c>
      <c r="D60" s="4" t="str">
        <f>'40-44 transition matrix'!D1</f>
        <v>F1</v>
      </c>
      <c r="E60" s="4" t="str">
        <f>'40-44 transition matrix'!E1</f>
        <v>F2</v>
      </c>
      <c r="F60" s="4" t="str">
        <f>'40-44 transition matrix'!F1</f>
        <v>F3</v>
      </c>
      <c r="G60" s="4" t="str">
        <f>'40-44 transition matrix'!G1</f>
        <v>F4</v>
      </c>
      <c r="H60" s="4" t="str">
        <f>'40-44 transition matrix'!H1</f>
        <v>DCC</v>
      </c>
      <c r="I60" s="4" t="str">
        <f>'40-44 transition matrix'!I1</f>
        <v>HCC</v>
      </c>
      <c r="J60" s="4" t="str">
        <f>'40-44 transition matrix'!J1</f>
        <v>LT</v>
      </c>
      <c r="K60" s="4" t="str">
        <f>'40-44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</row>
    <row r="61" spans="1:62" x14ac:dyDescent="0.2">
      <c r="A61" s="4" t="str">
        <f>'40-44 transition matrix'!A2</f>
        <v>no NAFLD</v>
      </c>
      <c r="B61" s="41">
        <f>'40-44 transition matrix'!B2</f>
        <v>0.92779</v>
      </c>
      <c r="C61" s="41">
        <f>'40-44 transition matrix'!C2</f>
        <v>7.0199999999999999E-2</v>
      </c>
      <c r="D61" s="41">
        <f>'40-44 transition matrix'!D2</f>
        <v>0</v>
      </c>
      <c r="E61" s="41">
        <f>'40-44 transition matrix'!E2</f>
        <v>0</v>
      </c>
      <c r="F61" s="41">
        <f>'40-44 transition matrix'!F2</f>
        <v>0</v>
      </c>
      <c r="G61" s="41">
        <f>'40-44 transition matrix'!G2</f>
        <v>0</v>
      </c>
      <c r="H61" s="41">
        <f>'40-44 transition matrix'!H2</f>
        <v>0</v>
      </c>
      <c r="I61" s="41">
        <f>'40-44 transition matrix'!I2</f>
        <v>0</v>
      </c>
      <c r="J61" s="41">
        <f>'40-44 transition matrix'!J2</f>
        <v>0</v>
      </c>
      <c r="K61" s="41">
        <f>'40-44 transition matrix'!K2</f>
        <v>2.0100000000000001E-3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</row>
    <row r="62" spans="1:62" x14ac:dyDescent="0.2">
      <c r="A62" s="4" t="str">
        <f>'40-44 transition matrix'!A3</f>
        <v>NAFLD</v>
      </c>
      <c r="B62" s="41">
        <f>'40-44 transition matrix'!B3</f>
        <v>0.23701</v>
      </c>
      <c r="C62" s="41">
        <f>'40-44 transition matrix'!C3</f>
        <v>0.74454166500000007</v>
      </c>
      <c r="D62" s="41">
        <f>'40-44 transition matrix'!D3</f>
        <v>1.5768000000000001E-2</v>
      </c>
      <c r="E62" s="41">
        <f>'40-44 transition matrix'!E3</f>
        <v>0</v>
      </c>
      <c r="F62" s="41">
        <f>'40-44 transition matrix'!F3</f>
        <v>0</v>
      </c>
      <c r="G62" s="41">
        <f>'40-44 transition matrix'!G3</f>
        <v>0</v>
      </c>
      <c r="H62" s="41">
        <f>'40-44 transition matrix'!H3</f>
        <v>0</v>
      </c>
      <c r="I62" s="41">
        <f>'40-44 transition matrix'!I3</f>
        <v>0</v>
      </c>
      <c r="J62" s="41">
        <f>'40-44 transition matrix'!J3</f>
        <v>0</v>
      </c>
      <c r="K62" s="41">
        <f>'40-44 transition matrix'!K3</f>
        <v>2.6803349999999998E-3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</row>
    <row r="63" spans="1:62" x14ac:dyDescent="0.2">
      <c r="A63" s="4" t="str">
        <f>'40-44 transition matrix'!A4</f>
        <v>F1</v>
      </c>
      <c r="B63" s="41">
        <f>'40-44 transition matrix'!B4</f>
        <v>0</v>
      </c>
      <c r="C63" s="41">
        <f>'40-44 transition matrix'!C4</f>
        <v>8.2200000000000009E-2</v>
      </c>
      <c r="D63" s="41">
        <f>'40-44 transition matrix'!D4</f>
        <v>0.83462397619999995</v>
      </c>
      <c r="E63" s="41">
        <f>'40-44 transition matrix'!E4</f>
        <v>8.0299999999999996E-2</v>
      </c>
      <c r="F63" s="41">
        <f>'40-44 transition matrix'!F4</f>
        <v>0</v>
      </c>
      <c r="G63" s="41">
        <f>'40-44 transition matrix'!G4</f>
        <v>0</v>
      </c>
      <c r="H63" s="41">
        <f>'40-44 transition matrix'!H4</f>
        <v>0</v>
      </c>
      <c r="I63" s="41">
        <f>'40-44 transition matrix'!I4</f>
        <v>6.7890000000000006E-6</v>
      </c>
      <c r="J63" s="41">
        <f>'40-44 transition matrix'!J4</f>
        <v>0</v>
      </c>
      <c r="K63" s="41">
        <f>'40-44 transition matrix'!K4</f>
        <v>2.8692348000000003E-3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</row>
    <row r="64" spans="1:62" x14ac:dyDescent="0.2">
      <c r="A64" s="4" t="str">
        <f>'40-44 transition matrix'!A5</f>
        <v>F2</v>
      </c>
      <c r="B64" s="41">
        <f>'40-44 transition matrix'!B5</f>
        <v>0</v>
      </c>
      <c r="C64" s="41">
        <f>'40-44 transition matrix'!C5</f>
        <v>0</v>
      </c>
      <c r="D64" s="41">
        <f>'40-44 transition matrix'!D5</f>
        <v>8.2200000000000009E-2</v>
      </c>
      <c r="E64" s="41">
        <f>'40-44 transition matrix'!E5</f>
        <v>0.8327613345999999</v>
      </c>
      <c r="F64" s="41">
        <f>'40-44 transition matrix'!F5</f>
        <v>8.0299999999999996E-2</v>
      </c>
      <c r="G64" s="41">
        <f>'40-44 transition matrix'!G5</f>
        <v>0</v>
      </c>
      <c r="H64" s="41">
        <f>'40-44 transition matrix'!H5</f>
        <v>0</v>
      </c>
      <c r="I64" s="41">
        <f>'40-44 transition matrix'!I5</f>
        <v>1.3870000000000001E-4</v>
      </c>
      <c r="J64" s="41">
        <f>'40-44 transition matrix'!J5</f>
        <v>0</v>
      </c>
      <c r="K64" s="41">
        <f>'40-44 transition matrix'!K5</f>
        <v>4.5999654000000003E-3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</row>
    <row r="65" spans="1:62" x14ac:dyDescent="0.2">
      <c r="A65" s="4" t="str">
        <f>'40-44 transition matrix'!A6</f>
        <v>F3</v>
      </c>
      <c r="B65" s="41">
        <f>'40-44 transition matrix'!B6</f>
        <v>0</v>
      </c>
      <c r="C65" s="41">
        <f>'40-44 transition matrix'!C6</f>
        <v>0</v>
      </c>
      <c r="D65" s="41">
        <f>'40-44 transition matrix'!D6</f>
        <v>0</v>
      </c>
      <c r="E65" s="41">
        <f>'40-44 transition matrix'!E6</f>
        <v>8.2200000000000009E-2</v>
      </c>
      <c r="F65" s="41">
        <f>'40-44 transition matrix'!F6</f>
        <v>0.85897651850000001</v>
      </c>
      <c r="G65" s="41">
        <f>'40-44 transition matrix'!G6</f>
        <v>5.2559999999999996E-2</v>
      </c>
      <c r="H65" s="41">
        <f>'40-44 transition matrix'!H6</f>
        <v>0</v>
      </c>
      <c r="I65" s="41">
        <f>'40-44 transition matrix'!I6</f>
        <v>2.7740000000000002E-4</v>
      </c>
      <c r="J65" s="41">
        <f>'40-44 transition matrix'!J6</f>
        <v>0</v>
      </c>
      <c r="K65" s="41">
        <f>'40-44 transition matrix'!K6</f>
        <v>5.9860815000000005E-3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</row>
    <row r="66" spans="1:62" x14ac:dyDescent="0.2">
      <c r="A66" s="4" t="str">
        <f>'40-44 transition matrix'!A7</f>
        <v>F4</v>
      </c>
      <c r="B66" s="41">
        <f>'40-44 transition matrix'!B7</f>
        <v>0</v>
      </c>
      <c r="C66" s="41">
        <f>'40-44 transition matrix'!C7</f>
        <v>0</v>
      </c>
      <c r="D66" s="41">
        <f>'40-44 transition matrix'!D7</f>
        <v>0</v>
      </c>
      <c r="E66" s="41">
        <f>'40-44 transition matrix'!E7</f>
        <v>0</v>
      </c>
      <c r="F66" s="41">
        <f>'40-44 transition matrix'!F7</f>
        <v>8.2200000000000009E-2</v>
      </c>
      <c r="G66" s="41">
        <f>'40-44 transition matrix'!G7</f>
        <v>0.81094103369999992</v>
      </c>
      <c r="H66" s="41">
        <f>'40-44 transition matrix'!H7</f>
        <v>8.0299999999999996E-2</v>
      </c>
      <c r="I66" s="41">
        <f>'40-44 transition matrix'!I7</f>
        <v>1.898E-2</v>
      </c>
      <c r="J66" s="41">
        <f>'40-44 transition matrix'!J7</f>
        <v>0</v>
      </c>
      <c r="K66" s="41">
        <f>'40-44 transition matrix'!K7</f>
        <v>7.5789663E-3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</row>
    <row r="67" spans="1:62" x14ac:dyDescent="0.2">
      <c r="A67" s="4" t="str">
        <f>'40-44 transition matrix'!A8</f>
        <v>DCC</v>
      </c>
      <c r="B67" s="41">
        <f>'40-44 transition matrix'!B8</f>
        <v>0</v>
      </c>
      <c r="C67" s="41">
        <f>'40-44 transition matrix'!C8</f>
        <v>0</v>
      </c>
      <c r="D67" s="41">
        <f>'40-44 transition matrix'!D8</f>
        <v>0</v>
      </c>
      <c r="E67" s="41">
        <f>'40-44 transition matrix'!E8</f>
        <v>0</v>
      </c>
      <c r="F67" s="41">
        <f>'40-44 transition matrix'!F8</f>
        <v>0</v>
      </c>
      <c r="G67" s="41">
        <f>'40-44 transition matrix'!G8</f>
        <v>0</v>
      </c>
      <c r="H67" s="41">
        <f>'40-44 transition matrix'!H8</f>
        <v>0.80057999999999996</v>
      </c>
      <c r="I67" s="41">
        <f>'40-44 transition matrix'!I8</f>
        <v>1.898E-2</v>
      </c>
      <c r="J67" s="41">
        <f>'40-44 transition matrix'!J8</f>
        <v>2.044E-2</v>
      </c>
      <c r="K67" s="41">
        <f>'40-44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</row>
    <row r="68" spans="1:62" x14ac:dyDescent="0.2">
      <c r="A68" s="4" t="str">
        <f>'40-44 transition matrix'!A9</f>
        <v>HCC</v>
      </c>
      <c r="B68" s="41">
        <f>'40-44 transition matrix'!B9</f>
        <v>0</v>
      </c>
      <c r="C68" s="41">
        <f>'40-44 transition matrix'!C9</f>
        <v>0</v>
      </c>
      <c r="D68" s="41">
        <f>'40-44 transition matrix'!D9</f>
        <v>0</v>
      </c>
      <c r="E68" s="41">
        <f>'40-44 transition matrix'!E9</f>
        <v>0</v>
      </c>
      <c r="F68" s="41">
        <f>'40-44 transition matrix'!F9</f>
        <v>0</v>
      </c>
      <c r="G68" s="41">
        <f>'40-44 transition matrix'!G9</f>
        <v>0</v>
      </c>
      <c r="H68" s="41">
        <f>'40-44 transition matrix'!H9</f>
        <v>0</v>
      </c>
      <c r="I68" s="41">
        <f>'40-44 transition matrix'!I9</f>
        <v>0.34700000000000009</v>
      </c>
      <c r="J68" s="41">
        <f>'40-44 transition matrix'!J9</f>
        <v>3.0599999999999999E-2</v>
      </c>
      <c r="K68" s="41">
        <f>'40-44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</row>
    <row r="69" spans="1:62" x14ac:dyDescent="0.2">
      <c r="A69" s="4" t="str">
        <f>'40-44 transition matrix'!A10</f>
        <v xml:space="preserve">LT </v>
      </c>
      <c r="B69" s="41">
        <f>'40-44 transition matrix'!B10</f>
        <v>0</v>
      </c>
      <c r="C69" s="41">
        <f>'40-44 transition matrix'!C10</f>
        <v>0</v>
      </c>
      <c r="D69" s="41">
        <f>'40-44 transition matrix'!D10</f>
        <v>0</v>
      </c>
      <c r="E69" s="41">
        <f>'40-44 transition matrix'!E10</f>
        <v>0</v>
      </c>
      <c r="F69" s="41">
        <f>'40-44 transition matrix'!F10</f>
        <v>0</v>
      </c>
      <c r="G69" s="41">
        <f>'40-44 transition matrix'!G10</f>
        <v>0</v>
      </c>
      <c r="H69" s="41">
        <f>'40-44 transition matrix'!H10</f>
        <v>0</v>
      </c>
      <c r="I69" s="41">
        <f>'40-44 transition matrix'!I10</f>
        <v>0</v>
      </c>
      <c r="J69" s="41">
        <f>'40-44 transition matrix'!J10</f>
        <v>0.92999999999999994</v>
      </c>
      <c r="K69" s="41">
        <f>'40-44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</row>
    <row r="70" spans="1:62" x14ac:dyDescent="0.2">
      <c r="A70" s="4" t="str">
        <f>'40-44 transition matrix'!A11</f>
        <v>death</v>
      </c>
      <c r="B70" s="41">
        <f>'40-44 transition matrix'!B11</f>
        <v>0</v>
      </c>
      <c r="C70" s="41">
        <f>'40-44 transition matrix'!C11</f>
        <v>0</v>
      </c>
      <c r="D70" s="41">
        <f>'40-44 transition matrix'!D11</f>
        <v>0</v>
      </c>
      <c r="E70" s="41">
        <f>'40-44 transition matrix'!E11</f>
        <v>0</v>
      </c>
      <c r="F70" s="41">
        <f>'40-44 transition matrix'!F11</f>
        <v>0</v>
      </c>
      <c r="G70" s="41">
        <f>'40-44 transition matrix'!G11</f>
        <v>0</v>
      </c>
      <c r="H70" s="41">
        <f>'40-44 transition matrix'!H11</f>
        <v>0</v>
      </c>
      <c r="I70" s="41">
        <f>'40-44 transition matrix'!I11</f>
        <v>0</v>
      </c>
      <c r="J70" s="41">
        <f>'40-44 transition matrix'!J11</f>
        <v>0</v>
      </c>
      <c r="K70" s="41">
        <f>'40-44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</row>
    <row r="71" spans="1:62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</row>
    <row r="72" spans="1:62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</row>
    <row r="73" spans="1:62" x14ac:dyDescent="0.2">
      <c r="A73" s="31">
        <v>40</v>
      </c>
      <c r="B73">
        <f t="array" ref="B73:K73">MMULT(B57:K57,B61:K70)</f>
        <v>714.27637748770508</v>
      </c>
      <c r="C73">
        <v>187.79055323816092</v>
      </c>
      <c r="D73">
        <v>18.176273785874688</v>
      </c>
      <c r="E73">
        <v>8.389549615724361</v>
      </c>
      <c r="F73">
        <v>4.210928488949313</v>
      </c>
      <c r="G73">
        <v>1.1218155470290399</v>
      </c>
      <c r="H73">
        <v>0.5774307781663105</v>
      </c>
      <c r="I73">
        <v>5.4645337627886634E-2</v>
      </c>
      <c r="J73">
        <v>0.15820202470649325</v>
      </c>
      <c r="K73">
        <v>15.969130757943962</v>
      </c>
      <c r="L73" s="23">
        <f xml:space="preserve"> (C73 + D73 + E73 + F73 + G73 + H73) / $Q$2</f>
        <v>0.23168273999953826</v>
      </c>
      <c r="M73">
        <f xml:space="preserve"> (D73 + E73 + F73 + G73 + H73) / (C73 + D73 + E73 + F73+ G73 + H73)</f>
        <v>0.14743953633168855</v>
      </c>
      <c r="N73" s="23">
        <f>I73 / (D73 + E73 + F73 + G73 + H73)</f>
        <v>1.682637659506819E-3</v>
      </c>
      <c r="O73" s="37">
        <f>SUM(B73:J73)</f>
        <v>934.75577630394423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</row>
    <row r="74" spans="1:62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</row>
    <row r="75" spans="1:62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</row>
    <row r="76" spans="1:62" x14ac:dyDescent="0.2">
      <c r="A76" s="31">
        <v>41</v>
      </c>
      <c r="B76">
        <f t="array" ref="B76:K76">MMULT(B73:K73,B61:K70)</f>
        <v>707.20671929229445</v>
      </c>
      <c r="C76">
        <v>191.45418258404729</v>
      </c>
      <c r="D76">
        <v>18.821056321538421</v>
      </c>
      <c r="E76">
        <v>8.7921856414809056</v>
      </c>
      <c r="F76">
        <v>4.3829827651985998</v>
      </c>
      <c r="G76">
        <v>1.1310526607076363</v>
      </c>
      <c r="H76">
        <v>0.55236132081081679</v>
      </c>
      <c r="I76">
        <v>5.3668768226352227E-2</v>
      </c>
      <c r="J76">
        <v>0.16060271541417143</v>
      </c>
      <c r="K76">
        <v>18.170094992169464</v>
      </c>
      <c r="L76" s="23">
        <f xml:space="preserve"> (C76 + D76 + E76 + F76 + G76 + H76) / $Q$2</f>
        <v>0.23680227542321911</v>
      </c>
      <c r="M76">
        <f xml:space="preserve"> (D76 + E76 + F76 + G76 + H76) / (C76 + D76 + E76 + F76+ G76 + H76)</f>
        <v>0.14959830786946421</v>
      </c>
      <c r="N76" s="23">
        <f>I76 / (D76 + E76 + F76 + G76 + H76)</f>
        <v>1.5935078368532864E-3</v>
      </c>
      <c r="O76" s="37">
        <f>SUM(B76:J76)</f>
        <v>932.55481206971865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</row>
    <row r="77" spans="1:62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</row>
    <row r="78" spans="1:62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</row>
    <row r="79" spans="1:62" x14ac:dyDescent="0.2">
      <c r="A79" s="31">
        <v>42</v>
      </c>
      <c r="B79">
        <f t="array" ref="B79:K79">MMULT(B76:K76,B61:K70)</f>
        <v>701.51587790644294</v>
      </c>
      <c r="C79">
        <v>193.73861839629012</v>
      </c>
      <c r="D79">
        <v>19.450072074081532</v>
      </c>
      <c r="E79">
        <v>9.1934042547694546</v>
      </c>
      <c r="F79">
        <v>4.5638643120168805</v>
      </c>
      <c r="G79">
        <v>1.1475865879822242</v>
      </c>
      <c r="H79">
        <v>0.53303295486954694</v>
      </c>
      <c r="I79">
        <v>5.313735166267089E-2</v>
      </c>
      <c r="J79">
        <v>0.16229305504027888</v>
      </c>
      <c r="K79">
        <v>20.367020168732502</v>
      </c>
      <c r="L79" s="23">
        <f xml:space="preserve"> (C79 + D79 + E79 + F79 + G79 + H79) / $Q$2</f>
        <v>0.24047605872297523</v>
      </c>
      <c r="M79">
        <f xml:space="preserve"> (D79 + E79 + F79 + G79 + H79) / (C79 + D79 + E79 + F79+ G79 + H79)</f>
        <v>0.15259800676022586</v>
      </c>
      <c r="N79" s="23">
        <f>I79 / (D79 + E79 + F79 + G79 + H79)</f>
        <v>1.5230856542729967E-3</v>
      </c>
      <c r="O79" s="37">
        <f>SUM(B79:J79)</f>
        <v>930.35788689315575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</row>
    <row r="80" spans="1:62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</row>
    <row r="81" spans="1:62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4"/>
      <c r="R81" s="55"/>
      <c r="S81" s="55"/>
      <c r="T81" s="55"/>
      <c r="U81" s="55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</row>
    <row r="82" spans="1:62" x14ac:dyDescent="0.2">
      <c r="A82" s="31">
        <v>43</v>
      </c>
      <c r="B82">
        <f t="array" ref="B82:K82">MMULT(B79:K79,B61:K70)</f>
        <v>696.77740630892345</v>
      </c>
      <c r="C82">
        <v>195.09168406909529</v>
      </c>
      <c r="D82">
        <v>20.044064856461262</v>
      </c>
      <c r="E82">
        <v>9.5929020307156634</v>
      </c>
      <c r="F82">
        <v>4.7528142568327834</v>
      </c>
      <c r="G82">
        <v>1.1705017621581681</v>
      </c>
      <c r="H82">
        <v>0.51888672602443453</v>
      </c>
      <c r="I82">
        <v>5.3010007619874358E-2</v>
      </c>
      <c r="J82">
        <v>0.16345373774587063</v>
      </c>
      <c r="K82">
        <v>22.560183306311405</v>
      </c>
      <c r="L82" s="23">
        <f xml:space="preserve"> (C82 + D82 + E82 + F82 + G82 + H82) / $Q$2</f>
        <v>0.24315220100385923</v>
      </c>
      <c r="M82">
        <f xml:space="preserve"> (D82 + E82 + F82 + G82 + H82) / (C82 + D82 + E82 + F82+ G82 + H82)</f>
        <v>0.15607144696023306</v>
      </c>
      <c r="N82" s="23">
        <f>I82 / (D82 + E82 + F82 + G82 + H82)</f>
        <v>1.4692690591353076E-3</v>
      </c>
      <c r="O82" s="37">
        <f>SUM(B82:J82)</f>
        <v>928.1647237555768</v>
      </c>
      <c r="P82" s="41"/>
      <c r="Q82" s="54"/>
      <c r="R82" s="55"/>
      <c r="S82" s="55"/>
      <c r="T82" s="55"/>
      <c r="U82" s="55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</row>
    <row r="83" spans="1:62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</row>
    <row r="84" spans="1:62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</row>
    <row r="85" spans="1:62" x14ac:dyDescent="0.2">
      <c r="A85" s="31">
        <v>44</v>
      </c>
      <c r="B85">
        <f t="array" ref="B85:K85">MMULT(B82:K82,B61:K70)</f>
        <v>692.70178984057236</v>
      </c>
      <c r="C85">
        <v>195.81528333854573</v>
      </c>
      <c r="D85">
        <v>20.593999331036702</v>
      </c>
      <c r="E85">
        <v>9.9888176376713176</v>
      </c>
      <c r="F85">
        <v>4.9490811213272581</v>
      </c>
      <c r="G85">
        <v>1.1990158262913473</v>
      </c>
      <c r="H85">
        <v>0.50940162662194266</v>
      </c>
      <c r="I85">
        <v>5.3244111492618401E-2</v>
      </c>
      <c r="J85">
        <v>0.16424012701676727</v>
      </c>
      <c r="K85">
        <v>24.750034101312156</v>
      </c>
      <c r="L85" s="23">
        <f xml:space="preserve"> (C85 + D85 + E85 + F85 + G85 + H85) / $Q$2</f>
        <v>0.24513463058596754</v>
      </c>
      <c r="M85">
        <f xml:space="preserve"> (D85 + E85 + F85 + G85 + H85) / (C85 + D85 + E85 + F85+ G85 + H85)</f>
        <v>0.15979155069295192</v>
      </c>
      <c r="N85" s="23">
        <f>I85 / (D85 + E85 + F85 + G85 + H85)</f>
        <v>1.4297438331641672E-3</v>
      </c>
      <c r="O85" s="37">
        <f>SUM(B85:J85)</f>
        <v>925.97487296057614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8.0247301003848008</v>
      </c>
      <c r="AM85">
        <f>J85 - J73</f>
        <v>6.0381023102740183E-3</v>
      </c>
      <c r="AN85">
        <f>K85-K73</f>
        <v>8.7809033433681947</v>
      </c>
      <c r="AO85" s="41"/>
      <c r="AP85" s="41"/>
      <c r="AQ85" s="41"/>
      <c r="AR85" s="41"/>
      <c r="AS85" s="41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</row>
    <row r="86" spans="1:62" x14ac:dyDescent="0.2">
      <c r="A86" s="22" t="s">
        <v>153</v>
      </c>
      <c r="B86" s="31">
        <f t="shared" ref="B86:J86" si="3">SUM(B73:B85)</f>
        <v>3512.4781708359383</v>
      </c>
      <c r="C86" s="31">
        <f t="shared" si="3"/>
        <v>963.89032162613944</v>
      </c>
      <c r="D86" s="31">
        <f t="shared" si="3"/>
        <v>97.085466368992599</v>
      </c>
      <c r="E86" s="31">
        <f t="shared" si="3"/>
        <v>45.956859180361704</v>
      </c>
      <c r="F86" s="31">
        <f t="shared" si="3"/>
        <v>22.859670944324833</v>
      </c>
      <c r="G86" s="31">
        <f t="shared" si="3"/>
        <v>5.7699723841684163</v>
      </c>
      <c r="H86" s="31">
        <f t="shared" si="3"/>
        <v>2.6911134064930518</v>
      </c>
      <c r="I86" s="31">
        <f t="shared" si="3"/>
        <v>0.26770557662940253</v>
      </c>
      <c r="J86" s="31">
        <f t="shared" si="3"/>
        <v>0.80879165992358137</v>
      </c>
      <c r="L86" s="31">
        <f>AVERAGE(L17:L85)</f>
        <v>0.21548927405497312</v>
      </c>
      <c r="O86" s="31">
        <f>SUM(B86:J86)</f>
        <v>4651.8080719829713</v>
      </c>
      <c r="P86" s="41"/>
      <c r="Q86" s="23">
        <f xml:space="preserve"> $R$6 * B86</f>
        <v>3512.4781708359383</v>
      </c>
      <c r="R86" s="23">
        <f>$R$7 * C86</f>
        <v>963.89032162613944</v>
      </c>
      <c r="S86" s="23">
        <f xml:space="preserve"> $R$8 * D86</f>
        <v>92.23119305054297</v>
      </c>
      <c r="T86" s="23">
        <f xml:space="preserve"> $R$9 * E86</f>
        <v>43.65901622134362</v>
      </c>
      <c r="U86" s="23">
        <f xml:space="preserve"> $R$10 * F86</f>
        <v>21.030897268778848</v>
      </c>
      <c r="V86" s="23">
        <f>$R$11 * G86</f>
        <v>4.5005784596513649</v>
      </c>
      <c r="W86" s="23">
        <f>$R$12 *H86</f>
        <v>1.614668043895831</v>
      </c>
      <c r="X86" s="23">
        <f xml:space="preserve"> $R$13 * I86</f>
        <v>0.17400862480911164</v>
      </c>
      <c r="Y86" s="23">
        <f xml:space="preserve"> $R$14 * J86</f>
        <v>0.60659374494268603</v>
      </c>
      <c r="Z86" s="31">
        <f>SUM(Q86:Y86)</f>
        <v>4640.1854478760424</v>
      </c>
      <c r="AB86" s="39">
        <f xml:space="preserve"> $S$6 * B86</f>
        <v>8812807.7306273691</v>
      </c>
      <c r="AC86" s="39">
        <f>$S$7 * C86</f>
        <v>3735074.9963012901</v>
      </c>
      <c r="AD86" s="39">
        <f xml:space="preserve"> $S$8 * D86</f>
        <v>381060.45549829595</v>
      </c>
      <c r="AE86" s="39">
        <f xml:space="preserve"> $S$9 * E86</f>
        <v>183827.43672144681</v>
      </c>
      <c r="AF86" s="39">
        <f xml:space="preserve"> $S$10 * F86</f>
        <v>102868.51924946175</v>
      </c>
      <c r="AG86" s="39">
        <f>$S$11 * G86</f>
        <v>119507.66802089624</v>
      </c>
      <c r="AH86" s="39">
        <f>$S$12 *H86</f>
        <v>137741.94859794035</v>
      </c>
      <c r="AI86" s="39">
        <f xml:space="preserve"> $S$13 * I86</f>
        <v>18988.356550323522</v>
      </c>
      <c r="AJ86" s="39">
        <f xml:space="preserve"> $S$14 * J86</f>
        <v>54324.918213747114</v>
      </c>
      <c r="AK86" s="39">
        <f>SUM(AB86:AJ86) + AL86 + AM86 + AN86</f>
        <v>14131674.196717456</v>
      </c>
      <c r="AL86" s="39">
        <f>IF(AL85&gt;0,(AL85*$T$7)-(AL85*$S$7),0)</f>
        <v>37266.846586187021</v>
      </c>
      <c r="AM86" s="39">
        <f>IF(AM85 &gt; 0, (AM85 * $T$14) - (AM85 * $S$14), 0)</f>
        <v>1005.7667018223433</v>
      </c>
      <c r="AN86" s="39">
        <f t="array" ref="AN86">IF(AN85&gt;0,AN85*$T$15,0)</f>
        <v>547199.55364867579</v>
      </c>
      <c r="AO86" s="41"/>
      <c r="AP86" s="41"/>
      <c r="AQ86" s="41"/>
      <c r="AR86" s="41"/>
      <c r="AS86" s="41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</row>
    <row r="87" spans="1:62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</row>
    <row r="88" spans="1:62" x14ac:dyDescent="0.2">
      <c r="A88" s="4" t="str">
        <f>'45-49 transition matrix'!A1</f>
        <v>45-49</v>
      </c>
      <c r="B88" s="4" t="str">
        <f>'45-49 transition matrix'!B1</f>
        <v>no NAFLD</v>
      </c>
      <c r="C88" s="4" t="str">
        <f>'45-49 transition matrix'!C1</f>
        <v>NAFLD F0</v>
      </c>
      <c r="D88" s="4" t="str">
        <f>'45-49 transition matrix'!D1</f>
        <v>F1</v>
      </c>
      <c r="E88" s="4" t="str">
        <f>'45-49 transition matrix'!E1</f>
        <v>F2</v>
      </c>
      <c r="F88" s="4" t="str">
        <f>'45-49 transition matrix'!F1</f>
        <v>F3</v>
      </c>
      <c r="G88" s="4" t="str">
        <f>'45-49 transition matrix'!G1</f>
        <v>F4</v>
      </c>
      <c r="H88" s="4" t="str">
        <f>'45-49 transition matrix'!H1</f>
        <v>DCC</v>
      </c>
      <c r="I88" s="4" t="str">
        <f>'45-49 transition matrix'!I1</f>
        <v>HCC</v>
      </c>
      <c r="J88" s="4" t="str">
        <f>'45-49 transition matrix'!J1</f>
        <v>LT</v>
      </c>
      <c r="K88" s="4" t="str">
        <f>'45-49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</row>
    <row r="89" spans="1:62" x14ac:dyDescent="0.2">
      <c r="A89" s="4" t="str">
        <f>'45-49 transition matrix'!A2</f>
        <v>no NAFLD</v>
      </c>
      <c r="B89" s="41">
        <f>'45-49 transition matrix'!B2</f>
        <v>0.92075999999999991</v>
      </c>
      <c r="C89" s="41">
        <f>'45-49 transition matrix'!C2</f>
        <v>7.6100000000000001E-2</v>
      </c>
      <c r="D89" s="41">
        <f>'45-49 transition matrix'!D2</f>
        <v>0</v>
      </c>
      <c r="E89" s="41">
        <f>'45-49 transition matrix'!E2</f>
        <v>0</v>
      </c>
      <c r="F89" s="41">
        <f>'45-49 transition matrix'!F2</f>
        <v>0</v>
      </c>
      <c r="G89" s="41">
        <f>'45-49 transition matrix'!G2</f>
        <v>0</v>
      </c>
      <c r="H89" s="41">
        <f>'45-49 transition matrix'!H2</f>
        <v>0</v>
      </c>
      <c r="I89" s="41">
        <f>'45-49 transition matrix'!I2</f>
        <v>0</v>
      </c>
      <c r="J89" s="41">
        <f>'45-49 transition matrix'!J2</f>
        <v>0</v>
      </c>
      <c r="K89" s="41">
        <f>'45-49 transition matrix'!K2</f>
        <v>3.14E-3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</row>
    <row r="90" spans="1:62" x14ac:dyDescent="0.2">
      <c r="A90" s="4" t="str">
        <f>'45-49 transition matrix'!A3</f>
        <v>NAFLD</v>
      </c>
      <c r="B90" s="41">
        <f>'45-49 transition matrix'!B3</f>
        <v>0.17818999999999999</v>
      </c>
      <c r="C90" s="41">
        <f>'45-49 transition matrix'!C3</f>
        <v>0.79723130000000009</v>
      </c>
      <c r="D90" s="41">
        <f>'45-49 transition matrix'!D3</f>
        <v>2.0952000000000002E-2</v>
      </c>
      <c r="E90" s="41">
        <f>'45-49 transition matrix'!E3</f>
        <v>0</v>
      </c>
      <c r="F90" s="41">
        <f>'45-49 transition matrix'!F3</f>
        <v>0</v>
      </c>
      <c r="G90" s="41">
        <f>'45-49 transition matrix'!G3</f>
        <v>0</v>
      </c>
      <c r="H90" s="41">
        <f>'45-49 transition matrix'!H3</f>
        <v>0</v>
      </c>
      <c r="I90" s="41">
        <f>'45-49 transition matrix'!I3</f>
        <v>0</v>
      </c>
      <c r="J90" s="41">
        <f>'45-49 transition matrix'!J3</f>
        <v>0</v>
      </c>
      <c r="K90" s="41">
        <f>'45-49 transition matrix'!K3</f>
        <v>3.6267000000000005E-3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</row>
    <row r="91" spans="1:62" x14ac:dyDescent="0.2">
      <c r="A91" s="4" t="str">
        <f>'45-49 transition matrix'!A4</f>
        <v>F1</v>
      </c>
      <c r="B91" s="41">
        <f>'45-49 transition matrix'!B4</f>
        <v>0</v>
      </c>
      <c r="C91" s="41">
        <f>'45-49 transition matrix'!C4</f>
        <v>6.1800000000000001E-2</v>
      </c>
      <c r="D91" s="41">
        <f>'45-49 transition matrix'!D4</f>
        <v>0.82760868300000001</v>
      </c>
      <c r="E91" s="41">
        <f>'45-49 transition matrix'!E4</f>
        <v>0.1067</v>
      </c>
      <c r="F91" s="41">
        <f>'45-49 transition matrix'!F4</f>
        <v>0</v>
      </c>
      <c r="G91" s="41">
        <f>'45-49 transition matrix'!G4</f>
        <v>0</v>
      </c>
      <c r="H91" s="41">
        <f>'45-49 transition matrix'!H4</f>
        <v>0</v>
      </c>
      <c r="I91" s="41">
        <f>'45-49 transition matrix'!I4</f>
        <v>9.0210000000000005E-6</v>
      </c>
      <c r="J91" s="41">
        <f>'45-49 transition matrix'!J4</f>
        <v>0</v>
      </c>
      <c r="K91" s="41">
        <f>'45-49 transition matrix'!K4</f>
        <v>3.8822960000000004E-3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</row>
    <row r="92" spans="1:62" x14ac:dyDescent="0.2">
      <c r="A92" s="4" t="str">
        <f>'45-49 transition matrix'!A5</f>
        <v>F2</v>
      </c>
      <c r="B92" s="41">
        <f>'45-49 transition matrix'!B5</f>
        <v>0</v>
      </c>
      <c r="C92" s="41">
        <f>'45-49 transition matrix'!C5</f>
        <v>0</v>
      </c>
      <c r="D92" s="41">
        <f>'45-49 transition matrix'!D5</f>
        <v>6.1800000000000001E-2</v>
      </c>
      <c r="E92" s="41">
        <f>'45-49 transition matrix'!E5</f>
        <v>0.82509159200000004</v>
      </c>
      <c r="F92" s="41">
        <f>'45-49 transition matrix'!F5</f>
        <v>0.1067</v>
      </c>
      <c r="G92" s="41">
        <f>'45-49 transition matrix'!G5</f>
        <v>0</v>
      </c>
      <c r="H92" s="41">
        <f>'45-49 transition matrix'!H5</f>
        <v>0</v>
      </c>
      <c r="I92" s="41">
        <f>'45-49 transition matrix'!I5</f>
        <v>1.8430000000000001E-4</v>
      </c>
      <c r="J92" s="41">
        <f>'45-49 transition matrix'!J5</f>
        <v>0</v>
      </c>
      <c r="K92" s="41">
        <f>'45-49 transition matrix'!K5</f>
        <v>6.2241080000000008E-3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</row>
    <row r="93" spans="1:62" x14ac:dyDescent="0.2">
      <c r="A93" s="4" t="str">
        <f>'45-49 transition matrix'!A6</f>
        <v>F3</v>
      </c>
      <c r="B93" s="41">
        <f>'45-49 transition matrix'!B6</f>
        <v>0</v>
      </c>
      <c r="C93" s="41">
        <f>'45-49 transition matrix'!C6</f>
        <v>0</v>
      </c>
      <c r="D93" s="41">
        <f>'45-49 transition matrix'!D6</f>
        <v>0</v>
      </c>
      <c r="E93" s="41">
        <f>'45-49 transition matrix'!E6</f>
        <v>6.1800000000000001E-2</v>
      </c>
      <c r="F93" s="41">
        <f>'45-49 transition matrix'!F6</f>
        <v>0.85989176999999994</v>
      </c>
      <c r="G93" s="41">
        <f>'45-49 transition matrix'!G6</f>
        <v>6.9839999999999999E-2</v>
      </c>
      <c r="H93" s="41">
        <f>'45-49 transition matrix'!H6</f>
        <v>0</v>
      </c>
      <c r="I93" s="41">
        <f>'45-49 transition matrix'!I6</f>
        <v>3.6860000000000001E-4</v>
      </c>
      <c r="J93" s="41">
        <f>'45-49 transition matrix'!J6</f>
        <v>0</v>
      </c>
      <c r="K93" s="41">
        <f>'45-49 transition matrix'!K6</f>
        <v>8.0996300000000018E-3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</row>
    <row r="94" spans="1:62" x14ac:dyDescent="0.2">
      <c r="A94" s="4" t="str">
        <f>'45-49 transition matrix'!A7</f>
        <v>F4</v>
      </c>
      <c r="B94" s="41">
        <f>'45-49 transition matrix'!B7</f>
        <v>0</v>
      </c>
      <c r="C94" s="41">
        <f>'45-49 transition matrix'!C7</f>
        <v>0</v>
      </c>
      <c r="D94" s="41">
        <f>'45-49 transition matrix'!D7</f>
        <v>0</v>
      </c>
      <c r="E94" s="41">
        <f>'45-49 transition matrix'!E7</f>
        <v>0</v>
      </c>
      <c r="F94" s="41">
        <f>'45-49 transition matrix'!F7</f>
        <v>6.1800000000000001E-2</v>
      </c>
      <c r="G94" s="41">
        <f>'45-49 transition matrix'!G7</f>
        <v>0.796025074</v>
      </c>
      <c r="H94" s="41">
        <f>'45-49 transition matrix'!H7</f>
        <v>0.1067</v>
      </c>
      <c r="I94" s="41">
        <f>'45-49 transition matrix'!I7</f>
        <v>2.5219999999999999E-2</v>
      </c>
      <c r="J94" s="41">
        <f>'45-49 transition matrix'!J7</f>
        <v>0</v>
      </c>
      <c r="K94" s="41">
        <f>'45-49 transition matrix'!K7</f>
        <v>1.0254926000000001E-2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</row>
    <row r="95" spans="1:62" x14ac:dyDescent="0.2">
      <c r="A95" s="4" t="str">
        <f>'45-49 transition matrix'!A8</f>
        <v>DCC</v>
      </c>
      <c r="B95" s="41">
        <f>'45-49 transition matrix'!B8</f>
        <v>0</v>
      </c>
      <c r="C95" s="41">
        <f>'45-49 transition matrix'!C8</f>
        <v>0</v>
      </c>
      <c r="D95" s="41">
        <f>'45-49 transition matrix'!D8</f>
        <v>0</v>
      </c>
      <c r="E95" s="41">
        <f>'45-49 transition matrix'!E8</f>
        <v>0</v>
      </c>
      <c r="F95" s="41">
        <f>'45-49 transition matrix'!F8</f>
        <v>0</v>
      </c>
      <c r="G95" s="41">
        <f>'45-49 transition matrix'!G8</f>
        <v>0</v>
      </c>
      <c r="H95" s="41">
        <f>'45-49 transition matrix'!H8</f>
        <v>0.78761999999999999</v>
      </c>
      <c r="I95" s="41">
        <f>'45-49 transition matrix'!I8</f>
        <v>2.5219999999999999E-2</v>
      </c>
      <c r="J95" s="41">
        <f>'45-49 transition matrix'!J8</f>
        <v>2.716E-2</v>
      </c>
      <c r="K95" s="41">
        <f>'45-49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</row>
    <row r="96" spans="1:62" x14ac:dyDescent="0.2">
      <c r="A96" s="4" t="str">
        <f>'45-49 transition matrix'!A9</f>
        <v>HCC</v>
      </c>
      <c r="B96" s="41">
        <f>'45-49 transition matrix'!B9</f>
        <v>0</v>
      </c>
      <c r="C96" s="41">
        <f>'45-49 transition matrix'!C9</f>
        <v>0</v>
      </c>
      <c r="D96" s="41">
        <f>'45-49 transition matrix'!D9</f>
        <v>0</v>
      </c>
      <c r="E96" s="41">
        <f>'45-49 transition matrix'!E9</f>
        <v>0</v>
      </c>
      <c r="F96" s="41">
        <f>'45-49 transition matrix'!F9</f>
        <v>0</v>
      </c>
      <c r="G96" s="41">
        <f>'45-49 transition matrix'!G9</f>
        <v>0</v>
      </c>
      <c r="H96" s="41">
        <f>'45-49 transition matrix'!H9</f>
        <v>0</v>
      </c>
      <c r="I96" s="41">
        <f>'45-49 transition matrix'!I9</f>
        <v>0.34700000000000009</v>
      </c>
      <c r="J96" s="41">
        <f>'45-49 transition matrix'!J9</f>
        <v>3.0599999999999999E-2</v>
      </c>
      <c r="K96" s="41">
        <f>'45-49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</row>
    <row r="97" spans="1:62" x14ac:dyDescent="0.2">
      <c r="A97" s="4" t="str">
        <f>'45-49 transition matrix'!A10</f>
        <v xml:space="preserve">LT </v>
      </c>
      <c r="B97" s="41">
        <f>'45-49 transition matrix'!B10</f>
        <v>0</v>
      </c>
      <c r="C97" s="41">
        <f>'45-49 transition matrix'!C10</f>
        <v>0</v>
      </c>
      <c r="D97" s="41">
        <f>'45-49 transition matrix'!D10</f>
        <v>0</v>
      </c>
      <c r="E97" s="41">
        <f>'45-49 transition matrix'!E10</f>
        <v>0</v>
      </c>
      <c r="F97" s="41">
        <f>'45-49 transition matrix'!F10</f>
        <v>0</v>
      </c>
      <c r="G97" s="41">
        <f>'45-49 transition matrix'!G10</f>
        <v>0</v>
      </c>
      <c r="H97" s="41">
        <f>'45-49 transition matrix'!H10</f>
        <v>0</v>
      </c>
      <c r="I97" s="41">
        <f>'45-49 transition matrix'!I10</f>
        <v>0</v>
      </c>
      <c r="J97" s="41">
        <f>'45-49 transition matrix'!J10</f>
        <v>0.92999999999999994</v>
      </c>
      <c r="K97" s="41">
        <f>'45-49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</row>
    <row r="98" spans="1:62" x14ac:dyDescent="0.2">
      <c r="A98" s="4" t="str">
        <f>'45-49 transition matrix'!A11</f>
        <v>death</v>
      </c>
      <c r="B98" s="41">
        <f>'45-49 transition matrix'!B11</f>
        <v>0</v>
      </c>
      <c r="C98" s="41">
        <f>'45-49 transition matrix'!C11</f>
        <v>0</v>
      </c>
      <c r="D98" s="41">
        <f>'45-49 transition matrix'!D11</f>
        <v>0</v>
      </c>
      <c r="E98" s="41">
        <f>'45-49 transition matrix'!E11</f>
        <v>0</v>
      </c>
      <c r="F98" s="41">
        <f>'45-49 transition matrix'!F11</f>
        <v>0</v>
      </c>
      <c r="G98" s="41">
        <f>'45-49 transition matrix'!G11</f>
        <v>0</v>
      </c>
      <c r="H98" s="41">
        <f>'45-49 transition matrix'!H11</f>
        <v>0</v>
      </c>
      <c r="I98" s="41">
        <f>'45-49 transition matrix'!I11</f>
        <v>0</v>
      </c>
      <c r="J98" s="41">
        <f>'45-49 transition matrix'!J11</f>
        <v>0</v>
      </c>
      <c r="K98" s="41">
        <f>'45-49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</row>
    <row r="99" spans="1:62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</row>
    <row r="100" spans="1:62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</row>
    <row r="101" spans="1:62" x14ac:dyDescent="0.2">
      <c r="A101" s="4">
        <v>45</v>
      </c>
      <c r="B101" s="41">
        <f t="array" ref="B101:K101">MMULT(B85:K85,B89:K98)</f>
        <v>672.70442535170082</v>
      </c>
      <c r="C101" s="41">
        <v>210.0973882613828</v>
      </c>
      <c r="D101" s="41">
        <v>21.763803410579463</v>
      </c>
      <c r="E101" s="41">
        <v>10.744922388783548</v>
      </c>
      <c r="F101" s="41">
        <v>5.395580145296015</v>
      </c>
      <c r="G101" s="41">
        <v>1.3000904873642365</v>
      </c>
      <c r="H101" s="41">
        <v>0.52914989782526123</v>
      </c>
      <c r="I101" s="41">
        <v>6.5412943710321081E-2</v>
      </c>
      <c r="J101" s="41">
        <v>0.16820793611631965</v>
      </c>
      <c r="K101" s="41">
        <v>27.95592623912939</v>
      </c>
      <c r="L101" s="41">
        <f xml:space="preserve"> (C101 + D101 + E101 + F101 + G101 + H101) / $Q$2</f>
        <v>0.26277941467138649</v>
      </c>
      <c r="M101" s="41">
        <f xml:space="preserve"> (D101 + E101 + F101 + G101 + H101) / (C101 + D101 + E101 + F101+ G101 + H101)</f>
        <v>0.1590417391459541</v>
      </c>
      <c r="N101" s="41">
        <f>I101 / (D101 + E101 + F101 + G101 + H101)</f>
        <v>1.6462900936980232E-3</v>
      </c>
      <c r="O101" s="41">
        <f>SUM(B101:J101)</f>
        <v>922.76898082275875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</row>
    <row r="102" spans="1:62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</row>
    <row r="103" spans="1:62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</row>
    <row r="104" spans="1:62" x14ac:dyDescent="0.2">
      <c r="A104" s="4">
        <v>46</v>
      </c>
      <c r="B104" s="41">
        <f t="array" ref="B104:K104">MMULT(B101:K101,B89:K98)</f>
        <v>656.8365803011277</v>
      </c>
      <c r="C104" s="41">
        <v>220.03402379026522</v>
      </c>
      <c r="D104" s="41">
        <v>23.077909360179895</v>
      </c>
      <c r="E104" s="41">
        <v>11.521189796565983</v>
      </c>
      <c r="F104" s="41">
        <v>5.866443772317762</v>
      </c>
      <c r="G104" s="41">
        <v>1.411731943758286</v>
      </c>
      <c r="H104" s="41">
        <v>0.55548869752689622</v>
      </c>
      <c r="I104" s="41">
        <v>7.2997165290336313E-2</v>
      </c>
      <c r="J104" s="41">
        <v>0.17280672789064719</v>
      </c>
      <c r="K104" s="41">
        <v>31.175735506965331</v>
      </c>
      <c r="L104" s="41">
        <f xml:space="preserve"> (C104 + D104 + E104 + F104 + G104 + H104) / $Q$2</f>
        <v>0.27607017067822393</v>
      </c>
      <c r="M104" s="41">
        <f xml:space="preserve"> (D104 + E104 + F104 + G104 + H104) / (C104 + D104 + E104 + F104+ G104 + H104)</f>
        <v>0.16166907819863963</v>
      </c>
      <c r="N104" s="41">
        <f>I104 / (D104 + E104 + F104 + G104 + H104)</f>
        <v>1.7203019353032496E-3</v>
      </c>
      <c r="O104" s="41">
        <f>SUM(B104:J104)</f>
        <v>919.54917155492274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</row>
    <row r="105" spans="1:62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</row>
    <row r="106" spans="1:62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</row>
    <row r="107" spans="1:62" x14ac:dyDescent="0.2">
      <c r="A107" s="4">
        <v>47</v>
      </c>
      <c r="B107" s="41">
        <f t="array" ref="B107:K107">MMULT(B104:K104,B89:K98)</f>
        <v>643.99671237725363</v>
      </c>
      <c r="C107" s="41">
        <v>226.82948938991902</v>
      </c>
      <c r="D107" s="41">
        <v>24.42164056785327</v>
      </c>
      <c r="E107" s="41">
        <v>12.330995984843215</v>
      </c>
      <c r="F107" s="41">
        <v>6.3610627044016494</v>
      </c>
      <c r="G107" s="41">
        <v>1.533486458057026</v>
      </c>
      <c r="H107" s="41">
        <v>0.58814580634514313</v>
      </c>
      <c r="I107" s="41">
        <v>7.9437233203280624E-2</v>
      </c>
      <c r="J107" s="41">
        <v>0.17803104322101668</v>
      </c>
      <c r="K107" s="41">
        <v>34.405905496790751</v>
      </c>
      <c r="L107" s="41">
        <f xml:space="preserve"> (C107 + D107 + E107 + F107 + G107 + H107) / $Q$2</f>
        <v>0.28616566042453445</v>
      </c>
      <c r="M107" s="41">
        <f xml:space="preserve"> (D107 + E107 + F107 + G107 + H107) / (C107 + D107 + E107 + F107+ G107 + H107)</f>
        <v>0.1662667424989441</v>
      </c>
      <c r="N107" s="41">
        <f>I107 / (D107 + E107 + F107 + G107 + H107)</f>
        <v>1.7560882286343849E-3</v>
      </c>
      <c r="O107" s="41">
        <f>SUM(B107:J107)</f>
        <v>916.31900156509721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</row>
    <row r="108" spans="1:62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</row>
    <row r="109" spans="1:62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</row>
    <row r="110" spans="1:62" x14ac:dyDescent="0.2">
      <c r="A110" s="4">
        <v>48</v>
      </c>
      <c r="B110" s="41">
        <f t="array" ref="B110:K110">MMULT(B107:K107,B89:K98)</f>
        <v>633.38515960286963</v>
      </c>
      <c r="C110" s="41">
        <v>231.35297590366369</v>
      </c>
      <c r="D110" s="41">
        <v>25.72614880062131</v>
      </c>
      <c r="E110" s="41">
        <v>13.173103831801864</v>
      </c>
      <c r="F110" s="41">
        <v>6.8803122026596153</v>
      </c>
      <c r="G110" s="41">
        <v>1.6649502905282532</v>
      </c>
      <c r="H110" s="41">
        <v>0.6268584050682463</v>
      </c>
      <c r="I110" s="41">
        <v>8.5909883522172756E-2</v>
      </c>
      <c r="J110" s="41">
        <v>0.18397368963189997</v>
      </c>
      <c r="K110" s="41">
        <v>37.645514451521237</v>
      </c>
      <c r="L110" s="41">
        <f xml:space="preserve"> (C110 + D110 + E110 + F110 + G110 + H110) / $Q$2</f>
        <v>0.29390662573243559</v>
      </c>
      <c r="M110" s="41">
        <f xml:space="preserve"> (D110 + E110 + F110 + G110 + H110) / (C110 + D110 + E110 + F110+ G110 + H110)</f>
        <v>0.17203716722609652</v>
      </c>
      <c r="N110" s="41">
        <f>I110 / (D110 + E110 + F110 + G110 + H110)</f>
        <v>1.7871318668967265E-3</v>
      </c>
      <c r="O110" s="41">
        <f>SUM(B110:J110)</f>
        <v>913.07939261036677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</row>
    <row r="111" spans="1:62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</row>
    <row r="112" spans="1:62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</row>
    <row r="113" spans="1:62" x14ac:dyDescent="0.2">
      <c r="A113" s="4">
        <v>49</v>
      </c>
      <c r="B113" s="41">
        <f t="array" ref="B113:K113">MMULT(B110:K110,B89:K98)</f>
        <v>624.42050633221208</v>
      </c>
      <c r="C113" s="41">
        <v>234.2323203802033</v>
      </c>
      <c r="D113" s="41">
        <v>26.952589495483146</v>
      </c>
      <c r="E113" s="41">
        <v>14.039200583313358</v>
      </c>
      <c r="F113" s="41">
        <v>7.4247879449054803</v>
      </c>
      <c r="G113" s="41">
        <v>1.8058631824578217</v>
      </c>
      <c r="H113" s="41">
        <v>0.6713764129992168</v>
      </c>
      <c r="I113" s="41">
        <v>9.2806106587569479E-2</v>
      </c>
      <c r="J113" s="41">
        <v>0.19074984807509904</v>
      </c>
      <c r="K113" s="41">
        <v>40.894706775650896</v>
      </c>
      <c r="L113" s="41">
        <f xml:space="preserve"> (C113 + D113 + E113 + F113 + G113 + H113) / $Q$2</f>
        <v>0.29990393212744743</v>
      </c>
      <c r="M113" s="41">
        <f xml:space="preserve"> (D113 + E113 + F113 + G113 + H113) / (C113 + D113 + E113 + F113+ G113 + H113)</f>
        <v>0.17849579830268963</v>
      </c>
      <c r="N113" s="41">
        <f>I113 / (D113 + E113 + F113 + G113 + H113)</f>
        <v>1.8235241710897422E-3</v>
      </c>
      <c r="O113" s="41">
        <f>SUM(B113:J113)</f>
        <v>909.83020028623707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24.134932118820501</v>
      </c>
      <c r="AM113">
        <f>J113 - J101</f>
        <v>2.2541911958779387E-2</v>
      </c>
      <c r="AN113">
        <f>K113-K101</f>
        <v>12.938780536521506</v>
      </c>
      <c r="AO113" s="41"/>
      <c r="AP113" s="41"/>
      <c r="AQ113" s="41"/>
      <c r="AR113" s="41"/>
      <c r="AS113" s="41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</row>
    <row r="114" spans="1:62" x14ac:dyDescent="0.2">
      <c r="A114" s="22" t="s">
        <v>153</v>
      </c>
      <c r="B114" s="41">
        <f t="shared" ref="B114:J114" si="4">SUM(B101:B113)</f>
        <v>3231.3433839651639</v>
      </c>
      <c r="C114" s="41">
        <f t="shared" si="4"/>
        <v>1122.546197725434</v>
      </c>
      <c r="D114" s="41">
        <f t="shared" si="4"/>
        <v>121.94209163471709</v>
      </c>
      <c r="E114" s="41">
        <f t="shared" si="4"/>
        <v>61.809412585307967</v>
      </c>
      <c r="F114" s="41">
        <f t="shared" si="4"/>
        <v>31.928186769580527</v>
      </c>
      <c r="G114" s="41">
        <f t="shared" si="4"/>
        <v>7.7161223621656232</v>
      </c>
      <c r="H114" s="41">
        <f t="shared" si="4"/>
        <v>2.9710192197647638</v>
      </c>
      <c r="I114" s="41">
        <f t="shared" si="4"/>
        <v>0.39656333231368029</v>
      </c>
      <c r="J114" s="41">
        <f t="shared" si="4"/>
        <v>0.89376924493498255</v>
      </c>
      <c r="K114" s="41"/>
      <c r="L114" s="4"/>
      <c r="M114" s="41"/>
      <c r="N114" s="41"/>
      <c r="O114" s="4">
        <f>SUM(B114:J114)</f>
        <v>4581.5467468393826</v>
      </c>
      <c r="P114" s="41"/>
      <c r="Q114" s="41">
        <f xml:space="preserve"> $R$6 * B114</f>
        <v>3231.3433839651639</v>
      </c>
      <c r="R114" s="41">
        <f>$R$7 * C114</f>
        <v>1122.546197725434</v>
      </c>
      <c r="S114" s="41">
        <f xml:space="preserve"> $R$8 * D114</f>
        <v>115.84498705298122</v>
      </c>
      <c r="T114" s="41">
        <f xml:space="preserve"> $R$9 * E114</f>
        <v>58.718941956042563</v>
      </c>
      <c r="U114" s="41">
        <f xml:space="preserve"> $R$10 * F114</f>
        <v>29.373931828014086</v>
      </c>
      <c r="V114" s="41">
        <f>$R$11 * G114</f>
        <v>6.018575442489186</v>
      </c>
      <c r="W114" s="41">
        <f>$R$12 *H114</f>
        <v>1.7826115318588582</v>
      </c>
      <c r="X114" s="41">
        <f xml:space="preserve"> $R$13 * I114</f>
        <v>0.25776616600389218</v>
      </c>
      <c r="Y114" s="41">
        <f xml:space="preserve"> $R$14 * J114</f>
        <v>0.67032693370123697</v>
      </c>
      <c r="Z114" s="4">
        <f>SUM(Q114:Y114)</f>
        <v>4566.5567226016892</v>
      </c>
      <c r="AA114" s="41"/>
      <c r="AB114" s="50">
        <f xml:space="preserve"> $S$6 * B114</f>
        <v>8107440.5503685959</v>
      </c>
      <c r="AC114" s="50">
        <f>$S$7 * C114</f>
        <v>4349866.5161860567</v>
      </c>
      <c r="AD114" s="50">
        <f xml:space="preserve"> $S$8 * D114</f>
        <v>478622.70966626459</v>
      </c>
      <c r="AE114" s="50">
        <f xml:space="preserve"> $S$9 * E114</f>
        <v>247237.65034123187</v>
      </c>
      <c r="AF114" s="50">
        <f xml:space="preserve"> $S$10 * F114</f>
        <v>143676.84046311237</v>
      </c>
      <c r="AG114" s="50">
        <f>$S$11 * G114</f>
        <v>159816.32636517438</v>
      </c>
      <c r="AH114" s="50">
        <f>$S$12 *H114</f>
        <v>152068.64774443966</v>
      </c>
      <c r="AI114" s="50">
        <f xml:space="preserve"> $S$13 * I114</f>
        <v>28128.237161009343</v>
      </c>
      <c r="AJ114" s="50">
        <f xml:space="preserve"> $S$14 * J114</f>
        <v>60032.692643792907</v>
      </c>
      <c r="AK114" s="39">
        <f>SUM(AB114:AJ114) + AL114 + AM114 + AN114</f>
        <v>14649033.588668866</v>
      </c>
      <c r="AL114" s="39">
        <f>IF(AL113&gt;0,(AL113*$T$7)-(AL113*$S$7),0)</f>
        <v>112082.62475980242</v>
      </c>
      <c r="AM114" s="39">
        <f>IF(AM113 &gt; 0, (AM113 * $T$14) - (AM113 * $S$14), 0)</f>
        <v>3754.806274973882</v>
      </c>
      <c r="AN114" s="39">
        <f t="array" ref="AN114">IF(AN113&gt;0,AN113*$T$15,0)</f>
        <v>806305.98669441068</v>
      </c>
      <c r="AO114" s="41"/>
      <c r="AP114" s="41"/>
      <c r="AQ114" s="41"/>
      <c r="AR114" s="41"/>
      <c r="AS114" s="41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</row>
    <row r="115" spans="1:62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</row>
    <row r="116" spans="1:62" x14ac:dyDescent="0.2">
      <c r="A116" s="4" t="str">
        <f>'50-54 transition matrix'!A1</f>
        <v>50-54</v>
      </c>
      <c r="B116" s="4" t="str">
        <f>'50-54 transition matrix'!B1</f>
        <v>no NAFLD</v>
      </c>
      <c r="C116" s="4" t="str">
        <f>'50-54 transition matrix'!C1</f>
        <v>NAFLD F0</v>
      </c>
      <c r="D116" s="4" t="str">
        <f>'50-54 transition matrix'!D1</f>
        <v>F1</v>
      </c>
      <c r="E116" s="4" t="str">
        <f>'50-54 transition matrix'!E1</f>
        <v>F2</v>
      </c>
      <c r="F116" s="4" t="str">
        <f>'50-54 transition matrix'!F1</f>
        <v>F3</v>
      </c>
      <c r="G116" s="4" t="str">
        <f>'50-54 transition matrix'!G1</f>
        <v>F4</v>
      </c>
      <c r="H116" s="4" t="str">
        <f>'50-54 transition matrix'!H1</f>
        <v>DCC</v>
      </c>
      <c r="I116" s="4" t="str">
        <f>'50-54 transition matrix'!I1</f>
        <v>HCC</v>
      </c>
      <c r="J116" s="4" t="str">
        <f>'50-54 transition matrix'!J1</f>
        <v>LT</v>
      </c>
      <c r="K116" s="4" t="str">
        <f>'50-54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</row>
    <row r="117" spans="1:62" x14ac:dyDescent="0.2">
      <c r="A117" s="4" t="str">
        <f>'50-54 transition matrix'!A2</f>
        <v>no NAFLD</v>
      </c>
      <c r="B117" s="41">
        <f>'50-54 transition matrix'!B2</f>
        <v>0.91325999999999996</v>
      </c>
      <c r="C117" s="41">
        <f>'50-54 transition matrix'!C2</f>
        <v>8.1799999999999998E-2</v>
      </c>
      <c r="D117" s="41">
        <f>'50-54 transition matrix'!D2</f>
        <v>0</v>
      </c>
      <c r="E117" s="41">
        <f>'50-54 transition matrix'!E2</f>
        <v>0</v>
      </c>
      <c r="F117" s="41">
        <f>'50-54 transition matrix'!F2</f>
        <v>0</v>
      </c>
      <c r="G117" s="41">
        <f>'50-54 transition matrix'!G2</f>
        <v>0</v>
      </c>
      <c r="H117" s="41">
        <f>'50-54 transition matrix'!H2</f>
        <v>0</v>
      </c>
      <c r="I117" s="41">
        <f>'50-54 transition matrix'!I2</f>
        <v>0</v>
      </c>
      <c r="J117" s="41">
        <f>'50-54 transition matrix'!J2</f>
        <v>0</v>
      </c>
      <c r="K117" s="41">
        <f>'50-54 transition matrix'!K2</f>
        <v>4.9399999999999999E-3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</row>
    <row r="118" spans="1:62" x14ac:dyDescent="0.2">
      <c r="A118" s="4" t="str">
        <f>'50-54 transition matrix'!A3</f>
        <v>NAFLD</v>
      </c>
      <c r="B118" s="41">
        <f>'50-54 transition matrix'!B3</f>
        <v>0.17818999999999999</v>
      </c>
      <c r="C118" s="41">
        <f>'50-54 transition matrix'!C3</f>
        <v>0.79515230000000003</v>
      </c>
      <c r="D118" s="41">
        <f>'50-54 transition matrix'!D3</f>
        <v>2.0952000000000002E-2</v>
      </c>
      <c r="E118" s="41">
        <f>'50-54 transition matrix'!E3</f>
        <v>0</v>
      </c>
      <c r="F118" s="41">
        <f>'50-54 transition matrix'!F3</f>
        <v>0</v>
      </c>
      <c r="G118" s="41">
        <f>'50-54 transition matrix'!G3</f>
        <v>0</v>
      </c>
      <c r="H118" s="41">
        <f>'50-54 transition matrix'!H3</f>
        <v>0</v>
      </c>
      <c r="I118" s="41">
        <f>'50-54 transition matrix'!I3</f>
        <v>0</v>
      </c>
      <c r="J118" s="41">
        <f>'50-54 transition matrix'!J3</f>
        <v>0</v>
      </c>
      <c r="K118" s="41">
        <f>'50-54 transition matrix'!K3</f>
        <v>5.7057000000000002E-3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</row>
    <row r="119" spans="1:62" x14ac:dyDescent="0.2">
      <c r="A119" s="4" t="str">
        <f>'50-54 transition matrix'!A4</f>
        <v>F1</v>
      </c>
      <c r="B119" s="41">
        <f>'50-54 transition matrix'!B4</f>
        <v>0</v>
      </c>
      <c r="C119" s="41">
        <f>'50-54 transition matrix'!C4</f>
        <v>6.1800000000000001E-2</v>
      </c>
      <c r="D119" s="41">
        <f>'50-54 transition matrix'!D4</f>
        <v>0.82538316300000003</v>
      </c>
      <c r="E119" s="41">
        <f>'50-54 transition matrix'!E4</f>
        <v>0.1067</v>
      </c>
      <c r="F119" s="41">
        <f>'50-54 transition matrix'!F4</f>
        <v>0</v>
      </c>
      <c r="G119" s="41">
        <f>'50-54 transition matrix'!G4</f>
        <v>0</v>
      </c>
      <c r="H119" s="41">
        <f>'50-54 transition matrix'!H4</f>
        <v>0</v>
      </c>
      <c r="I119" s="41">
        <f>'50-54 transition matrix'!I4</f>
        <v>9.0210000000000005E-6</v>
      </c>
      <c r="J119" s="41">
        <f>'50-54 transition matrix'!J4</f>
        <v>0</v>
      </c>
      <c r="K119" s="41">
        <f>'50-54 transition matrix'!K4</f>
        <v>6.1078160000000012E-3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</row>
    <row r="120" spans="1:62" x14ac:dyDescent="0.2">
      <c r="A120" s="4" t="str">
        <f>'50-54 transition matrix'!A5</f>
        <v>F2</v>
      </c>
      <c r="B120" s="41">
        <f>'50-54 transition matrix'!B5</f>
        <v>0</v>
      </c>
      <c r="C120" s="41">
        <f>'50-54 transition matrix'!C5</f>
        <v>0</v>
      </c>
      <c r="D120" s="41">
        <f>'50-54 transition matrix'!D5</f>
        <v>6.1800000000000001E-2</v>
      </c>
      <c r="E120" s="41">
        <f>'50-54 transition matrix'!E5</f>
        <v>0.821523632</v>
      </c>
      <c r="F120" s="41">
        <f>'50-54 transition matrix'!F5</f>
        <v>0.1067</v>
      </c>
      <c r="G120" s="41">
        <f>'50-54 transition matrix'!G5</f>
        <v>0</v>
      </c>
      <c r="H120" s="41">
        <f>'50-54 transition matrix'!H5</f>
        <v>0</v>
      </c>
      <c r="I120" s="41">
        <f>'50-54 transition matrix'!I5</f>
        <v>1.8430000000000001E-4</v>
      </c>
      <c r="J120" s="41">
        <f>'50-54 transition matrix'!J5</f>
        <v>0</v>
      </c>
      <c r="K120" s="41">
        <f>'50-54 transition matrix'!K5</f>
        <v>9.792068000000001E-3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</row>
    <row r="121" spans="1:62" x14ac:dyDescent="0.2">
      <c r="A121" s="4" t="str">
        <f>'50-54 transition matrix'!A6</f>
        <v>F3</v>
      </c>
      <c r="B121" s="41">
        <f>'50-54 transition matrix'!B6</f>
        <v>0</v>
      </c>
      <c r="C121" s="41">
        <f>'50-54 transition matrix'!C6</f>
        <v>0</v>
      </c>
      <c r="D121" s="41">
        <f>'50-54 transition matrix'!D6</f>
        <v>0</v>
      </c>
      <c r="E121" s="41">
        <f>'50-54 transition matrix'!E6</f>
        <v>6.1800000000000001E-2</v>
      </c>
      <c r="F121" s="41">
        <f>'50-54 transition matrix'!F6</f>
        <v>0.85524866999999993</v>
      </c>
      <c r="G121" s="41">
        <f>'50-54 transition matrix'!G6</f>
        <v>6.9839999999999999E-2</v>
      </c>
      <c r="H121" s="41">
        <f>'50-54 transition matrix'!H6</f>
        <v>0</v>
      </c>
      <c r="I121" s="41">
        <f>'50-54 transition matrix'!I6</f>
        <v>3.6860000000000001E-4</v>
      </c>
      <c r="J121" s="41">
        <f>'50-54 transition matrix'!J6</f>
        <v>0</v>
      </c>
      <c r="K121" s="41">
        <f>'50-54 transition matrix'!K6</f>
        <v>1.2742730000000001E-2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</row>
    <row r="122" spans="1:62" x14ac:dyDescent="0.2">
      <c r="A122" s="4" t="str">
        <f>'50-54 transition matrix'!A7</f>
        <v>F4</v>
      </c>
      <c r="B122" s="41">
        <f>'50-54 transition matrix'!B7</f>
        <v>0</v>
      </c>
      <c r="C122" s="41">
        <f>'50-54 transition matrix'!C7</f>
        <v>0</v>
      </c>
      <c r="D122" s="41">
        <f>'50-54 transition matrix'!D7</f>
        <v>0</v>
      </c>
      <c r="E122" s="41">
        <f>'50-54 transition matrix'!E7</f>
        <v>0</v>
      </c>
      <c r="F122" s="41">
        <f>'50-54 transition matrix'!F7</f>
        <v>6.1800000000000001E-2</v>
      </c>
      <c r="G122" s="41">
        <f>'50-54 transition matrix'!G7</f>
        <v>0.79014645399999994</v>
      </c>
      <c r="H122" s="41">
        <f>'50-54 transition matrix'!H7</f>
        <v>0.1067</v>
      </c>
      <c r="I122" s="41">
        <f>'50-54 transition matrix'!I7</f>
        <v>2.5219999999999999E-2</v>
      </c>
      <c r="J122" s="41">
        <f>'50-54 transition matrix'!J7</f>
        <v>0</v>
      </c>
      <c r="K122" s="41">
        <f>'50-54 transition matrix'!K7</f>
        <v>1.6133546000000002E-2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</row>
    <row r="123" spans="1:62" x14ac:dyDescent="0.2">
      <c r="A123" s="4" t="str">
        <f>'50-54 transition matrix'!A8</f>
        <v>DCC</v>
      </c>
      <c r="B123" s="41">
        <f>'50-54 transition matrix'!B8</f>
        <v>0</v>
      </c>
      <c r="C123" s="41">
        <f>'50-54 transition matrix'!C8</f>
        <v>0</v>
      </c>
      <c r="D123" s="41">
        <f>'50-54 transition matrix'!D8</f>
        <v>0</v>
      </c>
      <c r="E123" s="41">
        <f>'50-54 transition matrix'!E8</f>
        <v>0</v>
      </c>
      <c r="F123" s="41">
        <f>'50-54 transition matrix'!F8</f>
        <v>0</v>
      </c>
      <c r="G123" s="41">
        <f>'50-54 transition matrix'!G8</f>
        <v>0</v>
      </c>
      <c r="H123" s="41">
        <f>'50-54 transition matrix'!H8</f>
        <v>0.78761999999999999</v>
      </c>
      <c r="I123" s="41">
        <f>'50-54 transition matrix'!I8</f>
        <v>2.5219999999999999E-2</v>
      </c>
      <c r="J123" s="41">
        <f>'50-54 transition matrix'!J8</f>
        <v>2.716E-2</v>
      </c>
      <c r="K123" s="41">
        <f>'50-54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</row>
    <row r="124" spans="1:62" x14ac:dyDescent="0.2">
      <c r="A124" s="4" t="str">
        <f>'50-54 transition matrix'!A9</f>
        <v>HCC</v>
      </c>
      <c r="B124" s="41">
        <f>'50-54 transition matrix'!B9</f>
        <v>0</v>
      </c>
      <c r="C124" s="41">
        <f>'50-54 transition matrix'!C9</f>
        <v>0</v>
      </c>
      <c r="D124" s="41">
        <f>'50-54 transition matrix'!D9</f>
        <v>0</v>
      </c>
      <c r="E124" s="41">
        <f>'50-54 transition matrix'!E9</f>
        <v>0</v>
      </c>
      <c r="F124" s="41">
        <f>'50-54 transition matrix'!F9</f>
        <v>0</v>
      </c>
      <c r="G124" s="41">
        <f>'50-54 transition matrix'!G9</f>
        <v>0</v>
      </c>
      <c r="H124" s="41">
        <f>'50-54 transition matrix'!H9</f>
        <v>0</v>
      </c>
      <c r="I124" s="41">
        <f>'50-54 transition matrix'!I9</f>
        <v>0.33782000000000001</v>
      </c>
      <c r="J124" s="41">
        <f>'50-54 transition matrix'!J9</f>
        <v>3.9780000000000003E-2</v>
      </c>
      <c r="K124" s="41">
        <f>'50-54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</row>
    <row r="125" spans="1:62" x14ac:dyDescent="0.2">
      <c r="A125" s="4" t="str">
        <f>'50-54 transition matrix'!A10</f>
        <v xml:space="preserve">LT </v>
      </c>
      <c r="B125" s="41">
        <f>'50-54 transition matrix'!B10</f>
        <v>0</v>
      </c>
      <c r="C125" s="41">
        <f>'50-54 transition matrix'!C10</f>
        <v>0</v>
      </c>
      <c r="D125" s="41">
        <f>'50-54 transition matrix'!D10</f>
        <v>0</v>
      </c>
      <c r="E125" s="41">
        <f>'50-54 transition matrix'!E10</f>
        <v>0</v>
      </c>
      <c r="F125" s="41">
        <f>'50-54 transition matrix'!F10</f>
        <v>0</v>
      </c>
      <c r="G125" s="41">
        <f>'50-54 transition matrix'!G10</f>
        <v>0</v>
      </c>
      <c r="H125" s="41">
        <f>'50-54 transition matrix'!H10</f>
        <v>0</v>
      </c>
      <c r="I125" s="41">
        <f>'50-54 transition matrix'!I10</f>
        <v>0</v>
      </c>
      <c r="J125" s="41">
        <f>'50-54 transition matrix'!J10</f>
        <v>0.92999999999999994</v>
      </c>
      <c r="K125" s="41">
        <f>'50-54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</row>
    <row r="126" spans="1:62" x14ac:dyDescent="0.2">
      <c r="A126" s="4" t="str">
        <f>'50-54 transition matrix'!A11</f>
        <v>death</v>
      </c>
      <c r="B126" s="41">
        <f>'50-54 transition matrix'!B11</f>
        <v>0</v>
      </c>
      <c r="C126" s="41">
        <f>'50-54 transition matrix'!C11</f>
        <v>0</v>
      </c>
      <c r="D126" s="41">
        <f>'50-54 transition matrix'!D11</f>
        <v>0</v>
      </c>
      <c r="E126" s="41">
        <f>'50-54 transition matrix'!E11</f>
        <v>0</v>
      </c>
      <c r="F126" s="41">
        <f>'50-54 transition matrix'!F11</f>
        <v>0</v>
      </c>
      <c r="G126" s="41">
        <f>'50-54 transition matrix'!G11</f>
        <v>0</v>
      </c>
      <c r="H126" s="41">
        <f>'50-54 transition matrix'!H11</f>
        <v>0</v>
      </c>
      <c r="I126" s="41">
        <f>'50-54 transition matrix'!I11</f>
        <v>0</v>
      </c>
      <c r="J126" s="41">
        <f>'50-54 transition matrix'!J11</f>
        <v>0</v>
      </c>
      <c r="K126" s="41">
        <f>'50-54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</row>
    <row r="127" spans="1:62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</row>
    <row r="128" spans="1:62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</row>
    <row r="129" spans="1:62" x14ac:dyDescent="0.2">
      <c r="A129" s="4">
        <v>50</v>
      </c>
      <c r="B129" s="41">
        <f t="array" ref="B129:K129">MMULT(B113:K113,B117:K126)</f>
        <v>611.99612878150447</v>
      </c>
      <c r="C129" s="41">
        <v>238.99363573345133</v>
      </c>
      <c r="D129" s="41">
        <v>28.021471741477239</v>
      </c>
      <c r="E129" s="41">
        <v>14.868228247743318</v>
      </c>
      <c r="F129" s="41">
        <v>7.9596250618278734</v>
      </c>
      <c r="G129" s="41">
        <v>1.9454435801004015</v>
      </c>
      <c r="H129" s="41">
        <v>0.72147509197469262</v>
      </c>
      <c r="I129" s="41">
        <v>9.9395082338674792E-2</v>
      </c>
      <c r="J129" s="41">
        <v>0.19932376900695434</v>
      </c>
      <c r="K129" s="41">
        <v>45.920179972463046</v>
      </c>
      <c r="L129" s="41">
        <f xml:space="preserve"> (C129 + D129 + E129 + F129 + G129 + H129) / $Q$2</f>
        <v>0.30767036530108882</v>
      </c>
      <c r="M129" s="41">
        <f xml:space="preserve"> (D129 + E129 + F129 + G129 + H129) / (C129 + D129 + E129 + F129+ G129 + H129)</f>
        <v>0.18295533751730386</v>
      </c>
      <c r="N129" s="41">
        <f>I129 / (D129 + E129 + F129 + G129 + H129)</f>
        <v>1.8572880946748464E-3</v>
      </c>
      <c r="O129" s="41">
        <f>SUM(B129:J129)</f>
        <v>904.80472708942489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</row>
    <row r="130" spans="1:62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</row>
    <row r="131" spans="1:62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</row>
    <row r="132" spans="1:62" x14ac:dyDescent="0.2">
      <c r="A132" s="4">
        <v>51</v>
      </c>
      <c r="B132" s="41">
        <f t="array" ref="B132:K132">MMULT(B129:K129,B117:K126)</f>
        <v>601.49786052234049</v>
      </c>
      <c r="C132" s="41">
        <v>241.82934942676636</v>
      </c>
      <c r="D132" s="41">
        <v>29.054702139493415</v>
      </c>
      <c r="E132" s="41">
        <v>15.696396735127669</v>
      </c>
      <c r="F132" s="41">
        <v>8.5141271151113731</v>
      </c>
      <c r="G132" s="41">
        <v>2.0930855605914558</v>
      </c>
      <c r="H132" s="41">
        <v>0.77582704193782026</v>
      </c>
      <c r="I132" s="41">
        <v>0.10676424958581371</v>
      </c>
      <c r="J132" s="41">
        <v>0.20892030504993264</v>
      </c>
      <c r="K132" s="41">
        <v>50.947873965883687</v>
      </c>
      <c r="L132" s="41">
        <f xml:space="preserve"> (C132 + D132 + E132 + F132 + G132 + H132) / $Q$2</f>
        <v>0.31340662877956127</v>
      </c>
      <c r="M132" s="41">
        <f xml:space="preserve"> (D132 + E132 + F132 + G132 + H132) / (C132 + D132 + E132 + F132+ G132 + H132)</f>
        <v>0.18839267510748492</v>
      </c>
      <c r="N132" s="41">
        <f>I132 / (D132 + E132 + F132 + G132 + H132)</f>
        <v>1.9019486583968261E-3</v>
      </c>
      <c r="O132" s="41">
        <f>SUM(B132:J132)</f>
        <v>899.7770330960044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</row>
    <row r="133" spans="1:62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</row>
    <row r="134" spans="1:62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</row>
    <row r="135" spans="1:62" x14ac:dyDescent="0.2">
      <c r="A135" s="4">
        <v>52</v>
      </c>
      <c r="B135" s="41">
        <f t="array" ref="B135:K135">MMULT(B132:K132,B117:K126)</f>
        <v>592.41550787498818</v>
      </c>
      <c r="C135" s="41">
        <v>243.28926898714511</v>
      </c>
      <c r="D135" s="41">
        <v>30.018107799338441</v>
      </c>
      <c r="E135" s="41">
        <v>16.521270629152855</v>
      </c>
      <c r="F135" s="41">
        <v>9.0858541106926118</v>
      </c>
      <c r="G135" s="41">
        <v>2.2484707713393188</v>
      </c>
      <c r="H135" s="41">
        <v>0.83438912408617427</v>
      </c>
      <c r="I135" s="41">
        <v>0.11471433027178239</v>
      </c>
      <c r="J135" s="41">
        <v>0.21961442800399222</v>
      </c>
      <c r="K135" s="41">
        <v>55.977709006869567</v>
      </c>
      <c r="L135" s="41">
        <f xml:space="preserve"> (C135 + D135 + E135 + F135 + G135 + H135) / $Q$2</f>
        <v>0.31764957368692953</v>
      </c>
      <c r="M135" s="41">
        <f xml:space="preserve"> (D135 + E135 + F135 + G135 + H135) / (C135 + D135 + E135 + F135+ G135 + H135)</f>
        <v>0.19439935553814527</v>
      </c>
      <c r="N135" s="41">
        <f>I135 / (D135 + E135 + F135 + G135 + H135)</f>
        <v>1.9539781572626325E-3</v>
      </c>
      <c r="O135" s="41">
        <f>SUM(B135:J135)</f>
        <v>894.74719805501832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</row>
    <row r="136" spans="1:62" x14ac:dyDescent="0.2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</row>
    <row r="137" spans="1:62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</row>
    <row r="138" spans="1:62" x14ac:dyDescent="0.2">
      <c r="A138" s="4">
        <v>53</v>
      </c>
      <c r="B138" s="41">
        <f t="array" ref="B138:K138">MMULT(B135:K135,B117:K126)</f>
        <v>584.38110156273103</v>
      </c>
      <c r="C138" s="41">
        <v>243.76672940662027</v>
      </c>
      <c r="D138" s="41">
        <v>30.894852051393244</v>
      </c>
      <c r="E138" s="41">
        <v>17.337052138746795</v>
      </c>
      <c r="F138" s="41">
        <v>9.6724397137832678</v>
      </c>
      <c r="G138" s="41">
        <v>2.4111772579871795</v>
      </c>
      <c r="H138" s="41">
        <v>0.89709339321465786</v>
      </c>
      <c r="I138" s="41">
        <v>0.12316723096765647</v>
      </c>
      <c r="J138" s="41">
        <v>0.23146676271210476</v>
      </c>
      <c r="K138" s="41">
        <v>61.009827543731781</v>
      </c>
      <c r="L138" s="41">
        <f xml:space="preserve"> (C138 + D138 + E138 + F138 + G138 + H138) / $Q$2</f>
        <v>0.32078610931131579</v>
      </c>
      <c r="M138" s="41">
        <f xml:space="preserve"> (D138 + E138 + F138 + G138 + H138) / (C138 + D138 + E138 + F138+ G138 + H138)</f>
        <v>0.20071068997644395</v>
      </c>
      <c r="N138" s="41">
        <f>I138 / (D138 + E138 + F138 + G138 + H138)</f>
        <v>2.0121217148262463E-3</v>
      </c>
      <c r="O138" s="41">
        <f>SUM(B138:J138)</f>
        <v>889.71507951815624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</row>
    <row r="139" spans="1:62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</row>
    <row r="140" spans="1:62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</row>
    <row r="141" spans="1:62" x14ac:dyDescent="0.2">
      <c r="A141" s="4">
        <v>54</v>
      </c>
      <c r="B141" s="41">
        <f t="array" ref="B141:K141">MMULT(B138:K138,B117:K126)</f>
        <v>577.1286783261454</v>
      </c>
      <c r="C141" s="41">
        <v>243.54335151575924</v>
      </c>
      <c r="D141" s="41">
        <v>31.678921043298054</v>
      </c>
      <c r="E141" s="41">
        <v>18.137035529392101</v>
      </c>
      <c r="F141" s="41">
        <v>10.271215418616212</v>
      </c>
      <c r="G141" s="41">
        <v>2.5807063499746365</v>
      </c>
      <c r="H141" s="41">
        <v>0.96384131179096089</v>
      </c>
      <c r="I141" s="41">
        <v>0.13208212223683122</v>
      </c>
      <c r="J141" s="41">
        <v>0.24452873832986088</v>
      </c>
      <c r="K141" s="41">
        <v>66.044546706344676</v>
      </c>
      <c r="L141" s="41">
        <f xml:space="preserve"> (C141 + D141 + E141 + F141 + G141 + H141) / $Q$2</f>
        <v>0.32309563879852732</v>
      </c>
      <c r="M141" s="41">
        <f xml:space="preserve"> (D141 + E141 + F141 + G141 + H141) / (C141 + D141 + E141 + F141+ G141 + H141)</f>
        <v>0.20715131410549373</v>
      </c>
      <c r="N141" s="41">
        <f>I141 / (D141 + E141 + F141 + G141 + H141)</f>
        <v>2.0757276867097003E-3</v>
      </c>
      <c r="O141" s="41">
        <f>SUM(B141:J141)</f>
        <v>884.68036035554326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4.5497157823079135</v>
      </c>
      <c r="AM141">
        <f>J141 - J129</f>
        <v>4.5204969322906546E-2</v>
      </c>
      <c r="AN141">
        <f>K141-K129</f>
        <v>20.124366733881629</v>
      </c>
      <c r="AO141" s="41"/>
      <c r="AP141" s="41"/>
      <c r="AQ141" s="41"/>
      <c r="AR141" s="41"/>
      <c r="AS141" s="41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</row>
    <row r="142" spans="1:62" x14ac:dyDescent="0.2">
      <c r="A142" s="22" t="s">
        <v>153</v>
      </c>
      <c r="B142" s="41">
        <f t="shared" ref="B142:J142" si="5">SUM(B129:B141)</f>
        <v>2967.4192770677096</v>
      </c>
      <c r="C142" s="41">
        <f t="shared" si="5"/>
        <v>1211.4223350697423</v>
      </c>
      <c r="D142" s="41">
        <f t="shared" si="5"/>
        <v>149.6680547750004</v>
      </c>
      <c r="E142" s="41">
        <f t="shared" si="5"/>
        <v>82.559983280162754</v>
      </c>
      <c r="F142" s="41">
        <f t="shared" si="5"/>
        <v>45.503261420031336</v>
      </c>
      <c r="G142" s="41">
        <f t="shared" si="5"/>
        <v>11.278883519992991</v>
      </c>
      <c r="H142" s="41">
        <f t="shared" si="5"/>
        <v>4.1926259630043061</v>
      </c>
      <c r="I142" s="41">
        <f t="shared" si="5"/>
        <v>0.57612301540075861</v>
      </c>
      <c r="J142" s="41">
        <f t="shared" si="5"/>
        <v>1.1038540031028448</v>
      </c>
      <c r="K142" s="41"/>
      <c r="L142" s="41"/>
      <c r="M142" s="41"/>
      <c r="N142" s="41"/>
      <c r="O142" s="4">
        <f>SUM(B142:J142)</f>
        <v>4473.7243981141482</v>
      </c>
      <c r="P142" s="41"/>
      <c r="Q142" s="41">
        <f xml:space="preserve"> $R$6 * B142</f>
        <v>2967.4192770677096</v>
      </c>
      <c r="R142" s="41">
        <f>$R$7 * C142</f>
        <v>1211.4223350697423</v>
      </c>
      <c r="S142" s="41">
        <f xml:space="preserve"> $R$8 * D142</f>
        <v>142.18465203625038</v>
      </c>
      <c r="T142" s="41">
        <f xml:space="preserve"> $R$9 * E142</f>
        <v>78.431984116154609</v>
      </c>
      <c r="U142" s="41">
        <f xml:space="preserve"> $R$10 * F142</f>
        <v>41.863000506428833</v>
      </c>
      <c r="V142" s="41">
        <f>$R$11 * G142</f>
        <v>8.7975291455945328</v>
      </c>
      <c r="W142" s="41">
        <f>$R$12 *H142</f>
        <v>2.5155755778025837</v>
      </c>
      <c r="X142" s="41">
        <f xml:space="preserve"> $R$13 * I142</f>
        <v>0.37447996001049311</v>
      </c>
      <c r="Y142" s="41">
        <f xml:space="preserve"> $R$14 * J142</f>
        <v>0.82789050232713357</v>
      </c>
      <c r="Z142" s="4">
        <f>SUM(Q142:Y142)</f>
        <v>4453.8367239820209</v>
      </c>
      <c r="AA142" s="41"/>
      <c r="AB142" s="50">
        <f xml:space="preserve"> $S$6 * B142</f>
        <v>7445254.9661628837</v>
      </c>
      <c r="AC142" s="50">
        <f>$S$7 * C142</f>
        <v>4694261.5483952519</v>
      </c>
      <c r="AD142" s="50">
        <f xml:space="preserve"> $S$8 * D142</f>
        <v>587447.11499187653</v>
      </c>
      <c r="AE142" s="50">
        <f xml:space="preserve"> $S$9 * E142</f>
        <v>330239.933120651</v>
      </c>
      <c r="AF142" s="50">
        <f xml:space="preserve"> $S$10 * F142</f>
        <v>204764.67639014102</v>
      </c>
      <c r="AG142" s="50">
        <f>$S$11 * G142</f>
        <v>233608.23546609483</v>
      </c>
      <c r="AH142" s="50">
        <f>$S$12 *H142</f>
        <v>214595.3672904124</v>
      </c>
      <c r="AI142" s="50">
        <f xml:space="preserve"> $S$13 * I142</f>
        <v>40864.405482375805</v>
      </c>
      <c r="AJ142" s="50">
        <f xml:space="preserve"> $S$14 * J142</f>
        <v>74143.665680411883</v>
      </c>
      <c r="AK142" s="39">
        <f>SUM(AB142:AJ142) + AL142 + AM142 + AN142</f>
        <v>15107928.746568557</v>
      </c>
      <c r="AL142" s="39">
        <f>IF(AL141&gt;0,(AL141*$T$7)-(AL141*$S$7),0)</f>
        <v>21128.880093037948</v>
      </c>
      <c r="AM142" s="39">
        <f>IF(AM141 &gt; 0, (AM141 * $T$14) - (AM141 * $S$14), 0)</f>
        <v>7529.7917401165432</v>
      </c>
      <c r="AN142" s="39">
        <f t="array" ref="AN142">IF(AN141&gt;0,AN141*$T$15,0)</f>
        <v>1254090.1617553015</v>
      </c>
      <c r="AO142" s="41"/>
      <c r="AP142" s="41"/>
      <c r="AQ142" s="41"/>
      <c r="AR142" s="41"/>
      <c r="AS142" s="41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</row>
    <row r="143" spans="1:62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</row>
    <row r="144" spans="1:62" x14ac:dyDescent="0.2">
      <c r="A144" s="4" t="str">
        <f>'55-59 transition matrix'!A1</f>
        <v>55-59</v>
      </c>
      <c r="B144" s="4" t="str">
        <f>'55-59 transition matrix'!B1</f>
        <v>no NAFLD</v>
      </c>
      <c r="C144" s="4" t="str">
        <f>'55-59 transition matrix'!C1</f>
        <v>NAFLD F0</v>
      </c>
      <c r="D144" s="4" t="str">
        <f>'55-59 transition matrix'!D1</f>
        <v>F1</v>
      </c>
      <c r="E144" s="4" t="str">
        <f>'55-59 transition matrix'!E1</f>
        <v>F2</v>
      </c>
      <c r="F144" s="4" t="str">
        <f>'55-59 transition matrix'!F1</f>
        <v>F3</v>
      </c>
      <c r="G144" s="4" t="str">
        <f>'55-59 transition matrix'!G1</f>
        <v>F4</v>
      </c>
      <c r="H144" s="4" t="str">
        <f>'55-59 transition matrix'!H1</f>
        <v>DCC</v>
      </c>
      <c r="I144" s="4" t="str">
        <f>'55-59 transition matrix'!I1</f>
        <v>HCC</v>
      </c>
      <c r="J144" s="4" t="str">
        <f>'55-59 transition matrix'!J1</f>
        <v>LT</v>
      </c>
      <c r="K144" s="4" t="str">
        <f>'55-59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</row>
    <row r="145" spans="1:62" x14ac:dyDescent="0.2">
      <c r="A145" s="4" t="str">
        <f>'55-59 transition matrix'!A2</f>
        <v>no NAFLD</v>
      </c>
      <c r="B145" s="41">
        <f>'55-59 transition matrix'!B2</f>
        <v>0.90708999999999995</v>
      </c>
      <c r="C145" s="41">
        <f>'55-59 transition matrix'!C2</f>
        <v>8.5599999999999996E-2</v>
      </c>
      <c r="D145" s="41">
        <f>'55-59 transition matrix'!D2</f>
        <v>0</v>
      </c>
      <c r="E145" s="41">
        <f>'55-59 transition matrix'!E2</f>
        <v>0</v>
      </c>
      <c r="F145" s="41">
        <f>'55-59 transition matrix'!F2</f>
        <v>0</v>
      </c>
      <c r="G145" s="41">
        <f>'55-59 transition matrix'!G2</f>
        <v>0</v>
      </c>
      <c r="H145" s="41">
        <f>'55-59 transition matrix'!H2</f>
        <v>0</v>
      </c>
      <c r="I145" s="41">
        <f>'55-59 transition matrix'!I2</f>
        <v>0</v>
      </c>
      <c r="J145" s="41">
        <f>'55-59 transition matrix'!J2</f>
        <v>0</v>
      </c>
      <c r="K145" s="41">
        <f>'55-59 transition matrix'!K2</f>
        <v>7.3099999999999997E-3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</row>
    <row r="146" spans="1:62" x14ac:dyDescent="0.2">
      <c r="A146" s="4" t="str">
        <f>'55-59 transition matrix'!A3</f>
        <v>NAFLD</v>
      </c>
      <c r="B146" s="41">
        <f>'55-59 transition matrix'!B3</f>
        <v>0.17818999999999999</v>
      </c>
      <c r="C146" s="41">
        <f>'55-59 transition matrix'!C3</f>
        <v>0.79241495000000006</v>
      </c>
      <c r="D146" s="41">
        <f>'55-59 transition matrix'!D3</f>
        <v>2.0952000000000002E-2</v>
      </c>
      <c r="E146" s="41">
        <f>'55-59 transition matrix'!E3</f>
        <v>0</v>
      </c>
      <c r="F146" s="41">
        <f>'55-59 transition matrix'!F3</f>
        <v>0</v>
      </c>
      <c r="G146" s="41">
        <f>'55-59 transition matrix'!G3</f>
        <v>0</v>
      </c>
      <c r="H146" s="41">
        <f>'55-59 transition matrix'!H3</f>
        <v>0</v>
      </c>
      <c r="I146" s="41">
        <f>'55-59 transition matrix'!I3</f>
        <v>0</v>
      </c>
      <c r="J146" s="41">
        <f>'55-59 transition matrix'!J3</f>
        <v>0</v>
      </c>
      <c r="K146" s="41">
        <f>'55-59 transition matrix'!K3</f>
        <v>8.4430500000000006E-3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</row>
    <row r="147" spans="1:62" x14ac:dyDescent="0.2">
      <c r="A147" s="4" t="str">
        <f>'55-59 transition matrix'!A4</f>
        <v>F1</v>
      </c>
      <c r="B147" s="41">
        <f>'55-59 transition matrix'!B4</f>
        <v>0</v>
      </c>
      <c r="C147" s="41">
        <f>'55-59 transition matrix'!C4</f>
        <v>6.1800000000000001E-2</v>
      </c>
      <c r="D147" s="41">
        <f>'55-59 transition matrix'!D4</f>
        <v>0.82245289500000007</v>
      </c>
      <c r="E147" s="41">
        <f>'55-59 transition matrix'!E4</f>
        <v>0.1067</v>
      </c>
      <c r="F147" s="41">
        <f>'55-59 transition matrix'!F4</f>
        <v>0</v>
      </c>
      <c r="G147" s="41">
        <f>'55-59 transition matrix'!G4</f>
        <v>0</v>
      </c>
      <c r="H147" s="41">
        <f>'55-59 transition matrix'!H4</f>
        <v>0</v>
      </c>
      <c r="I147" s="41">
        <f>'55-59 transition matrix'!I4</f>
        <v>9.0210000000000005E-6</v>
      </c>
      <c r="J147" s="41">
        <f>'55-59 transition matrix'!J4</f>
        <v>0</v>
      </c>
      <c r="K147" s="41">
        <f>'55-59 transition matrix'!K4</f>
        <v>9.038084E-3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</row>
    <row r="148" spans="1:62" x14ac:dyDescent="0.2">
      <c r="A148" s="4" t="str">
        <f>'55-59 transition matrix'!A5</f>
        <v>F2</v>
      </c>
      <c r="B148" s="41">
        <f>'55-59 transition matrix'!B5</f>
        <v>0</v>
      </c>
      <c r="C148" s="41">
        <f>'55-59 transition matrix'!C5</f>
        <v>0</v>
      </c>
      <c r="D148" s="41">
        <f>'55-59 transition matrix'!D5</f>
        <v>6.1800000000000001E-2</v>
      </c>
      <c r="E148" s="41">
        <f>'55-59 transition matrix'!E5</f>
        <v>0.81682581799999998</v>
      </c>
      <c r="F148" s="41">
        <f>'55-59 transition matrix'!F5</f>
        <v>0.1067</v>
      </c>
      <c r="G148" s="41">
        <f>'55-59 transition matrix'!G5</f>
        <v>0</v>
      </c>
      <c r="H148" s="41">
        <f>'55-59 transition matrix'!H5</f>
        <v>0</v>
      </c>
      <c r="I148" s="41">
        <f>'55-59 transition matrix'!I5</f>
        <v>1.8430000000000001E-4</v>
      </c>
      <c r="J148" s="41">
        <f>'55-59 transition matrix'!J5</f>
        <v>0</v>
      </c>
      <c r="K148" s="41">
        <f>'55-59 transition matrix'!K5</f>
        <v>1.4489882000000001E-2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</row>
    <row r="149" spans="1:62" x14ac:dyDescent="0.2">
      <c r="A149" s="4" t="str">
        <f>'55-59 transition matrix'!A6</f>
        <v>F3</v>
      </c>
      <c r="B149" s="41">
        <f>'55-59 transition matrix'!B6</f>
        <v>0</v>
      </c>
      <c r="C149" s="41">
        <f>'55-59 transition matrix'!C6</f>
        <v>0</v>
      </c>
      <c r="D149" s="41">
        <f>'55-59 transition matrix'!D6</f>
        <v>0</v>
      </c>
      <c r="E149" s="41">
        <f>'55-59 transition matrix'!E6</f>
        <v>6.1800000000000001E-2</v>
      </c>
      <c r="F149" s="41">
        <f>'55-59 transition matrix'!F6</f>
        <v>0.84913525499999998</v>
      </c>
      <c r="G149" s="41">
        <f>'55-59 transition matrix'!G6</f>
        <v>6.9839999999999999E-2</v>
      </c>
      <c r="H149" s="41">
        <f>'55-59 transition matrix'!H6</f>
        <v>0</v>
      </c>
      <c r="I149" s="41">
        <f>'55-59 transition matrix'!I6</f>
        <v>3.6860000000000001E-4</v>
      </c>
      <c r="J149" s="41">
        <f>'55-59 transition matrix'!J6</f>
        <v>0</v>
      </c>
      <c r="K149" s="41">
        <f>'55-59 transition matrix'!K6</f>
        <v>1.8856145000000001E-2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</row>
    <row r="150" spans="1:62" x14ac:dyDescent="0.2">
      <c r="A150" s="4" t="str">
        <f>'55-59 transition matrix'!A7</f>
        <v>F4</v>
      </c>
      <c r="B150" s="41">
        <f>'55-59 transition matrix'!B7</f>
        <v>0</v>
      </c>
      <c r="C150" s="41">
        <f>'55-59 transition matrix'!C7</f>
        <v>0</v>
      </c>
      <c r="D150" s="41">
        <f>'55-59 transition matrix'!D7</f>
        <v>0</v>
      </c>
      <c r="E150" s="41">
        <f>'55-59 transition matrix'!E7</f>
        <v>0</v>
      </c>
      <c r="F150" s="41">
        <f>'55-59 transition matrix'!F7</f>
        <v>6.1800000000000001E-2</v>
      </c>
      <c r="G150" s="41">
        <f>'55-59 transition matrix'!G7</f>
        <v>0.78240627100000004</v>
      </c>
      <c r="H150" s="41">
        <f>'55-59 transition matrix'!H7</f>
        <v>0.1067</v>
      </c>
      <c r="I150" s="41">
        <f>'55-59 transition matrix'!I7</f>
        <v>2.5219999999999999E-2</v>
      </c>
      <c r="J150" s="41">
        <f>'55-59 transition matrix'!J7</f>
        <v>0</v>
      </c>
      <c r="K150" s="41">
        <f>'55-59 transition matrix'!K7</f>
        <v>2.3873729E-2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</row>
    <row r="151" spans="1:62" x14ac:dyDescent="0.2">
      <c r="A151" s="4" t="str">
        <f>'55-59 transition matrix'!A8</f>
        <v>DCC</v>
      </c>
      <c r="B151" s="41">
        <f>'55-59 transition matrix'!B8</f>
        <v>0</v>
      </c>
      <c r="C151" s="41">
        <f>'55-59 transition matrix'!C8</f>
        <v>0</v>
      </c>
      <c r="D151" s="41">
        <f>'55-59 transition matrix'!D8</f>
        <v>0</v>
      </c>
      <c r="E151" s="41">
        <f>'55-59 transition matrix'!E8</f>
        <v>0</v>
      </c>
      <c r="F151" s="41">
        <f>'55-59 transition matrix'!F8</f>
        <v>0</v>
      </c>
      <c r="G151" s="41">
        <f>'55-59 transition matrix'!G8</f>
        <v>0</v>
      </c>
      <c r="H151" s="41">
        <f>'55-59 transition matrix'!H8</f>
        <v>0.78761999999999999</v>
      </c>
      <c r="I151" s="41">
        <f>'55-59 transition matrix'!I8</f>
        <v>2.5219999999999999E-2</v>
      </c>
      <c r="J151" s="41">
        <f>'55-59 transition matrix'!J8</f>
        <v>2.716E-2</v>
      </c>
      <c r="K151" s="41">
        <f>'55-59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</row>
    <row r="152" spans="1:62" x14ac:dyDescent="0.2">
      <c r="A152" s="4" t="str">
        <f>'55-59 transition matrix'!A9</f>
        <v>HCC</v>
      </c>
      <c r="B152" s="41">
        <f>'55-59 transition matrix'!B9</f>
        <v>0</v>
      </c>
      <c r="C152" s="41">
        <f>'55-59 transition matrix'!C9</f>
        <v>0</v>
      </c>
      <c r="D152" s="41">
        <f>'55-59 transition matrix'!D9</f>
        <v>0</v>
      </c>
      <c r="E152" s="41">
        <f>'55-59 transition matrix'!E9</f>
        <v>0</v>
      </c>
      <c r="F152" s="41">
        <f>'55-59 transition matrix'!F9</f>
        <v>0</v>
      </c>
      <c r="G152" s="41">
        <f>'55-59 transition matrix'!G9</f>
        <v>0</v>
      </c>
      <c r="H152" s="41">
        <f>'55-59 transition matrix'!H9</f>
        <v>0</v>
      </c>
      <c r="I152" s="41">
        <f>'55-59 transition matrix'!I9</f>
        <v>0.33782000000000001</v>
      </c>
      <c r="J152" s="41">
        <f>'55-59 transition matrix'!J9</f>
        <v>3.9780000000000003E-2</v>
      </c>
      <c r="K152" s="41">
        <f>'55-59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</row>
    <row r="153" spans="1:62" x14ac:dyDescent="0.2">
      <c r="A153" s="4" t="str">
        <f>'55-59 transition matrix'!A10</f>
        <v xml:space="preserve">LT </v>
      </c>
      <c r="B153" s="41">
        <f>'55-59 transition matrix'!B10</f>
        <v>0</v>
      </c>
      <c r="C153" s="41">
        <f>'55-59 transition matrix'!C10</f>
        <v>0</v>
      </c>
      <c r="D153" s="41">
        <f>'55-59 transition matrix'!D10</f>
        <v>0</v>
      </c>
      <c r="E153" s="41">
        <f>'55-59 transition matrix'!E10</f>
        <v>0</v>
      </c>
      <c r="F153" s="41">
        <f>'55-59 transition matrix'!F10</f>
        <v>0</v>
      </c>
      <c r="G153" s="41">
        <f>'55-59 transition matrix'!G10</f>
        <v>0</v>
      </c>
      <c r="H153" s="41">
        <f>'55-59 transition matrix'!H10</f>
        <v>0</v>
      </c>
      <c r="I153" s="41">
        <f>'55-59 transition matrix'!I10</f>
        <v>0</v>
      </c>
      <c r="J153" s="41">
        <f>'55-59 transition matrix'!J10</f>
        <v>0.92999999999999994</v>
      </c>
      <c r="K153" s="41">
        <f>'55-59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</row>
    <row r="154" spans="1:62" x14ac:dyDescent="0.2">
      <c r="A154" s="4" t="str">
        <f>'55-59 transition matrix'!A11</f>
        <v>death</v>
      </c>
      <c r="B154" s="41">
        <f>'55-59 transition matrix'!B11</f>
        <v>0</v>
      </c>
      <c r="C154" s="41">
        <f>'55-59 transition matrix'!C11</f>
        <v>0</v>
      </c>
      <c r="D154" s="41">
        <f>'55-59 transition matrix'!D11</f>
        <v>0</v>
      </c>
      <c r="E154" s="41">
        <f>'55-59 transition matrix'!E11</f>
        <v>0</v>
      </c>
      <c r="F154" s="41">
        <f>'55-59 transition matrix'!F11</f>
        <v>0</v>
      </c>
      <c r="G154" s="41">
        <f>'55-59 transition matrix'!G11</f>
        <v>0</v>
      </c>
      <c r="H154" s="41">
        <f>'55-59 transition matrix'!H11</f>
        <v>0</v>
      </c>
      <c r="I154" s="41">
        <f>'55-59 transition matrix'!I11</f>
        <v>0</v>
      </c>
      <c r="J154" s="41">
        <f>'55-59 transition matrix'!J11</f>
        <v>0</v>
      </c>
      <c r="K154" s="41">
        <f>'55-59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</row>
    <row r="155" spans="1:62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</row>
    <row r="156" spans="1:62" x14ac:dyDescent="0.2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</row>
    <row r="157" spans="1:62" x14ac:dyDescent="0.2">
      <c r="A157" s="4">
        <v>55</v>
      </c>
      <c r="B157" s="41">
        <f t="array" ref="B157:K157">MMULT(B141:K141,B145:K154)</f>
        <v>566.90464262945636</v>
      </c>
      <c r="C157" s="41">
        <v>244.34736489938666</v>
      </c>
      <c r="D157" s="41">
        <v>32.278009419211529</v>
      </c>
      <c r="E157" s="41">
        <v>18.829700870581149</v>
      </c>
      <c r="F157" s="41">
        <v>10.81636046706118</v>
      </c>
      <c r="G157" s="41">
        <v>2.7365025166658326</v>
      </c>
      <c r="H157" s="41">
        <v>1.0345020615350904</v>
      </c>
      <c r="I157" s="41">
        <v>0.14142787576187518</v>
      </c>
      <c r="J157" s="41">
        <v>0.25884388349759424</v>
      </c>
      <c r="K157" s="41">
        <v>73.377552438730703</v>
      </c>
      <c r="L157" s="41">
        <f xml:space="preserve"> (C157 + D157 + E157 + F157 + G157 + H157) / $Q$2</f>
        <v>0.32611162065017718</v>
      </c>
      <c r="M157" s="41">
        <f xml:space="preserve"> (D157 + E157 + F157 + G157 + H157) / (C157 + D157 + E157 + F157+ G157 + H157)</f>
        <v>0.21189058918959242</v>
      </c>
      <c r="N157" s="41">
        <f>I157 / (D157 + E157 + F157 + G157 + H157)</f>
        <v>2.1527926566880656E-3</v>
      </c>
      <c r="O157" s="41">
        <f>SUM(B157:J157)</f>
        <v>877.34735462315734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</row>
    <row r="158" spans="1:62" x14ac:dyDescent="0.2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</row>
    <row r="159" spans="1:62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</row>
    <row r="160" spans="1:62" x14ac:dyDescent="0.2">
      <c r="A160" s="4">
        <v>56</v>
      </c>
      <c r="B160" s="41">
        <f t="array" ref="B160:K160">MMULT(B157:K157,B145:K154)</f>
        <v>557.7737892341753</v>
      </c>
      <c r="C160" s="41">
        <v>244.14632333056798</v>
      </c>
      <c r="D160" s="41">
        <v>32.830383794841659</v>
      </c>
      <c r="E160" s="41">
        <v>19.493100498202011</v>
      </c>
      <c r="F160" s="41">
        <v>11.362797941790872</v>
      </c>
      <c r="G160" s="41">
        <v>2.8964713446661827</v>
      </c>
      <c r="H160" s="41">
        <v>1.1067793322345123</v>
      </c>
      <c r="I160" s="41">
        <v>0.15063030471368152</v>
      </c>
      <c r="J160" s="41">
        <v>0.27444788854186308</v>
      </c>
      <c r="K160" s="41">
        <v>80.690183392153955</v>
      </c>
      <c r="L160" s="41">
        <f xml:space="preserve"> (C160 + D160 + E160 + F160 + G160 + H160) / $Q$2</f>
        <v>0.32799798756298282</v>
      </c>
      <c r="M160" s="41">
        <f xml:space="preserve"> (D160 + E160 + F160 + G160 + H160) / (C160 + D160 + E160 + F160+ G160 + H160)</f>
        <v>0.21706783090120019</v>
      </c>
      <c r="N160" s="41">
        <f>I160 / (D160 + E160 + F160 + G160 + H160)</f>
        <v>2.2253116284625292E-3</v>
      </c>
      <c r="O160" s="41">
        <f>SUM(B160:J160)</f>
        <v>870.03472366973403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</row>
    <row r="161" spans="1:62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</row>
    <row r="162" spans="1:62" x14ac:dyDescent="0.2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</row>
    <row r="163" spans="1:62" x14ac:dyDescent="0.2">
      <c r="A163" s="4">
        <v>57</v>
      </c>
      <c r="B163" s="41">
        <f t="array" ref="B163:K163">MMULT(B160:K160,B145:K154)</f>
        <v>549.45545983070201</v>
      </c>
      <c r="C163" s="41">
        <v>243.23955067164252</v>
      </c>
      <c r="D163" s="41">
        <v>33.321471573239563</v>
      </c>
      <c r="E163" s="41">
        <v>20.127690623512347</v>
      </c>
      <c r="F163" s="41">
        <v>11.90746808007459</v>
      </c>
      <c r="G163" s="41">
        <v>3.0597951520932982</v>
      </c>
      <c r="H163" s="41">
        <v>1.1807750301304283</v>
      </c>
      <c r="I163" s="41">
        <v>0.15992498024518742</v>
      </c>
      <c r="J163" s="41">
        <v>0.29128873652893228</v>
      </c>
      <c r="K163" s="41">
        <v>87.981482383719225</v>
      </c>
      <c r="L163" s="41">
        <f xml:space="preserve"> (C163 + D163 + E163 + F163 + G163 + H163) / $Q$2</f>
        <v>0.32905075780278087</v>
      </c>
      <c r="M163" s="41">
        <f xml:space="preserve"> (D163 + E163 + F163 + G163 + H163) / (C163 + D163 + E163 + F163+ G163 + H163)</f>
        <v>0.22247130558511286</v>
      </c>
      <c r="N163" s="41">
        <f>I163 / (D163 + E163 + F163 + G163 + H163)</f>
        <v>2.2978651323667027E-3</v>
      </c>
      <c r="O163" s="41">
        <f>SUM(B163:J163)</f>
        <v>862.74342467816894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</row>
    <row r="164" spans="1:62" x14ac:dyDescent="0.2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</row>
    <row r="165" spans="1:62" x14ac:dyDescent="0.2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</row>
    <row r="166" spans="1:62" x14ac:dyDescent="0.2">
      <c r="A166" s="4">
        <v>58</v>
      </c>
      <c r="B166" s="41">
        <f t="array" ref="B166:K166">MMULT(B163:K163,B145:K154)</f>
        <v>541.7484085920114</v>
      </c>
      <c r="C166" s="41">
        <v>241.83931068822636</v>
      </c>
      <c r="D166" s="41">
        <v>33.7455871072764</v>
      </c>
      <c r="E166" s="41">
        <v>20.732099902214674</v>
      </c>
      <c r="F166" s="41">
        <v>12.447770874506631</v>
      </c>
      <c r="G166" s="41">
        <v>3.2256204856856048</v>
      </c>
      <c r="H166" s="41">
        <v>1.2564821719596828</v>
      </c>
      <c r="I166" s="41">
        <v>0.1693722559334026</v>
      </c>
      <c r="J166" s="41">
        <v>0.30933019050440302</v>
      </c>
      <c r="K166" s="41">
        <v>95.250924793569467</v>
      </c>
      <c r="L166" s="41">
        <f xml:space="preserve"> (C166 + D166 + E166 + F166 + G166 + H166) / $Q$2</f>
        <v>0.32948213400438275</v>
      </c>
      <c r="M166" s="41">
        <f xml:space="preserve"> (D166 + E166 + F166 + G166 + H166) / (C166 + D166 + E166 + F166+ G166 + H166)</f>
        <v>0.22795937358059717</v>
      </c>
      <c r="N166" s="41">
        <f>I166 / (D166 + E166 + F166 + G166 + H166)</f>
        <v>2.3719092859169886E-3</v>
      </c>
      <c r="O166" s="41">
        <f>SUM(B166:J166)</f>
        <v>855.47398226831842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</row>
    <row r="167" spans="1:62" x14ac:dyDescent="0.2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</row>
    <row r="168" spans="1:62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</row>
    <row r="169" spans="1:62" x14ac:dyDescent="0.2">
      <c r="A169" s="4">
        <v>59</v>
      </c>
      <c r="B169" s="41">
        <f t="array" ref="B169:K169">MMULT(B166:K166,B145:K154)</f>
        <v>534.50791072126265</v>
      </c>
      <c r="C169" s="41">
        <v>240.09622634575123</v>
      </c>
      <c r="D169" s="41">
        <v>34.102416821350737</v>
      </c>
      <c r="E169" s="41">
        <v>21.304440845875124</v>
      </c>
      <c r="F169" s="41">
        <v>12.981299501287436</v>
      </c>
      <c r="G169" s="41">
        <v>3.3930980137420264</v>
      </c>
      <c r="H169" s="41">
        <v>1.3338041941015395</v>
      </c>
      <c r="I169" s="41">
        <v>0.17896955782285229</v>
      </c>
      <c r="J169" s="41">
        <v>0.32854076130055054</v>
      </c>
      <c r="K169" s="41">
        <v>102.49820029939387</v>
      </c>
      <c r="L169" s="41">
        <f xml:space="preserve"> (C169 + D169 + E169 + F169 + G169 + H169) / $Q$2</f>
        <v>0.32944470413639787</v>
      </c>
      <c r="M169" s="41">
        <f xml:space="preserve"> (D169 + E169 + F169 + G169 + H169) / (C169 + D169 + E169 + F169+ G169 + H169)</f>
        <v>0.23343686102430897</v>
      </c>
      <c r="N169" s="41">
        <f>I169 / (D169 + E169 + F169 + G169 + H169)</f>
        <v>2.44777969613091E-3</v>
      </c>
      <c r="O169" s="41">
        <f>SUM(B169:J169)</f>
        <v>848.22670676249413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-4.2511385536354283</v>
      </c>
      <c r="AM169">
        <f>J169 - J157</f>
        <v>6.9696877802956303E-2</v>
      </c>
      <c r="AN169">
        <f>K169-K157</f>
        <v>29.120647860663169</v>
      </c>
      <c r="AO169" s="41"/>
      <c r="AP169" s="41"/>
      <c r="AQ169" s="41"/>
      <c r="AR169" s="41"/>
      <c r="AS169" s="41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</row>
    <row r="170" spans="1:62" x14ac:dyDescent="0.2">
      <c r="A170" s="22" t="s">
        <v>153</v>
      </c>
      <c r="B170" s="4">
        <f t="shared" ref="B170:K170" si="6">SUM(B157:B169)</f>
        <v>2750.3902110076078</v>
      </c>
      <c r="C170" s="4">
        <f t="shared" si="6"/>
        <v>1213.6687759355746</v>
      </c>
      <c r="D170" s="4">
        <f t="shared" si="6"/>
        <v>166.27786871591991</v>
      </c>
      <c r="E170" s="4">
        <f t="shared" si="6"/>
        <v>100.4870327403853</v>
      </c>
      <c r="F170" s="4">
        <f t="shared" si="6"/>
        <v>59.515696864720709</v>
      </c>
      <c r="G170" s="4">
        <f t="shared" si="6"/>
        <v>15.311487512852944</v>
      </c>
      <c r="H170" s="4">
        <f t="shared" si="6"/>
        <v>5.9123427899612544</v>
      </c>
      <c r="I170" s="4">
        <f t="shared" si="6"/>
        <v>0.80032497447699902</v>
      </c>
      <c r="J170" s="4">
        <f t="shared" si="6"/>
        <v>1.4624514603733432</v>
      </c>
      <c r="K170" s="4">
        <f t="shared" si="6"/>
        <v>439.79834330756722</v>
      </c>
      <c r="L170" s="41"/>
      <c r="M170" s="41"/>
      <c r="N170" s="41"/>
      <c r="O170" s="4">
        <f>SUM(B170:J170)</f>
        <v>4313.8261920018722</v>
      </c>
      <c r="P170" s="41"/>
      <c r="Q170" s="41">
        <f xml:space="preserve"> $R$6 * B170</f>
        <v>2750.3902110076078</v>
      </c>
      <c r="R170" s="41">
        <f>$R$7 * C170</f>
        <v>1213.6687759355746</v>
      </c>
      <c r="S170" s="41">
        <f xml:space="preserve"> $R$8 * D170</f>
        <v>157.96397528012392</v>
      </c>
      <c r="T170" s="41">
        <f xml:space="preserve"> $R$9 * E170</f>
        <v>95.462681103366037</v>
      </c>
      <c r="U170" s="41">
        <f xml:space="preserve"> $R$10 * F170</f>
        <v>54.754441115543052</v>
      </c>
      <c r="V170" s="41">
        <f>$R$11 * G170</f>
        <v>11.942960260025297</v>
      </c>
      <c r="W170" s="41">
        <f>$R$12 *H170</f>
        <v>3.5474056739767525</v>
      </c>
      <c r="X170" s="41">
        <f xml:space="preserve"> $R$13 * I170</f>
        <v>0.52021123341004938</v>
      </c>
      <c r="Y170" s="41">
        <f xml:space="preserve"> $R$14 * J170</f>
        <v>1.0968385952800075</v>
      </c>
      <c r="Z170" s="4">
        <f>SUM(Q170:Y170)</f>
        <v>4289.3475002049072</v>
      </c>
      <c r="AA170" s="41"/>
      <c r="AB170" s="50">
        <f xml:space="preserve"> $S$6 * B170</f>
        <v>6900729.0394180883</v>
      </c>
      <c r="AC170" s="50">
        <f>$S$7 * C170</f>
        <v>4702966.5067503517</v>
      </c>
      <c r="AD170" s="50">
        <f xml:space="preserve"> $S$8 * D170</f>
        <v>652640.63470998569</v>
      </c>
      <c r="AE170" s="50">
        <f xml:space="preserve"> $S$9 * E170</f>
        <v>401948.1309615412</v>
      </c>
      <c r="AF170" s="50">
        <f xml:space="preserve"> $S$10 * F170</f>
        <v>267820.63589124318</v>
      </c>
      <c r="AG170" s="50">
        <f>$S$11 * G170</f>
        <v>317131.52936621016</v>
      </c>
      <c r="AH170" s="50">
        <f>$S$12 *H170</f>
        <v>302617.35336137685</v>
      </c>
      <c r="AI170" s="50">
        <f xml:space="preserve"> $S$13 * I170</f>
        <v>56767.05043965354</v>
      </c>
      <c r="AJ170" s="50">
        <f xml:space="preserve"> $S$14 * J170</f>
        <v>98229.93969035671</v>
      </c>
      <c r="AK170" s="39">
        <f>SUM(AB170:AJ170) + AL170 + AM170 + AN170</f>
        <v>15527171.642257392</v>
      </c>
      <c r="AL170" s="39">
        <f>IF(AL169&gt;0,(AL169*$T$7)-(AL169*$S$7),0)</f>
        <v>0</v>
      </c>
      <c r="AM170" s="39">
        <f>IF(AM169 &gt; 0, (AM169 * $T$14) - (AM169 * $S$14), 0)</f>
        <v>11609.408935638432</v>
      </c>
      <c r="AN170" s="39">
        <f t="array" ref="AN170">IF(AN169&gt;0,AN169*$T$15,0)</f>
        <v>1814711.4127329467</v>
      </c>
      <c r="AO170" s="41"/>
      <c r="AP170" s="41"/>
      <c r="AQ170" s="41"/>
      <c r="AR170" s="41"/>
      <c r="AS170" s="41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</row>
    <row r="171" spans="1:62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</row>
    <row r="172" spans="1:62" x14ac:dyDescent="0.2">
      <c r="A172" s="4" t="str">
        <f>'60-64 transition matrix'!A1</f>
        <v>60-64</v>
      </c>
      <c r="B172" s="4" t="str">
        <f>'60-64 transition matrix'!B1</f>
        <v>no NAFLD</v>
      </c>
      <c r="C172" s="4" t="str">
        <f>'60-64 transition matrix'!C1</f>
        <v>NAFLD</v>
      </c>
      <c r="D172" s="4" t="str">
        <f>'60-64 transition matrix'!D1</f>
        <v>F1</v>
      </c>
      <c r="E172" s="4" t="str">
        <f>'60-64 transition matrix'!E1</f>
        <v>F2</v>
      </c>
      <c r="F172" s="4" t="str">
        <f>'60-64 transition matrix'!F1</f>
        <v>F3</v>
      </c>
      <c r="G172" s="4" t="str">
        <f>'60-64 transition matrix'!G1</f>
        <v>F4</v>
      </c>
      <c r="H172" s="4" t="str">
        <f>'60-64 transition matrix'!H1</f>
        <v>DCC</v>
      </c>
      <c r="I172" s="4" t="str">
        <f>'60-64 transition matrix'!I1</f>
        <v>HCC</v>
      </c>
      <c r="J172" s="4" t="str">
        <f>'60-64 transition matrix'!J1</f>
        <v>LT</v>
      </c>
      <c r="K172" s="4" t="str">
        <f>'60-64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</row>
    <row r="173" spans="1:62" x14ac:dyDescent="0.2">
      <c r="A173" s="4" t="str">
        <f>'60-64 transition matrix'!A2</f>
        <v>no NAFLD</v>
      </c>
      <c r="B173" s="41">
        <f>'60-64 transition matrix'!B2</f>
        <v>0.90156000000000003</v>
      </c>
      <c r="C173" s="41">
        <f>'60-64 transition matrix'!C2</f>
        <v>8.8099999999999998E-2</v>
      </c>
      <c r="D173" s="41">
        <f>'60-64 transition matrix'!D2</f>
        <v>0</v>
      </c>
      <c r="E173" s="41">
        <f>'60-64 transition matrix'!E2</f>
        <v>0</v>
      </c>
      <c r="F173" s="41">
        <f>'60-64 transition matrix'!F2</f>
        <v>0</v>
      </c>
      <c r="G173" s="41">
        <f>'60-64 transition matrix'!G2</f>
        <v>0</v>
      </c>
      <c r="H173" s="41">
        <f>'60-64 transition matrix'!H2</f>
        <v>0</v>
      </c>
      <c r="I173" s="41">
        <f>'60-64 transition matrix'!I2</f>
        <v>0</v>
      </c>
      <c r="J173" s="41">
        <f>'60-64 transition matrix'!J2</f>
        <v>0</v>
      </c>
      <c r="K173" s="41">
        <f>'60-64 transition matrix'!K2</f>
        <v>1.034E-2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</row>
    <row r="174" spans="1:62" x14ac:dyDescent="0.2">
      <c r="A174" s="4" t="str">
        <f>'60-64 transition matrix'!A3</f>
        <v>NAFLD</v>
      </c>
      <c r="B174" s="41">
        <f>'60-64 transition matrix'!B3</f>
        <v>0.17818999999999999</v>
      </c>
      <c r="C174" s="41">
        <f>'60-64 transition matrix'!C3</f>
        <v>0.7889153000000001</v>
      </c>
      <c r="D174" s="41">
        <f>'60-64 transition matrix'!D3</f>
        <v>2.0952000000000002E-2</v>
      </c>
      <c r="E174" s="41">
        <f>'60-64 transition matrix'!E3</f>
        <v>0</v>
      </c>
      <c r="F174" s="41">
        <f>'60-64 transition matrix'!F3</f>
        <v>0</v>
      </c>
      <c r="G174" s="41">
        <f>'60-64 transition matrix'!G3</f>
        <v>0</v>
      </c>
      <c r="H174" s="41">
        <f>'60-64 transition matrix'!H3</f>
        <v>0</v>
      </c>
      <c r="I174" s="41">
        <f>'60-64 transition matrix'!I3</f>
        <v>0</v>
      </c>
      <c r="J174" s="41">
        <f>'60-64 transition matrix'!J3</f>
        <v>0</v>
      </c>
      <c r="K174" s="41">
        <f>'60-64 transition matrix'!K3</f>
        <v>1.1942700000000001E-2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</row>
    <row r="175" spans="1:62" x14ac:dyDescent="0.2">
      <c r="A175" s="4" t="str">
        <f>'60-64 transition matrix'!A4</f>
        <v>F1</v>
      </c>
      <c r="B175" s="41">
        <f>'60-64 transition matrix'!B4</f>
        <v>0</v>
      </c>
      <c r="C175" s="41">
        <f>'60-64 transition matrix'!C4</f>
        <v>6.1800000000000001E-2</v>
      </c>
      <c r="D175" s="41">
        <f>'60-64 transition matrix'!D4</f>
        <v>0.81870660299999998</v>
      </c>
      <c r="E175" s="41">
        <f>'60-64 transition matrix'!E4</f>
        <v>0.1067</v>
      </c>
      <c r="F175" s="41">
        <f>'60-64 transition matrix'!F4</f>
        <v>0</v>
      </c>
      <c r="G175" s="41">
        <f>'60-64 transition matrix'!G4</f>
        <v>0</v>
      </c>
      <c r="H175" s="41">
        <f>'60-64 transition matrix'!H4</f>
        <v>0</v>
      </c>
      <c r="I175" s="41">
        <f>'60-64 transition matrix'!I4</f>
        <v>9.0210000000000005E-6</v>
      </c>
      <c r="J175" s="41">
        <f>'60-64 transition matrix'!J4</f>
        <v>0</v>
      </c>
      <c r="K175" s="41">
        <f>'60-64 transition matrix'!K4</f>
        <v>1.2784376000000002E-2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</row>
    <row r="176" spans="1:62" x14ac:dyDescent="0.2">
      <c r="A176" s="4" t="str">
        <f>'60-64 transition matrix'!A5</f>
        <v>F2</v>
      </c>
      <c r="B176" s="41">
        <f>'60-64 transition matrix'!B5</f>
        <v>0</v>
      </c>
      <c r="C176" s="41">
        <f>'60-64 transition matrix'!C5</f>
        <v>0</v>
      </c>
      <c r="D176" s="41">
        <f>'60-64 transition matrix'!D5</f>
        <v>6.1800000000000001E-2</v>
      </c>
      <c r="E176" s="41">
        <f>'60-64 transition matrix'!E5</f>
        <v>0.810819752</v>
      </c>
      <c r="F176" s="41">
        <f>'60-64 transition matrix'!F5</f>
        <v>0.1067</v>
      </c>
      <c r="G176" s="41">
        <f>'60-64 transition matrix'!G5</f>
        <v>0</v>
      </c>
      <c r="H176" s="41">
        <f>'60-64 transition matrix'!H5</f>
        <v>0</v>
      </c>
      <c r="I176" s="41">
        <f>'60-64 transition matrix'!I5</f>
        <v>1.8430000000000001E-4</v>
      </c>
      <c r="J176" s="41">
        <f>'60-64 transition matrix'!J5</f>
        <v>0</v>
      </c>
      <c r="K176" s="41">
        <f>'60-64 transition matrix'!K5</f>
        <v>2.0495948000000003E-2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</row>
    <row r="177" spans="1:62" x14ac:dyDescent="0.2">
      <c r="A177" s="4" t="str">
        <f>'60-64 transition matrix'!A6</f>
        <v>F3</v>
      </c>
      <c r="B177" s="41">
        <f>'60-64 transition matrix'!B6</f>
        <v>0</v>
      </c>
      <c r="C177" s="41">
        <f>'60-64 transition matrix'!C6</f>
        <v>0</v>
      </c>
      <c r="D177" s="41">
        <f>'60-64 transition matrix'!D6</f>
        <v>0</v>
      </c>
      <c r="E177" s="41">
        <f>'60-64 transition matrix'!E6</f>
        <v>6.1800000000000001E-2</v>
      </c>
      <c r="F177" s="41">
        <f>'60-64 transition matrix'!F6</f>
        <v>0.84131937000000001</v>
      </c>
      <c r="G177" s="41">
        <f>'60-64 transition matrix'!G6</f>
        <v>6.9839999999999999E-2</v>
      </c>
      <c r="H177" s="41">
        <f>'60-64 transition matrix'!H6</f>
        <v>0</v>
      </c>
      <c r="I177" s="41">
        <f>'60-64 transition matrix'!I6</f>
        <v>3.6860000000000001E-4</v>
      </c>
      <c r="J177" s="41">
        <f>'60-64 transition matrix'!J6</f>
        <v>0</v>
      </c>
      <c r="K177" s="41">
        <f>'60-64 transition matrix'!K6</f>
        <v>2.6672030000000003E-2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</row>
    <row r="178" spans="1:62" x14ac:dyDescent="0.2">
      <c r="A178" s="4" t="str">
        <f>'60-64 transition matrix'!A7</f>
        <v>F4</v>
      </c>
      <c r="B178" s="41">
        <f>'60-64 transition matrix'!B7</f>
        <v>0</v>
      </c>
      <c r="C178" s="41">
        <f>'60-64 transition matrix'!C7</f>
        <v>0</v>
      </c>
      <c r="D178" s="41">
        <f>'60-64 transition matrix'!D7</f>
        <v>0</v>
      </c>
      <c r="E178" s="41">
        <f>'60-64 transition matrix'!E7</f>
        <v>0</v>
      </c>
      <c r="F178" s="41">
        <f>'60-64 transition matrix'!F7</f>
        <v>6.1800000000000001E-2</v>
      </c>
      <c r="G178" s="41">
        <f>'60-64 transition matrix'!G7</f>
        <v>0.77251059399999999</v>
      </c>
      <c r="H178" s="41">
        <f>'60-64 transition matrix'!H7</f>
        <v>0.1067</v>
      </c>
      <c r="I178" s="41">
        <f>'60-64 transition matrix'!I7</f>
        <v>2.5219999999999999E-2</v>
      </c>
      <c r="J178" s="41">
        <f>'60-64 transition matrix'!J7</f>
        <v>0</v>
      </c>
      <c r="K178" s="41">
        <f>'60-64 transition matrix'!K7</f>
        <v>3.3769406000000002E-2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</row>
    <row r="179" spans="1:62" x14ac:dyDescent="0.2">
      <c r="A179" s="4" t="str">
        <f>'60-64 transition matrix'!A8</f>
        <v>DCC</v>
      </c>
      <c r="B179" s="41">
        <f>'60-64 transition matrix'!B8</f>
        <v>0</v>
      </c>
      <c r="C179" s="41">
        <f>'60-64 transition matrix'!C8</f>
        <v>0</v>
      </c>
      <c r="D179" s="41">
        <f>'60-64 transition matrix'!D8</f>
        <v>0</v>
      </c>
      <c r="E179" s="41">
        <f>'60-64 transition matrix'!E8</f>
        <v>0</v>
      </c>
      <c r="F179" s="41">
        <f>'60-64 transition matrix'!F8</f>
        <v>0</v>
      </c>
      <c r="G179" s="41">
        <f>'60-64 transition matrix'!G8</f>
        <v>0</v>
      </c>
      <c r="H179" s="41">
        <f>'60-64 transition matrix'!H8</f>
        <v>0.78761999999999999</v>
      </c>
      <c r="I179" s="41">
        <f>'60-64 transition matrix'!I8</f>
        <v>2.5219999999999999E-2</v>
      </c>
      <c r="J179" s="41">
        <f>'60-64 transition matrix'!J8</f>
        <v>2.716E-2</v>
      </c>
      <c r="K179" s="41">
        <f>'60-64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</row>
    <row r="180" spans="1:62" x14ac:dyDescent="0.2">
      <c r="A180" s="4" t="str">
        <f>'60-64 transition matrix'!A9</f>
        <v>HCC</v>
      </c>
      <c r="B180" s="41">
        <f>'60-64 transition matrix'!B9</f>
        <v>0</v>
      </c>
      <c r="C180" s="41">
        <f>'60-64 transition matrix'!C9</f>
        <v>0</v>
      </c>
      <c r="D180" s="41">
        <f>'60-64 transition matrix'!D9</f>
        <v>0</v>
      </c>
      <c r="E180" s="41">
        <f>'60-64 transition matrix'!E9</f>
        <v>0</v>
      </c>
      <c r="F180" s="41">
        <f>'60-64 transition matrix'!F9</f>
        <v>0</v>
      </c>
      <c r="G180" s="41">
        <f>'60-64 transition matrix'!G9</f>
        <v>0</v>
      </c>
      <c r="H180" s="41">
        <f>'60-64 transition matrix'!H9</f>
        <v>0</v>
      </c>
      <c r="I180" s="41">
        <f>'60-64 transition matrix'!I9</f>
        <v>0.33782000000000001</v>
      </c>
      <c r="J180" s="41">
        <f>'60-64 transition matrix'!J9</f>
        <v>3.9780000000000003E-2</v>
      </c>
      <c r="K180" s="41">
        <f>'60-64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</row>
    <row r="181" spans="1:62" x14ac:dyDescent="0.2">
      <c r="A181" s="4" t="str">
        <f>'60-64 transition matrix'!A10</f>
        <v xml:space="preserve">LT </v>
      </c>
      <c r="B181" s="41">
        <f>'60-64 transition matrix'!B10</f>
        <v>0</v>
      </c>
      <c r="C181" s="41">
        <f>'60-64 transition matrix'!C10</f>
        <v>0</v>
      </c>
      <c r="D181" s="41">
        <f>'60-64 transition matrix'!D10</f>
        <v>0</v>
      </c>
      <c r="E181" s="41">
        <f>'60-64 transition matrix'!E10</f>
        <v>0</v>
      </c>
      <c r="F181" s="41">
        <f>'60-64 transition matrix'!F10</f>
        <v>0</v>
      </c>
      <c r="G181" s="41">
        <f>'60-64 transition matrix'!G10</f>
        <v>0</v>
      </c>
      <c r="H181" s="41">
        <f>'60-64 transition matrix'!H10</f>
        <v>0</v>
      </c>
      <c r="I181" s="41">
        <f>'60-64 transition matrix'!I10</f>
        <v>0</v>
      </c>
      <c r="J181" s="41">
        <f>'60-64 transition matrix'!J10</f>
        <v>0.92999999999999994</v>
      </c>
      <c r="K181" s="41">
        <f>'60-64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</row>
    <row r="182" spans="1:62" x14ac:dyDescent="0.2">
      <c r="A182" s="4" t="str">
        <f>'60-64 transition matrix'!A11</f>
        <v>death</v>
      </c>
      <c r="B182" s="41">
        <f>'60-64 transition matrix'!B11</f>
        <v>0</v>
      </c>
      <c r="C182" s="41">
        <f>'60-64 transition matrix'!C11</f>
        <v>0</v>
      </c>
      <c r="D182" s="41">
        <f>'60-64 transition matrix'!D11</f>
        <v>0</v>
      </c>
      <c r="E182" s="41">
        <f>'60-64 transition matrix'!E11</f>
        <v>0</v>
      </c>
      <c r="F182" s="41">
        <f>'60-64 transition matrix'!F11</f>
        <v>0</v>
      </c>
      <c r="G182" s="41">
        <f>'60-64 transition matrix'!G11</f>
        <v>0</v>
      </c>
      <c r="H182" s="41">
        <f>'60-64 transition matrix'!H11</f>
        <v>0</v>
      </c>
      <c r="I182" s="41">
        <f>'60-64 transition matrix'!I11</f>
        <v>0</v>
      </c>
      <c r="J182" s="41">
        <f>'60-64 transition matrix'!J11</f>
        <v>0</v>
      </c>
      <c r="K182" s="41">
        <f>'60-64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</row>
    <row r="183" spans="1:62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</row>
    <row r="184" spans="1:62" x14ac:dyDescent="0.2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</row>
    <row r="185" spans="1:62" x14ac:dyDescent="0.2">
      <c r="A185" s="4">
        <v>60</v>
      </c>
      <c r="B185" s="41">
        <f t="array" ref="B185:K185">MMULT(B169:K169,B173:K182)</f>
        <v>524.673698562411</v>
      </c>
      <c r="C185" s="41">
        <v>238.61326273052896</v>
      </c>
      <c r="D185" s="41">
        <v>34.266984408569378</v>
      </c>
      <c r="E185" s="41">
        <v>21.715033627168825</v>
      </c>
      <c r="F185" s="41">
        <v>13.404296013708594</v>
      </c>
      <c r="G185" s="41">
        <v>3.5278181192659877</v>
      </c>
      <c r="H185" s="41">
        <v>1.4125744174245287</v>
      </c>
      <c r="I185" s="41">
        <v>0.18869092305174545</v>
      </c>
      <c r="J185" s="41">
        <v>0.3488884389315029</v>
      </c>
      <c r="K185" s="41">
        <v>112.57365982082754</v>
      </c>
      <c r="L185" s="41">
        <f xml:space="preserve"> (C185 + D185 + E185 + F185 + G185 + H185) / $Q$2</f>
        <v>0.32915932568104606</v>
      </c>
      <c r="M185" s="41">
        <f xml:space="preserve"> (D185 + E185 + F185 + G185 + H185) / (C185 + D185 + E185 + F185+ G185 + H185)</f>
        <v>0.23751106881117368</v>
      </c>
      <c r="N185" s="41">
        <f>I185 / (D185 + E185 + F185 + G185 + H185)</f>
        <v>2.5386692309993762E-3</v>
      </c>
      <c r="O185" s="41">
        <f>SUM(B185:J185)</f>
        <v>838.15124724106045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</row>
    <row r="186" spans="1:62" x14ac:dyDescent="0.2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</row>
    <row r="187" spans="1:62" x14ac:dyDescent="0.2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</row>
    <row r="188" spans="1:62" x14ac:dyDescent="0.2">
      <c r="A188" s="4">
        <v>61</v>
      </c>
      <c r="B188" s="41">
        <f t="array" ref="B188:K188">MMULT(B185:K185,B173:K182)</f>
        <v>515.54331696188024</v>
      </c>
      <c r="C188" s="41">
        <v>236.58710623083212</v>
      </c>
      <c r="D188" s="41">
        <v>34.396020559082871</v>
      </c>
      <c r="E188" s="41">
        <v>22.091650910294231</v>
      </c>
      <c r="F188" s="41">
        <v>13.812307125336377</v>
      </c>
      <c r="G188" s="41">
        <v>3.6614329044355394</v>
      </c>
      <c r="H188" s="41">
        <v>1.4889900559775882</v>
      </c>
      <c r="I188" s="41">
        <v>0.19759229407516538</v>
      </c>
      <c r="J188" s="41">
        <v>0.37033789430254627</v>
      </c>
      <c r="K188" s="41">
        <v>122.57615212567146</v>
      </c>
      <c r="L188" s="41">
        <f xml:space="preserve"> (C188 + D188 + E188 + F188 + G188 + H188) / $Q$2</f>
        <v>0.32821009049849825</v>
      </c>
      <c r="M188" s="41">
        <f xml:space="preserve"> (D188 + E188 + F188 + G188 + H188) / (C188 + D188 + E188 + F188+ G188 + H188)</f>
        <v>0.24179914168165198</v>
      </c>
      <c r="N188" s="41">
        <f>I188 / (D188 + E188 + F188 + G188 + H188)</f>
        <v>2.6188368783007445E-3</v>
      </c>
      <c r="O188" s="41">
        <f>SUM(B188:J188)</f>
        <v>828.14875493621673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</row>
    <row r="189" spans="1:62" x14ac:dyDescent="0.2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</row>
    <row r="190" spans="1:62" x14ac:dyDescent="0.2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</row>
    <row r="191" spans="1:62" x14ac:dyDescent="0.2">
      <c r="A191" s="4">
        <v>62</v>
      </c>
      <c r="B191" s="41">
        <f t="array" ref="B191:K191">MMULT(B188:K188,B173:K182)</f>
        <v>506.95068929942477</v>
      </c>
      <c r="C191" s="41">
        <v>234.19222818312178</v>
      </c>
      <c r="D191" s="41">
        <v>34.482486224649477</v>
      </c>
      <c r="E191" s="41">
        <v>22.436002886355272</v>
      </c>
      <c r="F191" s="41">
        <v>14.204017234557021</v>
      </c>
      <c r="G191" s="41">
        <v>3.7931472375301363</v>
      </c>
      <c r="H191" s="41">
        <v>1.56343323879234</v>
      </c>
      <c r="I191" s="41">
        <v>0.20611729001672113</v>
      </c>
      <c r="J191" s="41">
        <v>0.39271543308002943</v>
      </c>
      <c r="K191" s="41">
        <v>132.50407003436064</v>
      </c>
      <c r="L191" s="41">
        <f xml:space="preserve"> (C191 + D191 + E191 + F191 + G191 + H191) / $Q$2</f>
        <v>0.32677308935252564</v>
      </c>
      <c r="M191" s="41">
        <f xml:space="preserve"> (D191 + E191 + F191 + G191 + H191) / (C191 + D191 + E191 + F191+ G191 + H191)</f>
        <v>0.24617363473242415</v>
      </c>
      <c r="N191" s="41">
        <f>I191 / (D191 + E191 + F191 + G191 + H191)</f>
        <v>2.6950804276305944E-3</v>
      </c>
      <c r="O191" s="41">
        <f>SUM(B191:J191)</f>
        <v>818.22083702752752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</row>
    <row r="192" spans="1:62" x14ac:dyDescent="0.2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</row>
    <row r="193" spans="1:62" ht="16" thickBot="1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</row>
    <row r="194" spans="1:62" x14ac:dyDescent="0.2">
      <c r="A194" s="4">
        <v>63</v>
      </c>
      <c r="B194" s="41">
        <f t="array" ref="B194:K194">MMULT(B191:K191,B173:K182)</f>
        <v>498.77717658473989</v>
      </c>
      <c r="C194" s="41">
        <v>231.55120533071863</v>
      </c>
      <c r="D194" s="41">
        <v>34.524379703246588</v>
      </c>
      <c r="E194" s="41">
        <v>22.748643841451589</v>
      </c>
      <c r="F194" s="41">
        <v>14.578452838500125</v>
      </c>
      <c r="G194" s="41">
        <v>3.9222549892553271</v>
      </c>
      <c r="H194" s="41">
        <v>1.6361200977820882</v>
      </c>
      <c r="I194" s="41">
        <v>0.21440512511914717</v>
      </c>
      <c r="J194" s="41">
        <v>0.41588754532689248</v>
      </c>
      <c r="K194" s="41">
        <v>142.35638100574792</v>
      </c>
      <c r="L194" s="41">
        <f xml:space="preserve"> (C194 + D194 + E194 + F194 + G194 + H194) / $Q$2</f>
        <v>0.32497419022687113</v>
      </c>
      <c r="M194" s="41">
        <f xml:space="preserve"> (D194 + E194 + F194 + G194 + H194) / (C194 + D194 + E194 + F194+ G194 + H194)</f>
        <v>0.25054889529364327</v>
      </c>
      <c r="N194" s="41">
        <f>I194 / (D194 + E194 + F194 + G194 + H194)</f>
        <v>2.7697395234195289E-3</v>
      </c>
      <c r="O194" s="41">
        <f>SUM(B194:J194)</f>
        <v>808.36852605614013</v>
      </c>
      <c r="P194" s="41"/>
      <c r="Q194" s="24" t="s">
        <v>238</v>
      </c>
      <c r="R194" s="46"/>
      <c r="S194" s="46"/>
      <c r="T194" s="46"/>
      <c r="U194" s="47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</row>
    <row r="195" spans="1:62" ht="16" thickBot="1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27" t="s">
        <v>148</v>
      </c>
      <c r="R195" s="48"/>
      <c r="S195" s="48"/>
      <c r="T195" s="48"/>
      <c r="U195" s="49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</row>
    <row r="196" spans="1:62" x14ac:dyDescent="0.2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</row>
    <row r="197" spans="1:62" x14ac:dyDescent="0.2">
      <c r="A197" s="4">
        <v>64</v>
      </c>
      <c r="B197" s="41">
        <f t="array" ref="B197:K197">MMULT(B194:K194,B173:K182)</f>
        <v>490.93766059961888</v>
      </c>
      <c r="C197" s="41">
        <v>228.75016454162173</v>
      </c>
      <c r="D197" s="41">
        <v>34.522664671018084</v>
      </c>
      <c r="E197" s="41">
        <v>23.029749457617825</v>
      </c>
      <c r="F197" s="41">
        <v>14.9348104138805</v>
      </c>
      <c r="G197" s="41">
        <v>4.0481426778099454</v>
      </c>
      <c r="H197" s="41">
        <v>1.7071455187686717</v>
      </c>
      <c r="I197" s="41">
        <v>0.22249019626838756</v>
      </c>
      <c r="J197" s="41">
        <v>0.43974147488701115</v>
      </c>
      <c r="K197" s="41">
        <v>152.13233751039721</v>
      </c>
      <c r="L197" s="41">
        <f xml:space="preserve"> (C197 + D197 + E197 + F197 + G197 + H197) / $Q$2</f>
        <v>0.3229037916230092</v>
      </c>
      <c r="M197" s="41">
        <f xml:space="preserve"> (D197 + E197 + F197 + G197 + H197) / (C197 + D197 + E197 + F197+ G197 + H197)</f>
        <v>0.25486768424625778</v>
      </c>
      <c r="N197" s="41">
        <f>I197 / (D197 + E197 + F197 + G197 + H197)</f>
        <v>2.8435972782507152E-3</v>
      </c>
      <c r="O197" s="41">
        <f>SUM(B197:J197)</f>
        <v>798.59256955149112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-9.8630981889072302</v>
      </c>
      <c r="AM197">
        <f>J197 - J185</f>
        <v>9.0853035955508255E-2</v>
      </c>
      <c r="AN197">
        <f>K197-K185</f>
        <v>39.558677689569663</v>
      </c>
      <c r="AO197" s="41"/>
      <c r="AP197" s="41"/>
      <c r="AQ197" s="41"/>
      <c r="AR197" s="41"/>
      <c r="AS197" s="41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</row>
    <row r="198" spans="1:62" x14ac:dyDescent="0.2">
      <c r="A198" s="22" t="s">
        <v>153</v>
      </c>
      <c r="B198" s="4">
        <f t="shared" ref="B198:J198" si="7">SUM(B185:B197)</f>
        <v>2536.8825420080748</v>
      </c>
      <c r="C198" s="4">
        <f t="shared" si="7"/>
        <v>1169.6939670168231</v>
      </c>
      <c r="D198" s="4">
        <f t="shared" si="7"/>
        <v>172.19253556656639</v>
      </c>
      <c r="E198" s="4">
        <f t="shared" si="7"/>
        <v>112.02108072288773</v>
      </c>
      <c r="F198" s="4">
        <f t="shared" si="7"/>
        <v>70.933883625982617</v>
      </c>
      <c r="G198" s="4">
        <f t="shared" si="7"/>
        <v>18.952795928296936</v>
      </c>
      <c r="H198" s="4">
        <f t="shared" si="7"/>
        <v>7.8082633287452161</v>
      </c>
      <c r="I198" s="4">
        <f t="shared" si="7"/>
        <v>1.0292958285311669</v>
      </c>
      <c r="J198" s="4">
        <f t="shared" si="7"/>
        <v>1.9675707865279823</v>
      </c>
      <c r="K198" s="41"/>
      <c r="L198" s="4">
        <f>AVERAGE(L101:L197)</f>
        <v>0.31377709055250602</v>
      </c>
      <c r="M198" s="41"/>
      <c r="N198" s="41"/>
      <c r="O198" s="4">
        <f>SUM(B198:J198)</f>
        <v>4091.4819348124361</v>
      </c>
      <c r="P198" s="41"/>
      <c r="Q198" s="41">
        <f xml:space="preserve"> $R$6 * B198</f>
        <v>2536.8825420080748</v>
      </c>
      <c r="R198" s="41">
        <f>$R$7 * C198</f>
        <v>1169.6939670168231</v>
      </c>
      <c r="S198" s="41">
        <f xml:space="preserve"> $R$8 * D198</f>
        <v>163.58290878823806</v>
      </c>
      <c r="T198" s="41">
        <f xml:space="preserve"> $R$9 * E198</f>
        <v>106.42002668674334</v>
      </c>
      <c r="U198" s="41">
        <f xml:space="preserve"> $R$10 * F198</f>
        <v>65.259172935904004</v>
      </c>
      <c r="V198" s="41">
        <f>$R$11 * G198</f>
        <v>14.783180824071611</v>
      </c>
      <c r="W198" s="41">
        <f>$R$12 *H198</f>
        <v>4.6849579972471291</v>
      </c>
      <c r="X198" s="41">
        <f xml:space="preserve"> $R$13 * I198</f>
        <v>0.66904228854525849</v>
      </c>
      <c r="Y198" s="41">
        <f xml:space="preserve"> $R$14 * J198</f>
        <v>1.4756780898959867</v>
      </c>
      <c r="Z198" s="4">
        <f>SUM(Q198:Y198)</f>
        <v>4063.4514766355437</v>
      </c>
      <c r="AA198" s="41"/>
      <c r="AB198" s="50">
        <f xml:space="preserve"> $S$6 * B198</f>
        <v>6365038.2978982599</v>
      </c>
      <c r="AC198" s="50">
        <f>$S$7 * C198</f>
        <v>4532564.1221901895</v>
      </c>
      <c r="AD198" s="50">
        <f xml:space="preserve"> $S$8 * D198</f>
        <v>675855.70209877309</v>
      </c>
      <c r="AE198" s="50">
        <f xml:space="preserve"> $S$9 * E198</f>
        <v>448084.32289155095</v>
      </c>
      <c r="AF198" s="50">
        <f xml:space="preserve"> $S$10 * F198</f>
        <v>319202.47631692176</v>
      </c>
      <c r="AG198" s="50">
        <f>$S$11 * G198</f>
        <v>392550.30926688615</v>
      </c>
      <c r="AH198" s="50">
        <f>$S$12 *H198</f>
        <v>399658.15021849517</v>
      </c>
      <c r="AI198" s="50">
        <f xml:space="preserve"> $S$13 * I198</f>
        <v>73007.95311771566</v>
      </c>
      <c r="AJ198" s="50">
        <f xml:space="preserve"> $S$14 * J198</f>
        <v>132157.79458951153</v>
      </c>
      <c r="AK198" s="39">
        <f>SUM(AB198:AJ198) + AL198 + AM198 + AN198</f>
        <v>15818430.636368325</v>
      </c>
      <c r="AL198" s="39">
        <f>IF(AL197&gt;0,(AL197*$T$7)-(AL197*$S$7),0)</f>
        <v>0</v>
      </c>
      <c r="AM198" s="39">
        <f>IF(AM197 &gt; 0, (AM197 * $T$14) - (AM197 * $S$14), 0)</f>
        <v>15133.390199109012</v>
      </c>
      <c r="AN198" s="39">
        <f t="array" ref="AN198">IF(AN197&gt;0,AN197*$T$15,0)</f>
        <v>2465178.1175809125</v>
      </c>
      <c r="AO198" s="41"/>
      <c r="AP198" s="41"/>
      <c r="AQ198" s="41"/>
      <c r="AR198" s="41"/>
      <c r="AS198" s="41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</row>
    <row r="199" spans="1:62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</row>
    <row r="200" spans="1:62" x14ac:dyDescent="0.2">
      <c r="A200" s="4" t="str">
        <f>'65-69 transition matrix'!A1</f>
        <v>65-69</v>
      </c>
      <c r="B200" s="4" t="str">
        <f>'65-69 transition matrix'!B1</f>
        <v>no NAFLD</v>
      </c>
      <c r="C200" s="4" t="str">
        <f>'65-69 transition matrix'!C1</f>
        <v>NAFLD</v>
      </c>
      <c r="D200" s="4" t="str">
        <f>'65-69 transition matrix'!D1</f>
        <v>F1</v>
      </c>
      <c r="E200" s="4" t="str">
        <f>'65-69 transition matrix'!E1</f>
        <v>F2</v>
      </c>
      <c r="F200" s="4" t="str">
        <f>'65-69 transition matrix'!F1</f>
        <v>F3</v>
      </c>
      <c r="G200" s="4" t="str">
        <f>'65-69 transition matrix'!G1</f>
        <v>F4</v>
      </c>
      <c r="H200" s="4" t="str">
        <f>'65-69 transition matrix'!H1</f>
        <v>DCC</v>
      </c>
      <c r="I200" s="4" t="str">
        <f>'65-69 transition matrix'!I1</f>
        <v>HCC</v>
      </c>
      <c r="J200" s="4" t="str">
        <f>'65-69 transition matrix'!J1</f>
        <v>LT</v>
      </c>
      <c r="K200" s="4" t="str">
        <f>'65-69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</row>
    <row r="201" spans="1:62" x14ac:dyDescent="0.2">
      <c r="A201" s="4" t="str">
        <f>'65-69 transition matrix'!A2</f>
        <v>no NAFLD</v>
      </c>
      <c r="B201" s="41">
        <f>'65-69 transition matrix'!B2</f>
        <v>0.89561000000000002</v>
      </c>
      <c r="C201" s="41">
        <f>'65-69 transition matrix'!C2</f>
        <v>8.9399999999999993E-2</v>
      </c>
      <c r="D201" s="41">
        <f>'65-69 transition matrix'!D2</f>
        <v>0</v>
      </c>
      <c r="E201" s="41">
        <f>'65-69 transition matrix'!E2</f>
        <v>0</v>
      </c>
      <c r="F201" s="41">
        <f>'65-69 transition matrix'!F2</f>
        <v>0</v>
      </c>
      <c r="G201" s="41">
        <f>'65-69 transition matrix'!G2</f>
        <v>0</v>
      </c>
      <c r="H201" s="41">
        <f>'65-69 transition matrix'!H2</f>
        <v>0</v>
      </c>
      <c r="I201" s="41">
        <f>'65-69 transition matrix'!I2</f>
        <v>0</v>
      </c>
      <c r="J201" s="41">
        <f>'65-69 transition matrix'!J2</f>
        <v>0</v>
      </c>
      <c r="K201" s="41">
        <f>'65-69 transition matrix'!K2</f>
        <v>1.499E-2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</row>
    <row r="202" spans="1:62" x14ac:dyDescent="0.2">
      <c r="A202" s="4" t="str">
        <f>'65-69 transition matrix'!A3</f>
        <v>NAFLD</v>
      </c>
      <c r="B202" s="41">
        <f>'65-69 transition matrix'!B3</f>
        <v>0.14359</v>
      </c>
      <c r="C202" s="41">
        <f>'65-69 transition matrix'!C3</f>
        <v>0.81453449999999994</v>
      </c>
      <c r="D202" s="41">
        <f>'65-69 transition matrix'!D3</f>
        <v>2.6136E-2</v>
      </c>
      <c r="E202" s="41">
        <f>'65-69 transition matrix'!E3</f>
        <v>0</v>
      </c>
      <c r="F202" s="41">
        <f>'65-69 transition matrix'!F3</f>
        <v>0</v>
      </c>
      <c r="G202" s="41">
        <f>'65-69 transition matrix'!G3</f>
        <v>0</v>
      </c>
      <c r="H202" s="41">
        <f>'65-69 transition matrix'!H3</f>
        <v>0</v>
      </c>
      <c r="I202" s="41">
        <f>'65-69 transition matrix'!I3</f>
        <v>0</v>
      </c>
      <c r="J202" s="41">
        <f>'65-69 transition matrix'!J3</f>
        <v>0</v>
      </c>
      <c r="K202" s="41">
        <f>'65-69 transition matrix'!K3</f>
        <v>1.57395E-2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</row>
    <row r="203" spans="1:62" x14ac:dyDescent="0.2">
      <c r="A203" s="4" t="str">
        <f>'65-69 transition matrix'!A4</f>
        <v>F1</v>
      </c>
      <c r="B203" s="41">
        <f>'65-69 transition matrix'!B4</f>
        <v>0</v>
      </c>
      <c r="C203" s="41">
        <f>'65-69 transition matrix'!C4</f>
        <v>4.9799999999999997E-2</v>
      </c>
      <c r="D203" s="41">
        <f>'65-69 transition matrix'!D4</f>
        <v>0.80023998699999999</v>
      </c>
      <c r="E203" s="41">
        <f>'65-69 transition matrix'!E4</f>
        <v>0.1331</v>
      </c>
      <c r="F203" s="41">
        <f>'65-69 transition matrix'!F4</f>
        <v>0</v>
      </c>
      <c r="G203" s="41">
        <f>'65-69 transition matrix'!G4</f>
        <v>0</v>
      </c>
      <c r="H203" s="41">
        <f>'65-69 transition matrix'!H4</f>
        <v>0</v>
      </c>
      <c r="I203" s="41">
        <f>'65-69 transition matrix'!I4</f>
        <v>1.1253000000000001E-5</v>
      </c>
      <c r="J203" s="41">
        <f>'65-69 transition matrix'!J4</f>
        <v>0</v>
      </c>
      <c r="K203" s="41">
        <f>'65-69 transition matrix'!K4</f>
        <v>1.6848760000000001E-2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</row>
    <row r="204" spans="1:62" x14ac:dyDescent="0.2">
      <c r="A204" s="4" t="str">
        <f>'65-69 transition matrix'!A5</f>
        <v>F2</v>
      </c>
      <c r="B204" s="41">
        <f>'65-69 transition matrix'!B5</f>
        <v>0</v>
      </c>
      <c r="C204" s="41">
        <f>'65-69 transition matrix'!C5</f>
        <v>0</v>
      </c>
      <c r="D204" s="41">
        <f>'65-69 transition matrix'!D5</f>
        <v>4.9799999999999997E-2</v>
      </c>
      <c r="E204" s="41">
        <f>'65-69 transition matrix'!E5</f>
        <v>0.78985812</v>
      </c>
      <c r="F204" s="41">
        <f>'65-69 transition matrix'!F5</f>
        <v>0.1331</v>
      </c>
      <c r="G204" s="41">
        <f>'65-69 transition matrix'!G5</f>
        <v>0</v>
      </c>
      <c r="H204" s="41">
        <f>'65-69 transition matrix'!H5</f>
        <v>0</v>
      </c>
      <c r="I204" s="41">
        <f>'65-69 transition matrix'!I5</f>
        <v>2.299E-4</v>
      </c>
      <c r="J204" s="41">
        <f>'65-69 transition matrix'!J5</f>
        <v>0</v>
      </c>
      <c r="K204" s="41">
        <f>'65-69 transition matrix'!K5</f>
        <v>2.7011980000000001E-2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</row>
    <row r="205" spans="1:62" x14ac:dyDescent="0.2">
      <c r="A205" s="4" t="str">
        <f>'65-69 transition matrix'!A6</f>
        <v>F3</v>
      </c>
      <c r="B205" s="41">
        <f>'65-69 transition matrix'!B6</f>
        <v>0</v>
      </c>
      <c r="C205" s="41">
        <f>'65-69 transition matrix'!C6</f>
        <v>0</v>
      </c>
      <c r="D205" s="41">
        <f>'65-69 transition matrix'!D6</f>
        <v>0</v>
      </c>
      <c r="E205" s="41">
        <f>'65-69 transition matrix'!E6</f>
        <v>4.9799999999999997E-2</v>
      </c>
      <c r="F205" s="41">
        <f>'65-69 transition matrix'!F6</f>
        <v>0.82746865000000003</v>
      </c>
      <c r="G205" s="41">
        <f>'65-69 transition matrix'!G6</f>
        <v>8.7119999999999989E-2</v>
      </c>
      <c r="H205" s="41">
        <f>'65-69 transition matrix'!H6</f>
        <v>0</v>
      </c>
      <c r="I205" s="41">
        <f>'65-69 transition matrix'!I6</f>
        <v>4.5980000000000001E-4</v>
      </c>
      <c r="J205" s="41">
        <f>'65-69 transition matrix'!J6</f>
        <v>0</v>
      </c>
      <c r="K205" s="41">
        <f>'65-69 transition matrix'!K6</f>
        <v>3.5151550000000004E-2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</row>
    <row r="206" spans="1:62" x14ac:dyDescent="0.2">
      <c r="A206" s="4" t="str">
        <f>'65-69 transition matrix'!A7</f>
        <v>F4</v>
      </c>
      <c r="B206" s="41">
        <f>'65-69 transition matrix'!B7</f>
        <v>0</v>
      </c>
      <c r="C206" s="41">
        <f>'65-69 transition matrix'!C7</f>
        <v>0</v>
      </c>
      <c r="D206" s="41">
        <f>'65-69 transition matrix'!D7</f>
        <v>0</v>
      </c>
      <c r="E206" s="41">
        <f>'65-69 transition matrix'!E7</f>
        <v>0</v>
      </c>
      <c r="F206" s="41">
        <f>'65-69 transition matrix'!F7</f>
        <v>4.9799999999999997E-2</v>
      </c>
      <c r="G206" s="41">
        <f>'65-69 transition matrix'!G7</f>
        <v>0.74113468999999998</v>
      </c>
      <c r="H206" s="41">
        <f>'65-69 transition matrix'!H7</f>
        <v>0.1331</v>
      </c>
      <c r="I206" s="41">
        <f>'65-69 transition matrix'!I7</f>
        <v>3.1459999999999995E-2</v>
      </c>
      <c r="J206" s="41">
        <f>'65-69 transition matrix'!J7</f>
        <v>0</v>
      </c>
      <c r="K206" s="41">
        <f>'65-69 transition matrix'!K7</f>
        <v>4.4505309999999999E-2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</row>
    <row r="207" spans="1:62" x14ac:dyDescent="0.2">
      <c r="A207" s="4" t="str">
        <f>'65-69 transition matrix'!A8</f>
        <v>DCC</v>
      </c>
      <c r="B207" s="41">
        <f>'65-69 transition matrix'!B8</f>
        <v>0</v>
      </c>
      <c r="C207" s="41">
        <f>'65-69 transition matrix'!C8</f>
        <v>0</v>
      </c>
      <c r="D207" s="41">
        <f>'65-69 transition matrix'!D8</f>
        <v>0</v>
      </c>
      <c r="E207" s="41">
        <f>'65-69 transition matrix'!E8</f>
        <v>0</v>
      </c>
      <c r="F207" s="41">
        <f>'65-69 transition matrix'!F8</f>
        <v>0</v>
      </c>
      <c r="G207" s="41">
        <f>'65-69 transition matrix'!G8</f>
        <v>0</v>
      </c>
      <c r="H207" s="41">
        <f>'65-69 transition matrix'!H8</f>
        <v>0.7746599999999999</v>
      </c>
      <c r="I207" s="41">
        <f>'65-69 transition matrix'!I8</f>
        <v>3.1459999999999995E-2</v>
      </c>
      <c r="J207" s="41">
        <f>'65-69 transition matrix'!J8</f>
        <v>3.388E-2</v>
      </c>
      <c r="K207" s="41">
        <f>'65-69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</row>
    <row r="208" spans="1:62" x14ac:dyDescent="0.2">
      <c r="A208" s="4" t="str">
        <f>'65-69 transition matrix'!A9</f>
        <v>HCC</v>
      </c>
      <c r="B208" s="41">
        <f>'65-69 transition matrix'!B9</f>
        <v>0</v>
      </c>
      <c r="C208" s="41">
        <f>'65-69 transition matrix'!C9</f>
        <v>0</v>
      </c>
      <c r="D208" s="41">
        <f>'65-69 transition matrix'!D9</f>
        <v>0</v>
      </c>
      <c r="E208" s="41">
        <f>'65-69 transition matrix'!E9</f>
        <v>0</v>
      </c>
      <c r="F208" s="41">
        <f>'65-69 transition matrix'!F9</f>
        <v>0</v>
      </c>
      <c r="G208" s="41">
        <f>'65-69 transition matrix'!G9</f>
        <v>0</v>
      </c>
      <c r="H208" s="41">
        <f>'65-69 transition matrix'!H9</f>
        <v>0</v>
      </c>
      <c r="I208" s="41">
        <f>'65-69 transition matrix'!I9</f>
        <v>0.37056200000000006</v>
      </c>
      <c r="J208" s="41">
        <f>'65-69 transition matrix'!J9</f>
        <v>7.038E-3</v>
      </c>
      <c r="K208" s="41">
        <f>'65-69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</row>
    <row r="209" spans="1:62" x14ac:dyDescent="0.2">
      <c r="A209" s="4" t="str">
        <f>'65-69 transition matrix'!A10</f>
        <v xml:space="preserve">LT </v>
      </c>
      <c r="B209" s="41">
        <f>'65-69 transition matrix'!B10</f>
        <v>0</v>
      </c>
      <c r="C209" s="41">
        <f>'65-69 transition matrix'!C10</f>
        <v>0</v>
      </c>
      <c r="D209" s="41">
        <f>'65-69 transition matrix'!D10</f>
        <v>0</v>
      </c>
      <c r="E209" s="41">
        <f>'65-69 transition matrix'!E10</f>
        <v>0</v>
      </c>
      <c r="F209" s="41">
        <f>'65-69 transition matrix'!F10</f>
        <v>0</v>
      </c>
      <c r="G209" s="41">
        <f>'65-69 transition matrix'!G10</f>
        <v>0</v>
      </c>
      <c r="H209" s="41">
        <f>'65-69 transition matrix'!H10</f>
        <v>0</v>
      </c>
      <c r="I209" s="41">
        <f>'65-69 transition matrix'!I10</f>
        <v>0</v>
      </c>
      <c r="J209" s="41">
        <f>'65-69 transition matrix'!J10</f>
        <v>0.92999999999999994</v>
      </c>
      <c r="K209" s="41">
        <f>'65-69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</row>
    <row r="210" spans="1:62" x14ac:dyDescent="0.2">
      <c r="A210" s="4" t="str">
        <f>'65-69 transition matrix'!A11</f>
        <v>death</v>
      </c>
      <c r="B210" s="41">
        <f>'65-69 transition matrix'!B11</f>
        <v>0</v>
      </c>
      <c r="C210" s="41">
        <f>'65-69 transition matrix'!C11</f>
        <v>0</v>
      </c>
      <c r="D210" s="41">
        <f>'65-69 transition matrix'!D11</f>
        <v>0</v>
      </c>
      <c r="E210" s="41">
        <f>'65-69 transition matrix'!E11</f>
        <v>0</v>
      </c>
      <c r="F210" s="41">
        <f>'65-69 transition matrix'!F11</f>
        <v>0</v>
      </c>
      <c r="G210" s="41">
        <f>'65-69 transition matrix'!G11</f>
        <v>0</v>
      </c>
      <c r="H210" s="41">
        <f>'65-69 transition matrix'!H11</f>
        <v>0</v>
      </c>
      <c r="I210" s="41">
        <f>'65-69 transition matrix'!I11</f>
        <v>0</v>
      </c>
      <c r="J210" s="41">
        <f>'65-69 transition matrix'!J11</f>
        <v>0</v>
      </c>
      <c r="K210" s="41">
        <f>'65-69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</row>
    <row r="211" spans="1:62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</row>
    <row r="212" spans="1:62" x14ac:dyDescent="0.2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</row>
    <row r="213" spans="1:62" x14ac:dyDescent="0.2">
      <c r="A213" s="4">
        <v>65</v>
      </c>
      <c r="B213" s="41">
        <f t="array" ref="B213:K213">MMULT(B197:K197,B201:K210)</f>
        <v>472.53491433615613</v>
      </c>
      <c r="C213" s="41">
        <v>231.9339564580502</v>
      </c>
      <c r="D213" s="41">
        <v>34.751912550990063</v>
      </c>
      <c r="E213" s="41">
        <v>23.528954836988792</v>
      </c>
      <c r="F213" s="41">
        <v>15.624944569343509</v>
      </c>
      <c r="G213" s="41">
        <v>4.3013396518517126</v>
      </c>
      <c r="H213" s="41">
        <v>1.8612651379858427</v>
      </c>
      <c r="I213" s="41">
        <v>0.27605782754812108</v>
      </c>
      <c r="J213" s="41">
        <v>0.46836354782213985</v>
      </c>
      <c r="K213" s="41">
        <v>165.44319814515171</v>
      </c>
      <c r="L213" s="41">
        <f xml:space="preserve"> (C213 + D213 + E213 + F213 + G213 + H213) / $Q$2</f>
        <v>0.32817313492860889</v>
      </c>
      <c r="M213" s="41">
        <f xml:space="preserve"> (D213 + E213 + F213 + G213 + H213) / (C213 + D213 + E213 + F213+ G213 + H213)</f>
        <v>0.25662758883727249</v>
      </c>
      <c r="N213" s="41">
        <f>I213 / (D213 + E213 + F213 + G213 + H213)</f>
        <v>3.4477742755905441E-3</v>
      </c>
      <c r="O213" s="41">
        <f>SUM(B213:J213)</f>
        <v>785.28170891673642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</row>
    <row r="214" spans="1:62" x14ac:dyDescent="0.2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</row>
    <row r="215" spans="1:62" x14ac:dyDescent="0.2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</row>
    <row r="216" spans="1:62" x14ac:dyDescent="0.2">
      <c r="A216" s="4">
        <v>66</v>
      </c>
      <c r="B216" s="41">
        <f t="array" ref="B216:K216">MMULT(B213:K213,B201:K210)</f>
        <v>456.51039143641628</v>
      </c>
      <c r="C216" s="41">
        <v>232.89347584327135</v>
      </c>
      <c r="D216" s="41">
        <v>35.04343788489907</v>
      </c>
      <c r="E216" s="41">
        <v>23.988137833198955</v>
      </c>
      <c r="F216" s="41">
        <v>16.275062392584928</v>
      </c>
      <c r="G216" s="41">
        <v>4.5491172003410334</v>
      </c>
      <c r="H216" s="41">
        <v>2.0143559594535758</v>
      </c>
      <c r="I216" s="41">
        <v>0.30915680688212049</v>
      </c>
      <c r="J216" s="41">
        <v>0.50058065733983403</v>
      </c>
      <c r="K216" s="41">
        <v>178.64119104750114</v>
      </c>
      <c r="L216" s="41">
        <f xml:space="preserve"> (C216 + D216 + E216 + F216 + G216 + H216) / $Q$2</f>
        <v>0.33107745971070796</v>
      </c>
      <c r="M216" s="41">
        <f xml:space="preserve"> (D216 + E216 + F216 + G216 + H216) / (C216 + D216 + E216 + F216+ G216 + H216)</f>
        <v>0.26010032488571005</v>
      </c>
      <c r="N216" s="41">
        <f>I216 / (D216 + E216 + F216 + G216 + H216)</f>
        <v>3.7761864749486754E-3</v>
      </c>
      <c r="O216" s="41">
        <f>SUM(B216:J216)</f>
        <v>772.08371601438705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</row>
    <row r="217" spans="1:62" x14ac:dyDescent="0.2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</row>
    <row r="218" spans="1:62" x14ac:dyDescent="0.2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</row>
    <row r="219" spans="1:62" x14ac:dyDescent="0.2">
      <c r="A219" s="4">
        <v>67</v>
      </c>
      <c r="B219" s="41">
        <f t="array" ref="B219:K219">MMULT(B216:K216,B201:K210)</f>
        <v>442.29644587070413</v>
      </c>
      <c r="C219" s="41">
        <v>232.25696310034468</v>
      </c>
      <c r="D219" s="41">
        <v>35.324673426179992</v>
      </c>
      <c r="E219" s="41">
        <v>24.422005140862193</v>
      </c>
      <c r="F219" s="41">
        <v>16.886471088833787</v>
      </c>
      <c r="G219" s="41">
        <v>4.7893920016904179</v>
      </c>
      <c r="H219" s="41">
        <v>2.1659284869156985</v>
      </c>
      <c r="I219" s="41">
        <v>0.33444112066147247</v>
      </c>
      <c r="J219" s="41">
        <v>0.5359622368391691</v>
      </c>
      <c r="K219" s="41">
        <v>191.71262458885676</v>
      </c>
      <c r="L219" s="41">
        <f xml:space="preserve"> (C219 + D219 + E219 + F219 + G219 + H219) / $Q$2</f>
        <v>0.3322153768127446</v>
      </c>
      <c r="M219" s="41">
        <f xml:space="preserve"> (D219 + E219 + F219 + G219 + H219) / (C219 + D219 + E219 + F219+ G219 + H219)</f>
        <v>0.26464992476142185</v>
      </c>
      <c r="N219" s="41">
        <f>I219 / (D219 + E219 + F219 + G219 + H219)</f>
        <v>4.0010436856111053E-3</v>
      </c>
      <c r="O219" s="41">
        <f>SUM(B219:J219)</f>
        <v>759.01228247303163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</row>
    <row r="220" spans="1:62" x14ac:dyDescent="0.2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</row>
    <row r="221" spans="1:62" x14ac:dyDescent="0.2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</row>
    <row r="222" spans="1:62" x14ac:dyDescent="0.2">
      <c r="A222" s="4">
        <v>68</v>
      </c>
      <c r="B222" s="41">
        <f t="array" ref="B222:K222">MMULT(B219:K219,B201:K210)</f>
        <v>429.47489721783984</v>
      </c>
      <c r="C222" s="41">
        <v>230.48178030792241</v>
      </c>
      <c r="D222" s="41">
        <v>35.554700046951069</v>
      </c>
      <c r="E222" s="41">
        <v>24.832579360440228</v>
      </c>
      <c r="F222" s="41">
        <v>17.462106041074264</v>
      </c>
      <c r="G222" s="41">
        <v>5.0207339177205066</v>
      </c>
      <c r="H222" s="41">
        <v>2.3153262370991095</v>
      </c>
      <c r="I222" s="41">
        <v>0.35652208006469976</v>
      </c>
      <c r="J222" s="41">
        <v>0.57418033400434654</v>
      </c>
      <c r="K222" s="41">
        <v>204.65208151877184</v>
      </c>
      <c r="L222" s="41">
        <f xml:space="preserve"> (C222 + D222 + E222 + F222 + G222 + H222) / $Q$2</f>
        <v>0.33202793317653023</v>
      </c>
      <c r="M222" s="41">
        <f xml:space="preserve"> (D222 + E222 + F222 + G222 + H222) / (C222 + D222 + E222 + F222+ G222 + H222)</f>
        <v>0.26985837809860747</v>
      </c>
      <c r="N222" s="41">
        <f>I222 / (D222 + E222 + F222 + G222 + H222)</f>
        <v>4.1852464061178834E-3</v>
      </c>
      <c r="O222" s="41">
        <f>SUM(B222:J222)</f>
        <v>746.07282554311655</v>
      </c>
      <c r="P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</row>
    <row r="223" spans="1:62" x14ac:dyDescent="0.2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</row>
    <row r="224" spans="1:62" x14ac:dyDescent="0.2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</row>
    <row r="225" spans="1:62" x14ac:dyDescent="0.2">
      <c r="A225" s="4">
        <v>69</v>
      </c>
      <c r="B225" s="41">
        <f t="array" ref="B225:K225">MMULT(B222:K222,B201:K210)</f>
        <v>417.73689153168414</v>
      </c>
      <c r="C225" s="41">
        <v>227.90104155583646</v>
      </c>
      <c r="D225" s="41">
        <v>35.712826965638804</v>
      </c>
      <c r="E225" s="41">
        <v>25.216157905482806</v>
      </c>
      <c r="F225" s="41">
        <v>18.004594173941644</v>
      </c>
      <c r="G225" s="41">
        <v>5.242338753980663</v>
      </c>
      <c r="H225" s="41">
        <v>2.4618503072797955</v>
      </c>
      <c r="I225" s="41">
        <v>0.37704417089583986</v>
      </c>
      <c r="J225" s="41">
        <v>0.61494016593645551</v>
      </c>
      <c r="K225" s="41">
        <v>217.4572215312117</v>
      </c>
      <c r="L225" s="41">
        <f xml:space="preserve"> (C225 + D225 + E225 + F225 + G225 + H225) / $Q$2</f>
        <v>0.33084103227526473</v>
      </c>
      <c r="M225" s="41">
        <f xml:space="preserve"> (D225 + E225 + F225 + G225 + H225) / (C225 + D225 + E225 + F225+ G225 + H225)</f>
        <v>0.27544380993677564</v>
      </c>
      <c r="N225" s="41">
        <f>I225 / (D225 + E225 + F225 + G225 + H225)</f>
        <v>4.3519608034353245E-3</v>
      </c>
      <c r="O225" s="41">
        <f>SUM(B225:J225)</f>
        <v>733.26768553067654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-4.0329149022137472</v>
      </c>
      <c r="AM225">
        <f>J225 - J213</f>
        <v>0.14657661811431566</v>
      </c>
      <c r="AN225">
        <f>K225-K213</f>
        <v>52.014023386059989</v>
      </c>
      <c r="AO225" s="41"/>
      <c r="AP225" s="41"/>
      <c r="AQ225" s="41"/>
      <c r="AR225" s="41"/>
      <c r="AS225" s="41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</row>
    <row r="226" spans="1:62" x14ac:dyDescent="0.2">
      <c r="A226" s="22" t="s">
        <v>153</v>
      </c>
      <c r="B226" s="4">
        <f t="shared" ref="B226:K226" si="8">SUM(B213:B225)</f>
        <v>2218.5535403928006</v>
      </c>
      <c r="C226" s="4">
        <f t="shared" si="8"/>
        <v>1155.467217265425</v>
      </c>
      <c r="D226" s="4">
        <f t="shared" si="8"/>
        <v>176.38755087465901</v>
      </c>
      <c r="E226" s="4">
        <f t="shared" si="8"/>
        <v>121.98783507697298</v>
      </c>
      <c r="F226" s="4">
        <f t="shared" si="8"/>
        <v>84.253178265778132</v>
      </c>
      <c r="G226" s="4">
        <f t="shared" si="8"/>
        <v>23.902921525584333</v>
      </c>
      <c r="H226" s="4">
        <f t="shared" si="8"/>
        <v>10.818726128734021</v>
      </c>
      <c r="I226" s="4">
        <f t="shared" si="8"/>
        <v>1.6532220060522538</v>
      </c>
      <c r="J226" s="4">
        <f t="shared" si="8"/>
        <v>2.6940269419419449</v>
      </c>
      <c r="K226" s="4">
        <f t="shared" si="8"/>
        <v>957.90631683149309</v>
      </c>
      <c r="L226" s="4"/>
      <c r="M226" s="41"/>
      <c r="N226" s="41"/>
      <c r="O226" s="4">
        <f>SUM(B226:J226)</f>
        <v>3795.7182184779481</v>
      </c>
      <c r="P226" s="41"/>
      <c r="Q226" s="41">
        <f xml:space="preserve"> $R$6 * B226</f>
        <v>2218.5535403928006</v>
      </c>
      <c r="R226" s="41">
        <f>$R$7 * C226</f>
        <v>1155.467217265425</v>
      </c>
      <c r="S226" s="41">
        <f xml:space="preserve"> $R$8 * D226</f>
        <v>167.56817333092604</v>
      </c>
      <c r="T226" s="41">
        <f xml:space="preserve"> $R$9 * E226</f>
        <v>115.88844332312433</v>
      </c>
      <c r="U226" s="41">
        <f xml:space="preserve"> $R$10 * F226</f>
        <v>77.512924004515881</v>
      </c>
      <c r="V226" s="41">
        <f>$R$11 * G226</f>
        <v>18.644278789955781</v>
      </c>
      <c r="W226" s="41">
        <f>$R$12 *H226</f>
        <v>6.4912356772404118</v>
      </c>
      <c r="X226" s="41">
        <f xml:space="preserve"> $R$13 * I226</f>
        <v>1.0745943039339649</v>
      </c>
      <c r="Y226" s="41">
        <f xml:space="preserve"> $R$14 * J226</f>
        <v>2.0205202064564585</v>
      </c>
      <c r="Z226" s="4">
        <f>SUM(Q226:Y226)</f>
        <v>3763.2209272943787</v>
      </c>
      <c r="AA226" s="41"/>
      <c r="AB226" s="50">
        <f xml:space="preserve"> $S$6 * B226</f>
        <v>5566350.832845537</v>
      </c>
      <c r="AC226" s="50">
        <f>$S$7 * C226</f>
        <v>4477435.4669035217</v>
      </c>
      <c r="AD226" s="50">
        <f xml:space="preserve"> $S$8 * D226</f>
        <v>692321.13718303666</v>
      </c>
      <c r="AE226" s="50">
        <f xml:space="preserve"> $S$9 * E226</f>
        <v>487951.34030789195</v>
      </c>
      <c r="AF226" s="50">
        <f xml:space="preserve"> $S$10 * F226</f>
        <v>379139.30219600158</v>
      </c>
      <c r="AG226" s="50">
        <f>$S$11 * G226</f>
        <v>495077.3106379027</v>
      </c>
      <c r="AH226" s="50">
        <f>$S$12 *H226</f>
        <v>553745.67817312211</v>
      </c>
      <c r="AI226" s="50">
        <f xml:space="preserve"> $S$13 * I226</f>
        <v>117263.03688928636</v>
      </c>
      <c r="AJ226" s="50">
        <f xml:space="preserve"> $S$14 * J226</f>
        <v>180952.40163635655</v>
      </c>
      <c r="AK226" s="39">
        <f>SUM(AB226:AJ226) + AL226 + AM226 + AN226</f>
        <v>16216009.669401057</v>
      </c>
      <c r="AL226" s="39">
        <f>IF(AL225&gt;0,(AL225*$T$7)-(AL225*$S$7),0)</f>
        <v>0</v>
      </c>
      <c r="AM226" s="39">
        <f>IF(AM225 &gt; 0, (AM225 * $T$14) - (AM225 * $S$14), 0)</f>
        <v>24415.267279301563</v>
      </c>
      <c r="AN226" s="39">
        <f t="array" ref="AN226">IF(AN225&gt;0,AN225*$T$15,0)</f>
        <v>3241357.8953491002</v>
      </c>
      <c r="AO226" s="41"/>
      <c r="AP226" s="41"/>
      <c r="AQ226" s="41"/>
      <c r="AR226" s="41"/>
      <c r="AS226" s="41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</row>
    <row r="227" spans="1:62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</row>
    <row r="228" spans="1:62" x14ac:dyDescent="0.2">
      <c r="A228" s="4" t="str">
        <f>'70-74 transition matrix'!A1</f>
        <v>70-74</v>
      </c>
      <c r="B228" s="4" t="str">
        <f>'70-74 transition matrix'!B1</f>
        <v>no NAFLD</v>
      </c>
      <c r="C228" s="4" t="str">
        <f>'70-74 transition matrix'!C1</f>
        <v>NAFLD</v>
      </c>
      <c r="D228" s="4" t="str">
        <f>'70-74 transition matrix'!D1</f>
        <v>F1</v>
      </c>
      <c r="E228" s="4" t="str">
        <f>'70-74 transition matrix'!E1</f>
        <v>F2</v>
      </c>
      <c r="F228" s="4" t="str">
        <f>'70-74 transition matrix'!F1</f>
        <v>F3</v>
      </c>
      <c r="G228" s="4" t="str">
        <f>'70-74 transition matrix'!G1</f>
        <v>F4</v>
      </c>
      <c r="H228" s="4" t="str">
        <f>'70-74 transition matrix'!H1</f>
        <v>DCC</v>
      </c>
      <c r="I228" s="4" t="str">
        <f>'70-74 transition matrix'!I1</f>
        <v>HCC</v>
      </c>
      <c r="J228" s="4" t="str">
        <f>'70-74 transition matrix'!J1</f>
        <v>LT</v>
      </c>
      <c r="K228" s="4" t="str">
        <f>'70-74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</row>
    <row r="229" spans="1:62" x14ac:dyDescent="0.2">
      <c r="A229" s="4" t="str">
        <f>'70-74 transition matrix'!A2</f>
        <v>no NAFLD</v>
      </c>
      <c r="B229" s="41">
        <f>'70-74 transition matrix'!B2</f>
        <v>0.88634999999999997</v>
      </c>
      <c r="C229" s="41">
        <f>'70-74 transition matrix'!C2</f>
        <v>9.0399999999999994E-2</v>
      </c>
      <c r="D229" s="41">
        <f>'70-74 transition matrix'!D2</f>
        <v>0</v>
      </c>
      <c r="E229" s="41">
        <f>'70-74 transition matrix'!E2</f>
        <v>0</v>
      </c>
      <c r="F229" s="41">
        <f>'70-74 transition matrix'!F2</f>
        <v>0</v>
      </c>
      <c r="G229" s="41">
        <f>'70-74 transition matrix'!G2</f>
        <v>0</v>
      </c>
      <c r="H229" s="41">
        <f>'70-74 transition matrix'!H2</f>
        <v>0</v>
      </c>
      <c r="I229" s="41">
        <f>'70-74 transition matrix'!I2</f>
        <v>0</v>
      </c>
      <c r="J229" s="41">
        <f>'70-74 transition matrix'!J2</f>
        <v>0</v>
      </c>
      <c r="K229" s="41">
        <f>'70-74 transition matrix'!K2</f>
        <v>2.325E-2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</row>
    <row r="230" spans="1:62" x14ac:dyDescent="0.2">
      <c r="A230" s="4" t="str">
        <f>'70-74 transition matrix'!A3</f>
        <v>NAFLD</v>
      </c>
      <c r="B230" s="41">
        <f>'70-74 transition matrix'!B3</f>
        <v>0.14359</v>
      </c>
      <c r="C230" s="41">
        <f>'70-74 transition matrix'!C3</f>
        <v>0.80586150000000001</v>
      </c>
      <c r="D230" s="41">
        <f>'70-74 transition matrix'!D3</f>
        <v>2.6136E-2</v>
      </c>
      <c r="E230" s="41">
        <f>'70-74 transition matrix'!E3</f>
        <v>0</v>
      </c>
      <c r="F230" s="41">
        <f>'70-74 transition matrix'!F3</f>
        <v>0</v>
      </c>
      <c r="G230" s="41">
        <f>'70-74 transition matrix'!G3</f>
        <v>0</v>
      </c>
      <c r="H230" s="41">
        <f>'70-74 transition matrix'!H3</f>
        <v>0</v>
      </c>
      <c r="I230" s="41">
        <f>'70-74 transition matrix'!I3</f>
        <v>0</v>
      </c>
      <c r="J230" s="41">
        <f>'70-74 transition matrix'!J3</f>
        <v>0</v>
      </c>
      <c r="K230" s="41">
        <f>'70-74 transition matrix'!K3</f>
        <v>2.44125E-2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</row>
    <row r="231" spans="1:62" x14ac:dyDescent="0.2">
      <c r="A231" s="4" t="str">
        <f>'70-74 transition matrix'!A4</f>
        <v>F1</v>
      </c>
      <c r="B231" s="41">
        <f>'70-74 transition matrix'!B4</f>
        <v>0</v>
      </c>
      <c r="C231" s="41">
        <f>'70-74 transition matrix'!C4</f>
        <v>4.9799999999999997E-2</v>
      </c>
      <c r="D231" s="41">
        <f>'70-74 transition matrix'!D4</f>
        <v>0.79095574700000004</v>
      </c>
      <c r="E231" s="41">
        <f>'70-74 transition matrix'!E4</f>
        <v>0.1331</v>
      </c>
      <c r="F231" s="41">
        <f>'70-74 transition matrix'!F4</f>
        <v>0</v>
      </c>
      <c r="G231" s="41">
        <f>'70-74 transition matrix'!G4</f>
        <v>0</v>
      </c>
      <c r="H231" s="41">
        <f>'70-74 transition matrix'!H4</f>
        <v>0</v>
      </c>
      <c r="I231" s="41">
        <f>'70-74 transition matrix'!I4</f>
        <v>1.1253000000000001E-5</v>
      </c>
      <c r="J231" s="41">
        <f>'70-74 transition matrix'!J4</f>
        <v>0</v>
      </c>
      <c r="K231" s="41">
        <f>'70-74 transition matrix'!K4</f>
        <v>2.6133000000000003E-2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</row>
    <row r="232" spans="1:62" x14ac:dyDescent="0.2">
      <c r="A232" s="4" t="str">
        <f>'70-74 transition matrix'!A5</f>
        <v>F2</v>
      </c>
      <c r="B232" s="41">
        <f>'70-74 transition matrix'!B5</f>
        <v>0</v>
      </c>
      <c r="C232" s="41">
        <f>'70-74 transition matrix'!C5</f>
        <v>0</v>
      </c>
      <c r="D232" s="41">
        <f>'70-74 transition matrix'!D5</f>
        <v>4.9799999999999997E-2</v>
      </c>
      <c r="E232" s="41">
        <f>'70-74 transition matrix'!E5</f>
        <v>0.77497360000000004</v>
      </c>
      <c r="F232" s="41">
        <f>'70-74 transition matrix'!F5</f>
        <v>0.1331</v>
      </c>
      <c r="G232" s="41">
        <f>'70-74 transition matrix'!G5</f>
        <v>0</v>
      </c>
      <c r="H232" s="41">
        <f>'70-74 transition matrix'!H5</f>
        <v>0</v>
      </c>
      <c r="I232" s="41">
        <f>'70-74 transition matrix'!I5</f>
        <v>2.299E-4</v>
      </c>
      <c r="J232" s="41">
        <f>'70-74 transition matrix'!J5</f>
        <v>0</v>
      </c>
      <c r="K232" s="41">
        <f>'70-74 transition matrix'!K5</f>
        <v>4.1896500000000003E-2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</row>
    <row r="233" spans="1:62" x14ac:dyDescent="0.2">
      <c r="A233" s="4" t="str">
        <f>'70-74 transition matrix'!A6</f>
        <v>F3</v>
      </c>
      <c r="B233" s="41">
        <f>'70-74 transition matrix'!B6</f>
        <v>0</v>
      </c>
      <c r="C233" s="41">
        <f>'70-74 transition matrix'!C6</f>
        <v>0</v>
      </c>
      <c r="D233" s="41">
        <f>'70-74 transition matrix'!D6</f>
        <v>0</v>
      </c>
      <c r="E233" s="41">
        <f>'70-74 transition matrix'!E6</f>
        <v>4.9799999999999997E-2</v>
      </c>
      <c r="F233" s="41">
        <f>'70-74 transition matrix'!F6</f>
        <v>0.80809895000000009</v>
      </c>
      <c r="G233" s="41">
        <f>'70-74 transition matrix'!G6</f>
        <v>8.7119999999999989E-2</v>
      </c>
      <c r="H233" s="41">
        <f>'70-74 transition matrix'!H6</f>
        <v>0</v>
      </c>
      <c r="I233" s="41">
        <f>'70-74 transition matrix'!I6</f>
        <v>4.5980000000000001E-4</v>
      </c>
      <c r="J233" s="41">
        <f>'70-74 transition matrix'!J6</f>
        <v>0</v>
      </c>
      <c r="K233" s="41">
        <f>'70-74 transition matrix'!K6</f>
        <v>5.4521250000000007E-2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</row>
    <row r="234" spans="1:62" x14ac:dyDescent="0.2">
      <c r="A234" s="4" t="str">
        <f>'70-74 transition matrix'!A7</f>
        <v>F4</v>
      </c>
      <c r="B234" s="41">
        <f>'70-74 transition matrix'!B7</f>
        <v>0</v>
      </c>
      <c r="C234" s="41">
        <f>'70-74 transition matrix'!C7</f>
        <v>0</v>
      </c>
      <c r="D234" s="41">
        <f>'70-74 transition matrix'!D7</f>
        <v>0</v>
      </c>
      <c r="E234" s="41">
        <f>'70-74 transition matrix'!E7</f>
        <v>0</v>
      </c>
      <c r="F234" s="41">
        <f>'70-74 transition matrix'!F7</f>
        <v>4.9799999999999997E-2</v>
      </c>
      <c r="G234" s="41">
        <f>'70-74 transition matrix'!G7</f>
        <v>0.71661074999999996</v>
      </c>
      <c r="H234" s="41">
        <f>'70-74 transition matrix'!H7</f>
        <v>0.1331</v>
      </c>
      <c r="I234" s="41">
        <f>'70-74 transition matrix'!I7</f>
        <v>3.1459999999999995E-2</v>
      </c>
      <c r="J234" s="41">
        <f>'70-74 transition matrix'!J7</f>
        <v>0</v>
      </c>
      <c r="K234" s="41">
        <f>'70-74 transition matrix'!K7</f>
        <v>6.902925E-2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</row>
    <row r="235" spans="1:62" x14ac:dyDescent="0.2">
      <c r="A235" s="4" t="str">
        <f>'70-74 transition matrix'!A8</f>
        <v>DCC</v>
      </c>
      <c r="B235" s="41">
        <f>'70-74 transition matrix'!B8</f>
        <v>0</v>
      </c>
      <c r="C235" s="41">
        <f>'70-74 transition matrix'!C8</f>
        <v>0</v>
      </c>
      <c r="D235" s="41">
        <f>'70-74 transition matrix'!D8</f>
        <v>0</v>
      </c>
      <c r="E235" s="41">
        <f>'70-74 transition matrix'!E8</f>
        <v>0</v>
      </c>
      <c r="F235" s="41">
        <f>'70-74 transition matrix'!F8</f>
        <v>0</v>
      </c>
      <c r="G235" s="41">
        <f>'70-74 transition matrix'!G8</f>
        <v>0</v>
      </c>
      <c r="H235" s="41">
        <f>'70-74 transition matrix'!H8</f>
        <v>0.7746599999999999</v>
      </c>
      <c r="I235" s="41">
        <f>'70-74 transition matrix'!I8</f>
        <v>3.1459999999999995E-2</v>
      </c>
      <c r="J235" s="41">
        <f>'70-74 transition matrix'!J8</f>
        <v>3.388E-2</v>
      </c>
      <c r="K235" s="41">
        <f>'70-74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</row>
    <row r="236" spans="1:62" x14ac:dyDescent="0.2">
      <c r="A236" s="4" t="str">
        <f>'70-74 transition matrix'!A9</f>
        <v>HCC</v>
      </c>
      <c r="B236" s="41">
        <f>'70-74 transition matrix'!B9</f>
        <v>0</v>
      </c>
      <c r="C236" s="41">
        <f>'70-74 transition matrix'!C9</f>
        <v>0</v>
      </c>
      <c r="D236" s="41">
        <f>'70-74 transition matrix'!D9</f>
        <v>0</v>
      </c>
      <c r="E236" s="41">
        <f>'70-74 transition matrix'!E9</f>
        <v>0</v>
      </c>
      <c r="F236" s="41">
        <f>'70-74 transition matrix'!F9</f>
        <v>0</v>
      </c>
      <c r="G236" s="41">
        <f>'70-74 transition matrix'!G9</f>
        <v>0</v>
      </c>
      <c r="H236" s="41">
        <f>'70-74 transition matrix'!H9</f>
        <v>0</v>
      </c>
      <c r="I236" s="41">
        <f>'70-74 transition matrix'!I9</f>
        <v>0.37056200000000006</v>
      </c>
      <c r="J236" s="41">
        <f>'70-74 transition matrix'!J9</f>
        <v>7.038E-3</v>
      </c>
      <c r="K236" s="41">
        <f>'70-74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</row>
    <row r="237" spans="1:62" x14ac:dyDescent="0.2">
      <c r="A237" s="4" t="str">
        <f>'70-74 transition matrix'!A10</f>
        <v xml:space="preserve">LT </v>
      </c>
      <c r="B237" s="41">
        <f>'70-74 transition matrix'!B10</f>
        <v>0</v>
      </c>
      <c r="C237" s="41">
        <f>'70-74 transition matrix'!C10</f>
        <v>0</v>
      </c>
      <c r="D237" s="41">
        <f>'70-74 transition matrix'!D10</f>
        <v>0</v>
      </c>
      <c r="E237" s="41">
        <f>'70-74 transition matrix'!E10</f>
        <v>0</v>
      </c>
      <c r="F237" s="41">
        <f>'70-74 transition matrix'!F10</f>
        <v>0</v>
      </c>
      <c r="G237" s="41">
        <f>'70-74 transition matrix'!G10</f>
        <v>0</v>
      </c>
      <c r="H237" s="41">
        <f>'70-74 transition matrix'!H10</f>
        <v>0</v>
      </c>
      <c r="I237" s="41">
        <f>'70-74 transition matrix'!I10</f>
        <v>0</v>
      </c>
      <c r="J237" s="41">
        <f>'70-74 transition matrix'!J10</f>
        <v>0.92999999999999994</v>
      </c>
      <c r="K237" s="41">
        <f>'70-74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</row>
    <row r="238" spans="1:62" x14ac:dyDescent="0.2">
      <c r="A238" s="4" t="str">
        <f>'70-74 transition matrix'!A11</f>
        <v>death</v>
      </c>
      <c r="B238" s="41">
        <f>'70-74 transition matrix'!B11</f>
        <v>0</v>
      </c>
      <c r="C238" s="41">
        <f>'70-74 transition matrix'!C11</f>
        <v>0</v>
      </c>
      <c r="D238" s="41">
        <f>'70-74 transition matrix'!D11</f>
        <v>0</v>
      </c>
      <c r="E238" s="41">
        <f>'70-74 transition matrix'!E11</f>
        <v>0</v>
      </c>
      <c r="F238" s="41">
        <f>'70-74 transition matrix'!F11</f>
        <v>0</v>
      </c>
      <c r="G238" s="41">
        <f>'70-74 transition matrix'!G11</f>
        <v>0</v>
      </c>
      <c r="H238" s="41">
        <f>'70-74 transition matrix'!H11</f>
        <v>0</v>
      </c>
      <c r="I238" s="41">
        <f>'70-74 transition matrix'!I11</f>
        <v>0</v>
      </c>
      <c r="J238" s="41">
        <f>'70-74 transition matrix'!J11</f>
        <v>0</v>
      </c>
      <c r="K238" s="41">
        <f>'70-74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</row>
    <row r="239" spans="1:62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</row>
    <row r="240" spans="1:62" x14ac:dyDescent="0.2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</row>
    <row r="241" spans="1:62" x14ac:dyDescent="0.2">
      <c r="A241" s="4">
        <v>70</v>
      </c>
      <c r="B241" s="41">
        <f t="array" ref="B241:K241">MMULT(B225:K225,B229:K238)</f>
        <v>402.98540436611074</v>
      </c>
      <c r="C241" s="41">
        <v>223.19858897710176</v>
      </c>
      <c r="D241" s="41">
        <v>35.45945201588497</v>
      </c>
      <c r="E241" s="41">
        <v>25.191862729169291</v>
      </c>
      <c r="F241" s="41">
        <v>18.166832734306361</v>
      </c>
      <c r="G241" s="41">
        <v>5.3252765506779438</v>
      </c>
      <c r="H241" s="41">
        <v>2.6048522471921922</v>
      </c>
      <c r="I241" s="41">
        <v>0.39656961346825137</v>
      </c>
      <c r="J241" s="41">
        <v>0.65795547960630807</v>
      </c>
      <c r="K241" s="41">
        <v>236.73811234837044</v>
      </c>
      <c r="L241" s="41">
        <f xml:space="preserve"> (C241 + D241 + E241 + F241 + G241 + H241) / $Q$2</f>
        <v>0.32601109211726614</v>
      </c>
      <c r="M241" s="41">
        <f xml:space="preserve"> (D241 + E241 + F241 + G241 + H241) / (C241 + D241 + E241 + F241+ G241 + H241)</f>
        <v>0.27988112157884831</v>
      </c>
      <c r="N241" s="41">
        <f>I241 / (D241 + E241 + F241 + G241 + H241)</f>
        <v>4.5714984837380672E-3</v>
      </c>
      <c r="O241" s="41">
        <f>SUM(B241:J241)</f>
        <v>713.98679471351784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</row>
    <row r="242" spans="1:62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</row>
    <row r="243" spans="1:62" x14ac:dyDescent="0.2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</row>
    <row r="244" spans="1:62" x14ac:dyDescent="0.2">
      <c r="A244" s="4">
        <v>71</v>
      </c>
      <c r="B244" s="41">
        <f t="array" ref="B244:K244">MMULT(B241:K241,B229:K238)</f>
        <v>389.23519855112426</v>
      </c>
      <c r="C244" s="41">
        <v>218.06291097605816</v>
      </c>
      <c r="D244" s="41">
        <v>35.134930442853118</v>
      </c>
      <c r="E244" s="41">
        <v>25.147389883412895</v>
      </c>
      <c r="F244" s="41">
        <v>18.298834158894795</v>
      </c>
      <c r="G244" s="41">
        <v>5.3988448907515041</v>
      </c>
      <c r="H244" s="41">
        <v>2.7266691507051379</v>
      </c>
      <c r="I244" s="41">
        <v>0.4109792252332215</v>
      </c>
      <c r="J244" s="41">
        <v>0.70294204710832742</v>
      </c>
      <c r="K244" s="41">
        <v>255.60620773574678</v>
      </c>
      <c r="L244" s="41">
        <f xml:space="preserve"> (C244 + D244 + E244 + F244 + G244 + H244) / $Q$2</f>
        <v>0.32056547297633431</v>
      </c>
      <c r="M244" s="41">
        <f xml:space="preserve"> (D244 + E244 + F244 + G244 + H244) / (C244 + D244 + E244 + F244+ G244 + H244)</f>
        <v>0.28449909163541115</v>
      </c>
      <c r="N244" s="41">
        <f>I244 / (D244 + E244 + F244 + G244 + H244)</f>
        <v>4.7398802447018015E-3</v>
      </c>
      <c r="O244" s="41">
        <f>SUM(B244:J244)</f>
        <v>695.11869932614138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</row>
    <row r="245" spans="1:62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</row>
    <row r="246" spans="1:62" x14ac:dyDescent="0.2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</row>
    <row r="247" spans="1:62" x14ac:dyDescent="0.2">
      <c r="A247" s="4">
        <v>72</v>
      </c>
      <c r="B247" s="41">
        <f t="array" ref="B247:K247">MMULT(B244:K244,B229:K238)</f>
        <v>376.31027162284113</v>
      </c>
      <c r="C247" s="41">
        <v>212.66508601860838</v>
      </c>
      <c r="D247" s="41">
        <v>34.74180741168415</v>
      </c>
      <c r="E247" s="41">
        <v>25.076304451608785</v>
      </c>
      <c r="F247" s="41">
        <v>18.403248739068701</v>
      </c>
      <c r="G247" s="41">
        <v>5.4630647182180176</v>
      </c>
      <c r="H247" s="41">
        <v>2.8308277792442671</v>
      </c>
      <c r="I247" s="41">
        <v>0.42251251765782882</v>
      </c>
      <c r="J247" s="41">
        <v>0.74900812642382597</v>
      </c>
      <c r="K247" s="41">
        <v>274.06277567653302</v>
      </c>
      <c r="L247" s="41">
        <f xml:space="preserve"> (C247 + D247 + E247 + F247 + G247 + H247) / $Q$2</f>
        <v>0.31468654801841317</v>
      </c>
      <c r="M247" s="41">
        <f xml:space="preserve"> (D247 + E247 + F247 + G247 + H247) / (C247 + D247 + E247 + F247+ G247 + H247)</f>
        <v>0.28917425976168964</v>
      </c>
      <c r="N247" s="41">
        <f>I247 / (D247 + E247 + F247 + G247 + H247)</f>
        <v>4.8836766063704512E-3</v>
      </c>
      <c r="O247" s="41">
        <f>SUM(B247:J247)</f>
        <v>676.662131385355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</row>
    <row r="248" spans="1:62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</row>
    <row r="249" spans="1:62" x14ac:dyDescent="0.2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</row>
    <row r="250" spans="1:62" x14ac:dyDescent="0.2">
      <c r="A250" s="4">
        <v>73</v>
      </c>
      <c r="B250" s="41">
        <f t="array" ref="B250:K250">MMULT(B247:K247,B229:K238)</f>
        <v>364.0791889543172</v>
      </c>
      <c r="C250" s="41">
        <v>207.1271957803915</v>
      </c>
      <c r="D250" s="41">
        <v>34.286246883311243</v>
      </c>
      <c r="E250" s="41">
        <v>24.974090289260072</v>
      </c>
      <c r="F250" s="41">
        <v>18.481362728106628</v>
      </c>
      <c r="G250" s="41">
        <v>5.5181819351684167</v>
      </c>
      <c r="H250" s="41">
        <v>2.9200629614641818</v>
      </c>
      <c r="I250" s="41">
        <v>0.43211074726093618</v>
      </c>
      <c r="J250" s="41">
        <v>0.79545964583422968</v>
      </c>
      <c r="K250" s="41">
        <v>292.11100713677371</v>
      </c>
      <c r="L250" s="41">
        <f xml:space="preserve"> (C250 + D250 + E250 + F250 + G250 + H250) / $Q$2</f>
        <v>0.30850894764515613</v>
      </c>
      <c r="M250" s="41">
        <f xml:space="preserve"> (D250 + E250 + F250 + G250 + H250) / (C250 + D250 + E250 + F250+ G250 + H250)</f>
        <v>0.29382150270044322</v>
      </c>
      <c r="N250" s="41">
        <f>I250 / (D250 + E250 + F250 + G250 + H250)</f>
        <v>5.0140522632873778E-3</v>
      </c>
      <c r="O250" s="41">
        <f>SUM(B250:J250)</f>
        <v>658.61389992511454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</row>
    <row r="251" spans="1:62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</row>
    <row r="252" spans="1:62" x14ac:dyDescent="0.2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</row>
    <row r="253" spans="1:62" x14ac:dyDescent="0.2">
      <c r="A253" s="4">
        <v>74</v>
      </c>
      <c r="B253" s="41">
        <f t="array" ref="B253:K253">MMULT(B250:K250,B229:K238)</f>
        <v>352.44298317176549</v>
      </c>
      <c r="C253" s="41">
        <v>201.53604645863916</v>
      </c>
      <c r="D253" s="41">
        <v>33.776090100737335</v>
      </c>
      <c r="E253" s="41">
        <v>24.838131982221359</v>
      </c>
      <c r="F253" s="41">
        <v>18.533626693024004</v>
      </c>
      <c r="G253" s="41">
        <v>5.5644848160701397</v>
      </c>
      <c r="H253" s="41">
        <v>2.9965259892987595</v>
      </c>
      <c r="I253" s="41">
        <v>0.44021610425063074</v>
      </c>
      <c r="J253" s="41">
        <v>0.84175039919946248</v>
      </c>
      <c r="K253" s="41">
        <v>309.75505134668185</v>
      </c>
      <c r="L253" s="41">
        <f xml:space="preserve"> (C253 + D253 + E253 + F253 + G253 + H253) / $Q$2</f>
        <v>0.30213251373385158</v>
      </c>
      <c r="M253" s="41">
        <f xml:space="preserve"> (D253 + E253 + F253 + G253 + H253) / (C253 + D253 + E253 + F253+ G253 + H253)</f>
        <v>0.29838252229760709</v>
      </c>
      <c r="N253" s="41">
        <f>I253 / (D253 + E253 + F253 + G253 + H253)</f>
        <v>5.1361796948516661E-3</v>
      </c>
      <c r="O253" s="41">
        <f>SUM(B253:J253)</f>
        <v>640.96985571520634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-21.662542518462601</v>
      </c>
      <c r="AM253">
        <f>J253 - J241</f>
        <v>0.18379491959315442</v>
      </c>
      <c r="AN253">
        <f>K253-K241</f>
        <v>73.016938998311417</v>
      </c>
      <c r="AO253" s="41"/>
      <c r="AP253" s="41"/>
      <c r="AQ253" s="41"/>
      <c r="AR253" s="41"/>
      <c r="AS253" s="41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</row>
    <row r="254" spans="1:62" x14ac:dyDescent="0.2">
      <c r="A254" s="22" t="s">
        <v>153</v>
      </c>
      <c r="B254" s="4">
        <f t="shared" ref="B254:J254" si="9">SUM(B241:B253)</f>
        <v>1885.0530466661589</v>
      </c>
      <c r="C254" s="4">
        <f t="shared" si="9"/>
        <v>1062.5898282107989</v>
      </c>
      <c r="D254" s="4">
        <f t="shared" si="9"/>
        <v>173.39852685447084</v>
      </c>
      <c r="E254" s="4">
        <f t="shared" si="9"/>
        <v>125.22777933567241</v>
      </c>
      <c r="F254" s="4">
        <f t="shared" si="9"/>
        <v>91.883905053400497</v>
      </c>
      <c r="G254" s="4">
        <f t="shared" si="9"/>
        <v>27.269852910886023</v>
      </c>
      <c r="H254" s="4">
        <f t="shared" si="9"/>
        <v>14.078938127904539</v>
      </c>
      <c r="I254" s="4">
        <f t="shared" si="9"/>
        <v>2.1023882078708684</v>
      </c>
      <c r="J254" s="4">
        <f t="shared" si="9"/>
        <v>3.7471156981721538</v>
      </c>
      <c r="K254" s="4"/>
      <c r="L254" s="4"/>
      <c r="M254" s="4"/>
      <c r="N254" s="4"/>
      <c r="O254" s="4">
        <f>SUM(B254:J254)</f>
        <v>3385.3513810653353</v>
      </c>
      <c r="P254" s="41"/>
      <c r="Q254" s="41">
        <f xml:space="preserve"> $R$6 * B254</f>
        <v>1885.0530466661589</v>
      </c>
      <c r="R254" s="41">
        <f>$R$7 * C254</f>
        <v>1062.5898282107989</v>
      </c>
      <c r="S254" s="41">
        <f xml:space="preserve"> $R$8 * D254</f>
        <v>164.72860051174729</v>
      </c>
      <c r="T254" s="41">
        <f xml:space="preserve"> $R$9 * E254</f>
        <v>118.96639036888878</v>
      </c>
      <c r="U254" s="41">
        <f xml:space="preserve"> $R$10 * F254</f>
        <v>84.533192649128466</v>
      </c>
      <c r="V254" s="41">
        <f>$R$11 * G254</f>
        <v>21.270485270491097</v>
      </c>
      <c r="W254" s="41">
        <f>$R$12 *H254</f>
        <v>8.4473628767427229</v>
      </c>
      <c r="X254" s="41">
        <f xml:space="preserve"> $R$13 * I254</f>
        <v>1.3665523351160644</v>
      </c>
      <c r="Y254" s="41">
        <f xml:space="preserve"> $R$14 * J254</f>
        <v>2.8103367736291154</v>
      </c>
      <c r="Z254" s="4">
        <f>SUM(Q254:Y254)</f>
        <v>3349.7657956627008</v>
      </c>
      <c r="AA254" s="41"/>
      <c r="AB254" s="50">
        <f xml:space="preserve"> $S$6 * B254</f>
        <v>4729598.0940853925</v>
      </c>
      <c r="AC254" s="50">
        <f>$S$7 * C254</f>
        <v>4117535.584316846</v>
      </c>
      <c r="AD254" s="50">
        <f xml:space="preserve"> $S$8 * D254</f>
        <v>680589.2179037981</v>
      </c>
      <c r="AE254" s="50">
        <f xml:space="preserve"> $S$9 * E254</f>
        <v>500911.11734268966</v>
      </c>
      <c r="AF254" s="50">
        <f xml:space="preserve"> $S$10 * F254</f>
        <v>413477.57274030225</v>
      </c>
      <c r="AG254" s="50">
        <f>$S$11 * G254</f>
        <v>564813.19349027134</v>
      </c>
      <c r="AH254" s="50">
        <f>$S$12 *H254</f>
        <v>720616.36913866596</v>
      </c>
      <c r="AI254" s="50">
        <f xml:space="preserve"> $S$13 * I254</f>
        <v>149122.39558428069</v>
      </c>
      <c r="AJ254" s="50">
        <f xml:space="preserve"> $S$14 * J254</f>
        <v>251686.26721482724</v>
      </c>
      <c r="AK254" s="39">
        <f>SUM(AB254:AJ254) + AL254 + AM254 + AN254</f>
        <v>16709161.119131476</v>
      </c>
      <c r="AL254" s="39">
        <f>IF(AL253&gt;0,(AL253*$T$7)-(AL253*$S$7),0)</f>
        <v>0</v>
      </c>
      <c r="AM254" s="39">
        <f>IF(AM253 &gt; 0, (AM253 * $T$14) - (AM253 * $S$14), 0)</f>
        <v>30614.719756631734</v>
      </c>
      <c r="AN254" s="39">
        <f t="array" ref="AN254">IF(AN253&gt;0,AN253*$T$15,0)</f>
        <v>4550196.5875577722</v>
      </c>
      <c r="AO254" s="41"/>
      <c r="AP254" s="41"/>
      <c r="AQ254" s="41"/>
      <c r="AR254" s="41"/>
      <c r="AS254" s="41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</row>
    <row r="255" spans="1:62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</row>
    <row r="256" spans="1:62" x14ac:dyDescent="0.2">
      <c r="A256" s="4" t="str">
        <f>'75-79 transition matrix'!A1</f>
        <v>75-79</v>
      </c>
      <c r="B256" s="4" t="str">
        <f>'75-79 transition matrix'!B1</f>
        <v>no NAFLD</v>
      </c>
      <c r="C256" s="4" t="str">
        <f>'75-79 transition matrix'!C1</f>
        <v>NAFLD</v>
      </c>
      <c r="D256" s="4" t="str">
        <f>'75-79 transition matrix'!D1</f>
        <v>F1</v>
      </c>
      <c r="E256" s="4" t="str">
        <f>'75-79 transition matrix'!E1</f>
        <v>F2</v>
      </c>
      <c r="F256" s="4" t="str">
        <f>'75-79 transition matrix'!F1</f>
        <v>F3</v>
      </c>
      <c r="G256" s="4" t="str">
        <f>'75-79 transition matrix'!G1</f>
        <v>F4</v>
      </c>
      <c r="H256" s="4" t="str">
        <f>'75-79 transition matrix'!H1</f>
        <v>DCC</v>
      </c>
      <c r="I256" s="4" t="str">
        <f>'75-79 transition matrix'!I1</f>
        <v>HCC</v>
      </c>
      <c r="J256" s="4" t="str">
        <f>'75-79 transition matrix'!J1</f>
        <v>LT</v>
      </c>
      <c r="K256" s="4" t="str">
        <f>'75-79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</row>
    <row r="257" spans="1:62" x14ac:dyDescent="0.2">
      <c r="A257" s="4" t="str">
        <f>'75-79 transition matrix'!A2</f>
        <v>no NAFLD</v>
      </c>
      <c r="B257" s="41">
        <f>'75-79 transition matrix'!B2</f>
        <v>0.87229999999999996</v>
      </c>
      <c r="C257" s="41">
        <f>'75-79 transition matrix'!C2</f>
        <v>9.0700000000000003E-2</v>
      </c>
      <c r="D257" s="41">
        <f>'75-79 transition matrix'!D2</f>
        <v>0</v>
      </c>
      <c r="E257" s="41">
        <f>'75-79 transition matrix'!E2</f>
        <v>0</v>
      </c>
      <c r="F257" s="41">
        <f>'75-79 transition matrix'!F2</f>
        <v>0</v>
      </c>
      <c r="G257" s="41">
        <f>'75-79 transition matrix'!G2</f>
        <v>0</v>
      </c>
      <c r="H257" s="41">
        <f>'75-79 transition matrix'!H2</f>
        <v>0</v>
      </c>
      <c r="I257" s="41">
        <f>'75-79 transition matrix'!I2</f>
        <v>0</v>
      </c>
      <c r="J257" s="41">
        <f>'75-79 transition matrix'!J2</f>
        <v>0</v>
      </c>
      <c r="K257" s="41">
        <f>'75-79 transition matrix'!K2</f>
        <v>3.6999999999999998E-2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</row>
    <row r="258" spans="1:62" x14ac:dyDescent="0.2">
      <c r="A258" s="4" t="str">
        <f>'75-79 transition matrix'!A3</f>
        <v>NAFLD</v>
      </c>
      <c r="B258" s="41">
        <f>'75-79 transition matrix'!B3</f>
        <v>0.14359</v>
      </c>
      <c r="C258" s="41">
        <f>'75-79 transition matrix'!C3</f>
        <v>0.79142399999999991</v>
      </c>
      <c r="D258" s="41">
        <f>'75-79 transition matrix'!D3</f>
        <v>2.6136E-2</v>
      </c>
      <c r="E258" s="41">
        <f>'75-79 transition matrix'!E3</f>
        <v>0</v>
      </c>
      <c r="F258" s="41">
        <f>'75-79 transition matrix'!F3</f>
        <v>0</v>
      </c>
      <c r="G258" s="41">
        <f>'75-79 transition matrix'!G3</f>
        <v>0</v>
      </c>
      <c r="H258" s="41">
        <f>'75-79 transition matrix'!H3</f>
        <v>0</v>
      </c>
      <c r="I258" s="41">
        <f>'75-79 transition matrix'!I3</f>
        <v>0</v>
      </c>
      <c r="J258" s="41">
        <f>'75-79 transition matrix'!J3</f>
        <v>0</v>
      </c>
      <c r="K258" s="41">
        <f>'75-79 transition matrix'!K3</f>
        <v>3.8850000000000003E-2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</row>
    <row r="259" spans="1:62" x14ac:dyDescent="0.2">
      <c r="A259" s="4" t="str">
        <f>'75-79 transition matrix'!A4</f>
        <v>F1</v>
      </c>
      <c r="B259" s="41">
        <f>'75-79 transition matrix'!B4</f>
        <v>0</v>
      </c>
      <c r="C259" s="41">
        <f>'75-79 transition matrix'!C4</f>
        <v>4.9799999999999997E-2</v>
      </c>
      <c r="D259" s="41">
        <f>'75-79 transition matrix'!D4</f>
        <v>0.77550074700000005</v>
      </c>
      <c r="E259" s="41">
        <f>'75-79 transition matrix'!E4</f>
        <v>0.1331</v>
      </c>
      <c r="F259" s="41">
        <f>'75-79 transition matrix'!F4</f>
        <v>0</v>
      </c>
      <c r="G259" s="41">
        <f>'75-79 transition matrix'!G4</f>
        <v>0</v>
      </c>
      <c r="H259" s="41">
        <f>'75-79 transition matrix'!H4</f>
        <v>0</v>
      </c>
      <c r="I259" s="41">
        <f>'75-79 transition matrix'!I4</f>
        <v>1.1253000000000001E-5</v>
      </c>
      <c r="J259" s="41">
        <f>'75-79 transition matrix'!J4</f>
        <v>0</v>
      </c>
      <c r="K259" s="41">
        <f>'75-79 transition matrix'!K4</f>
        <v>4.1588E-2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</row>
    <row r="260" spans="1:62" x14ac:dyDescent="0.2">
      <c r="A260" s="4" t="str">
        <f>'75-79 transition matrix'!A5</f>
        <v>F2</v>
      </c>
      <c r="B260" s="41">
        <f>'75-79 transition matrix'!B5</f>
        <v>0</v>
      </c>
      <c r="C260" s="41">
        <f>'75-79 transition matrix'!C5</f>
        <v>0</v>
      </c>
      <c r="D260" s="41">
        <f>'75-79 transition matrix'!D5</f>
        <v>4.9799999999999997E-2</v>
      </c>
      <c r="E260" s="41">
        <f>'75-79 transition matrix'!E5</f>
        <v>0.75019610000000003</v>
      </c>
      <c r="F260" s="41">
        <f>'75-79 transition matrix'!F5</f>
        <v>0.1331</v>
      </c>
      <c r="G260" s="41">
        <f>'75-79 transition matrix'!G5</f>
        <v>0</v>
      </c>
      <c r="H260" s="41">
        <f>'75-79 transition matrix'!H5</f>
        <v>0</v>
      </c>
      <c r="I260" s="41">
        <f>'75-79 transition matrix'!I5</f>
        <v>2.299E-4</v>
      </c>
      <c r="J260" s="41">
        <f>'75-79 transition matrix'!J5</f>
        <v>0</v>
      </c>
      <c r="K260" s="41">
        <f>'75-79 transition matrix'!K5</f>
        <v>6.6673999999999997E-2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</row>
    <row r="261" spans="1:62" x14ac:dyDescent="0.2">
      <c r="A261" s="4" t="str">
        <f>'75-79 transition matrix'!A6</f>
        <v>F3</v>
      </c>
      <c r="B261" s="41">
        <f>'75-79 transition matrix'!B6</f>
        <v>0</v>
      </c>
      <c r="C261" s="41">
        <f>'75-79 transition matrix'!C6</f>
        <v>0</v>
      </c>
      <c r="D261" s="41">
        <f>'75-79 transition matrix'!D6</f>
        <v>0</v>
      </c>
      <c r="E261" s="41">
        <f>'75-79 transition matrix'!E6</f>
        <v>4.9799999999999997E-2</v>
      </c>
      <c r="F261" s="41">
        <f>'75-79 transition matrix'!F6</f>
        <v>0.77585520000000008</v>
      </c>
      <c r="G261" s="41">
        <f>'75-79 transition matrix'!G6</f>
        <v>8.7119999999999989E-2</v>
      </c>
      <c r="H261" s="41">
        <f>'75-79 transition matrix'!H6</f>
        <v>0</v>
      </c>
      <c r="I261" s="41">
        <f>'75-79 transition matrix'!I6</f>
        <v>4.5980000000000001E-4</v>
      </c>
      <c r="J261" s="41">
        <f>'75-79 transition matrix'!J6</f>
        <v>0</v>
      </c>
      <c r="K261" s="41">
        <f>'75-79 transition matrix'!K6</f>
        <v>8.6765000000000009E-2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</row>
    <row r="262" spans="1:62" x14ac:dyDescent="0.2">
      <c r="A262" s="4" t="str">
        <f>'75-79 transition matrix'!A7</f>
        <v>F4</v>
      </c>
      <c r="B262" s="41">
        <f>'75-79 transition matrix'!B7</f>
        <v>0</v>
      </c>
      <c r="C262" s="41">
        <f>'75-79 transition matrix'!C7</f>
        <v>0</v>
      </c>
      <c r="D262" s="41">
        <f>'75-79 transition matrix'!D7</f>
        <v>0</v>
      </c>
      <c r="E262" s="41">
        <f>'75-79 transition matrix'!E7</f>
        <v>0</v>
      </c>
      <c r="F262" s="41">
        <f>'75-79 transition matrix'!F7</f>
        <v>4.9799999999999997E-2</v>
      </c>
      <c r="G262" s="41">
        <f>'75-79 transition matrix'!G7</f>
        <v>0.67578700000000003</v>
      </c>
      <c r="H262" s="41">
        <f>'75-79 transition matrix'!H7</f>
        <v>0.1331</v>
      </c>
      <c r="I262" s="41">
        <f>'75-79 transition matrix'!I7</f>
        <v>3.1459999999999995E-2</v>
      </c>
      <c r="J262" s="41">
        <f>'75-79 transition matrix'!J7</f>
        <v>0</v>
      </c>
      <c r="K262" s="41">
        <f>'75-79 transition matrix'!K7</f>
        <v>0.10985299999999999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</row>
    <row r="263" spans="1:62" x14ac:dyDescent="0.2">
      <c r="A263" s="4" t="str">
        <f>'75-79 transition matrix'!A8</f>
        <v>DCC</v>
      </c>
      <c r="B263" s="41">
        <f>'75-79 transition matrix'!B8</f>
        <v>0</v>
      </c>
      <c r="C263" s="41">
        <f>'75-79 transition matrix'!C8</f>
        <v>0</v>
      </c>
      <c r="D263" s="41">
        <f>'75-79 transition matrix'!D8</f>
        <v>0</v>
      </c>
      <c r="E263" s="41">
        <f>'75-79 transition matrix'!E8</f>
        <v>0</v>
      </c>
      <c r="F263" s="41">
        <f>'75-79 transition matrix'!F8</f>
        <v>0</v>
      </c>
      <c r="G263" s="41">
        <f>'75-79 transition matrix'!G8</f>
        <v>0</v>
      </c>
      <c r="H263" s="41">
        <f>'75-79 transition matrix'!H8</f>
        <v>0.7746599999999999</v>
      </c>
      <c r="I263" s="41">
        <f>'75-79 transition matrix'!I8</f>
        <v>3.1459999999999995E-2</v>
      </c>
      <c r="J263" s="41">
        <f>'75-79 transition matrix'!J8</f>
        <v>3.388E-2</v>
      </c>
      <c r="K263" s="41">
        <f>'75-79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</row>
    <row r="264" spans="1:62" x14ac:dyDescent="0.2">
      <c r="A264" s="4" t="str">
        <f>'75-79 transition matrix'!A9</f>
        <v>HCC</v>
      </c>
      <c r="B264" s="41">
        <f>'75-79 transition matrix'!B9</f>
        <v>0</v>
      </c>
      <c r="C264" s="41">
        <f>'75-79 transition matrix'!C9</f>
        <v>0</v>
      </c>
      <c r="D264" s="41">
        <f>'75-79 transition matrix'!D9</f>
        <v>0</v>
      </c>
      <c r="E264" s="41">
        <f>'75-79 transition matrix'!E9</f>
        <v>0</v>
      </c>
      <c r="F264" s="41">
        <f>'75-79 transition matrix'!F9</f>
        <v>0</v>
      </c>
      <c r="G264" s="41">
        <f>'75-79 transition matrix'!G9</f>
        <v>0</v>
      </c>
      <c r="H264" s="41">
        <f>'75-79 transition matrix'!H9</f>
        <v>0</v>
      </c>
      <c r="I264" s="41">
        <f>'75-79 transition matrix'!I9</f>
        <v>0.37056200000000006</v>
      </c>
      <c r="J264" s="41">
        <f>'75-79 transition matrix'!J9</f>
        <v>7.038E-3</v>
      </c>
      <c r="K264" s="41">
        <f>'75-79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</row>
    <row r="265" spans="1:62" x14ac:dyDescent="0.2">
      <c r="A265" s="4" t="str">
        <f>'75-79 transition matrix'!A10</f>
        <v xml:space="preserve">LT </v>
      </c>
      <c r="B265" s="41">
        <f>'75-79 transition matrix'!B10</f>
        <v>0</v>
      </c>
      <c r="C265" s="41">
        <f>'75-79 transition matrix'!C10</f>
        <v>0</v>
      </c>
      <c r="D265" s="41">
        <f>'75-79 transition matrix'!D10</f>
        <v>0</v>
      </c>
      <c r="E265" s="41">
        <f>'75-79 transition matrix'!E10</f>
        <v>0</v>
      </c>
      <c r="F265" s="41">
        <f>'75-79 transition matrix'!F10</f>
        <v>0</v>
      </c>
      <c r="G265" s="41">
        <f>'75-79 transition matrix'!G10</f>
        <v>0</v>
      </c>
      <c r="H265" s="41">
        <f>'75-79 transition matrix'!H10</f>
        <v>0</v>
      </c>
      <c r="I265" s="41">
        <f>'75-79 transition matrix'!I10</f>
        <v>0</v>
      </c>
      <c r="J265" s="41">
        <f>'75-79 transition matrix'!J10</f>
        <v>0.92999999999999994</v>
      </c>
      <c r="K265" s="41">
        <f>'75-79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</row>
    <row r="266" spans="1:62" x14ac:dyDescent="0.2">
      <c r="A266" s="4" t="str">
        <f>'75-79 transition matrix'!A11</f>
        <v>death</v>
      </c>
      <c r="B266" s="41">
        <f>'75-79 transition matrix'!B11</f>
        <v>0</v>
      </c>
      <c r="C266" s="41">
        <f>'75-79 transition matrix'!C11</f>
        <v>0</v>
      </c>
      <c r="D266" s="41">
        <f>'75-79 transition matrix'!D11</f>
        <v>0</v>
      </c>
      <c r="E266" s="41">
        <f>'75-79 transition matrix'!E11</f>
        <v>0</v>
      </c>
      <c r="F266" s="41">
        <f>'75-79 transition matrix'!F11</f>
        <v>0</v>
      </c>
      <c r="G266" s="41">
        <f>'75-79 transition matrix'!G11</f>
        <v>0</v>
      </c>
      <c r="H266" s="41">
        <f>'75-79 transition matrix'!H11</f>
        <v>0</v>
      </c>
      <c r="I266" s="41">
        <f>'75-79 transition matrix'!I11</f>
        <v>0</v>
      </c>
      <c r="J266" s="41">
        <f>'75-79 transition matrix'!J11</f>
        <v>0</v>
      </c>
      <c r="K266" s="41">
        <f>'75-79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</row>
    <row r="267" spans="1:62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</row>
    <row r="268" spans="1:62" ht="16" thickBot="1" x14ac:dyDescent="0.25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</row>
    <row r="269" spans="1:62" x14ac:dyDescent="0.2">
      <c r="A269" s="4">
        <v>75</v>
      </c>
      <c r="B269" s="41">
        <f t="array" ref="B269:K269">MMULT(B253:K253,B257:K266)</f>
        <v>336.374575131727</v>
      </c>
      <c r="C269" s="41">
        <v>193.14909189317788</v>
      </c>
      <c r="D269" s="41">
        <v>32.697668186818724</v>
      </c>
      <c r="E269" s="41">
        <v>24.052041946068471</v>
      </c>
      <c r="F269" s="41">
        <v>17.962477355315436</v>
      </c>
      <c r="G269" s="41">
        <v>5.3750560578938424</v>
      </c>
      <c r="H269" s="41">
        <v>3.0619217518891126</v>
      </c>
      <c r="I269" s="41">
        <v>0.44706889039829656</v>
      </c>
      <c r="J269" s="41">
        <v>0.88744841271465791</v>
      </c>
      <c r="K269" s="41">
        <v>336.71755743588471</v>
      </c>
      <c r="L269" s="41">
        <f xml:space="preserve"> (C269 + D269 + E269 + F269 + G269 + H269) / $Q$2</f>
        <v>0.29061851134733935</v>
      </c>
      <c r="M269" s="41">
        <f xml:space="preserve"> (D269 + E269 + F269 + G269 + H269) / (C269 + D269 + E269 + F269+ G269 + H269)</f>
        <v>0.30093988338282163</v>
      </c>
      <c r="N269" s="41">
        <f>I269 / (D269 + E269 + F269 + G269 + H269)</f>
        <v>5.3767093006419804E-3</v>
      </c>
      <c r="O269" s="41">
        <f>SUM(B269:J269)</f>
        <v>614.00734962600347</v>
      </c>
      <c r="P269" s="41"/>
      <c r="Q269" s="24" t="s">
        <v>241</v>
      </c>
      <c r="R269" s="46"/>
      <c r="S269" s="46"/>
      <c r="T269" s="47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</row>
    <row r="270" spans="1:62" ht="16" thickBot="1" x14ac:dyDescent="0.25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27" t="s">
        <v>149</v>
      </c>
      <c r="R270" s="48"/>
      <c r="S270" s="48"/>
      <c r="T270" s="49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</row>
    <row r="271" spans="1:62" x14ac:dyDescent="0.2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</row>
    <row r="272" spans="1:62" ht="16" thickBot="1" x14ac:dyDescent="0.25">
      <c r="A272" s="4">
        <v>76</v>
      </c>
      <c r="B272" s="41">
        <f t="array" ref="B272:K272">MMULT(B269:K269,B257:K266)</f>
        <v>321.15381999234683</v>
      </c>
      <c r="C272" s="41">
        <v>185.00034474261761</v>
      </c>
      <c r="D272" s="41">
        <v>31.603002458670368</v>
      </c>
      <c r="E272" s="41">
        <v>23.290339072937257</v>
      </c>
      <c r="F272" s="41">
        <v>17.405286035708556</v>
      </c>
      <c r="G272" s="41">
        <v>5.1972840353909868</v>
      </c>
      <c r="H272" s="41">
        <v>3.0873682656240899</v>
      </c>
      <c r="I272" s="41">
        <v>0.44525072245102676</v>
      </c>
      <c r="J272" s="41">
        <v>0.93221140362925814</v>
      </c>
      <c r="K272" s="41">
        <v>362.61000033251207</v>
      </c>
      <c r="L272" s="41">
        <f xml:space="preserve"> (C272 + D272 + E272 + F272 + G272 + H272) / $Q$2</f>
        <v>0.27934855039372652</v>
      </c>
      <c r="M272" s="41">
        <f xml:space="preserve"> (D272 + E272 + F272 + G272 + H272) / (C272 + D272 + E272 + F272+ G272 + H272)</f>
        <v>0.30341961025035713</v>
      </c>
      <c r="N272" s="41">
        <f>I272 / (D272 + E272 + F272 + G272 + H272)</f>
        <v>5.5253487221982337E-3</v>
      </c>
      <c r="O272" s="41">
        <f>SUM(B272:J272)</f>
        <v>588.114906729376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</row>
    <row r="273" spans="1:62" x14ac:dyDescent="0.2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24" t="s">
        <v>242</v>
      </c>
      <c r="R273" s="46"/>
      <c r="S273" s="46"/>
      <c r="T273" s="47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</row>
    <row r="274" spans="1:62" ht="16" thickBot="1" x14ac:dyDescent="0.25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27" t="s">
        <v>150</v>
      </c>
      <c r="R274" s="48"/>
      <c r="S274" s="48"/>
      <c r="T274" s="49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</row>
    <row r="275" spans="1:62" x14ac:dyDescent="0.2">
      <c r="A275" s="4">
        <v>77</v>
      </c>
      <c r="B275" s="41">
        <f t="array" ref="B275:K275">MMULT(B272:K272,B257:K266)</f>
        <v>306.70667668091659</v>
      </c>
      <c r="C275" s="41">
        <v>177.11619383332905</v>
      </c>
      <c r="D275" s="41">
        <v>30.503179910167038</v>
      </c>
      <c r="E275" s="41">
        <v>22.545464412022458</v>
      </c>
      <c r="F275" s="41">
        <v>16.862750553862291</v>
      </c>
      <c r="G275" s="41">
        <v>5.0286055058556975</v>
      </c>
      <c r="H275" s="41">
        <v>3.0834192057588972</v>
      </c>
      <c r="I275" s="41">
        <v>0.43934118766158614</v>
      </c>
      <c r="J275" s="41">
        <v>0.97469031679916451</v>
      </c>
      <c r="K275" s="41">
        <v>387.46458545551531</v>
      </c>
      <c r="L275" s="41">
        <f xml:space="preserve"> (C275 + D275 + E275 + F275 + G275 + H275) / $Q$2</f>
        <v>0.26836323685836383</v>
      </c>
      <c r="M275" s="41">
        <f xml:space="preserve"> (D275 + E275 + F275 + G275 + H275) / (C275 + D275 + E275 + F275+ G275 + H275)</f>
        <v>0.30580676415356611</v>
      </c>
      <c r="N275" s="41">
        <f>I275 / (D275 + E275 + F275 + G275 + H275)</f>
        <v>5.630888648349314E-3</v>
      </c>
      <c r="O275" s="41">
        <f>SUM(B275:J275)</f>
        <v>563.26032160637294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</row>
    <row r="276" spans="1:62" ht="16" thickBot="1" x14ac:dyDescent="0.25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</row>
    <row r="277" spans="1:62" x14ac:dyDescent="0.2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24" t="s">
        <v>243</v>
      </c>
      <c r="R277" s="46"/>
      <c r="S277" s="46"/>
      <c r="T277" s="46"/>
      <c r="U277" s="46"/>
      <c r="V277" s="47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</row>
    <row r="278" spans="1:62" ht="16" thickBot="1" x14ac:dyDescent="0.25">
      <c r="A278" s="4">
        <v>78</v>
      </c>
      <c r="B278" s="41">
        <f t="array" ref="B278:K278">MMULT(B275:K275,B257:K266)</f>
        <v>292.97234834129125</v>
      </c>
      <c r="C278" s="41">
        <v>169.51136052283405</v>
      </c>
      <c r="D278" s="41">
        <v>29.407111775956537</v>
      </c>
      <c r="E278" s="41">
        <v>21.813257698213615</v>
      </c>
      <c r="F278" s="41">
        <v>16.334278570948744</v>
      </c>
      <c r="G278" s="41">
        <v>4.8673490572381874</v>
      </c>
      <c r="H278" s="41">
        <v>3.0579089147625802</v>
      </c>
      <c r="I278" s="41">
        <v>0.43128739386616677</v>
      </c>
      <c r="J278" s="41">
        <v>1.0140203205930967</v>
      </c>
      <c r="K278" s="41">
        <v>411.31598446618381</v>
      </c>
      <c r="L278" s="41">
        <f xml:space="preserve"> (C278 + D278 + E278 + F278 + G278 + H278) / $Q$2</f>
        <v>0.25768891160858776</v>
      </c>
      <c r="M278" s="41">
        <f xml:space="preserve"> (D278 + E278 + F278 + G278 + H278) / (C278 + D278 + E278 + F278+ G278 + H278)</f>
        <v>0.3080922315441405</v>
      </c>
      <c r="N278" s="41">
        <f>I278 / (D278 + E278 + F278 + G278 + H278)</f>
        <v>5.7139365511179371E-3</v>
      </c>
      <c r="O278" s="41">
        <f>SUM(B278:J278)</f>
        <v>539.40892259570433</v>
      </c>
      <c r="P278" s="41"/>
      <c r="Q278" s="27" t="s">
        <v>152</v>
      </c>
      <c r="R278" s="48"/>
      <c r="S278" s="48"/>
      <c r="T278" s="48"/>
      <c r="U278" s="48"/>
      <c r="V278" s="49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</row>
    <row r="279" spans="1:62" x14ac:dyDescent="0.2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</row>
    <row r="280" spans="1:62" x14ac:dyDescent="0.2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</row>
    <row r="281" spans="1:62" x14ac:dyDescent="0.2">
      <c r="A281" s="4">
        <v>79</v>
      </c>
      <c r="B281" s="41">
        <f t="array" ref="B281:K281">MMULT(B278:K278,B257:K266)</f>
        <v>279.8999157155821</v>
      </c>
      <c r="C281" s="41">
        <v>162.19242515142116</v>
      </c>
      <c r="D281" s="41">
        <v>28.321886301362621</v>
      </c>
      <c r="E281" s="41">
        <v>21.091754503707897</v>
      </c>
      <c r="F281" s="41">
        <v>15.818773550201847</v>
      </c>
      <c r="G281" s="41">
        <v>4.7123335664448778</v>
      </c>
      <c r="H281" s="41">
        <v>3.0166838794283826</v>
      </c>
      <c r="I281" s="41">
        <v>0.42200362250553503</v>
      </c>
      <c r="J281" s="41">
        <v>1.049676252861766</v>
      </c>
      <c r="K281" s="41">
        <v>434.19945451837185</v>
      </c>
      <c r="L281" s="41">
        <f xml:space="preserve"> (C281 + D281 + E281 + F281 + G281 + H281) / $Q$2</f>
        <v>0.2473416392122135</v>
      </c>
      <c r="M281" s="41">
        <f xml:space="preserve"> (D281 + E281 + F281 + G281 + H281) / (C281 + D281 + E281 + F281+ G281 + H281)</f>
        <v>0.31027104018907414</v>
      </c>
      <c r="N281" s="41">
        <f>I281 / (D281 + E281 + F281 + G281 + H281)</f>
        <v>5.783927372144974E-3</v>
      </c>
      <c r="O281" s="41">
        <f>SUM(B281:J281)</f>
        <v>516.52545254351605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-30.95666674175672</v>
      </c>
      <c r="AM281">
        <f>J281 - J269</f>
        <v>0.16222784014710812</v>
      </c>
      <c r="AN281">
        <f>K281-K269</f>
        <v>97.481897082487137</v>
      </c>
      <c r="AO281" s="41"/>
      <c r="AP281" s="41"/>
      <c r="AQ281" s="41"/>
      <c r="AR281" s="41"/>
      <c r="AS281" s="41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</row>
    <row r="282" spans="1:62" x14ac:dyDescent="0.2">
      <c r="A282" s="22" t="s">
        <v>153</v>
      </c>
      <c r="B282" s="4">
        <f t="shared" ref="B282:J282" si="10">SUM(B269:B281)</f>
        <v>1537.1073358618637</v>
      </c>
      <c r="C282" s="4">
        <f t="shared" si="10"/>
        <v>886.9694161433797</v>
      </c>
      <c r="D282" s="4">
        <f t="shared" si="10"/>
        <v>152.53284863297529</v>
      </c>
      <c r="E282" s="4">
        <f t="shared" si="10"/>
        <v>112.7928576329497</v>
      </c>
      <c r="F282" s="4">
        <f t="shared" si="10"/>
        <v>84.383566066036877</v>
      </c>
      <c r="G282" s="4">
        <f t="shared" si="10"/>
        <v>25.180628222823593</v>
      </c>
      <c r="H282" s="4">
        <f t="shared" si="10"/>
        <v>15.307302017463062</v>
      </c>
      <c r="I282" s="4">
        <f t="shared" si="10"/>
        <v>2.1849518168826112</v>
      </c>
      <c r="J282" s="4">
        <f t="shared" si="10"/>
        <v>4.8580467065979436</v>
      </c>
      <c r="K282" s="41"/>
      <c r="L282" s="4">
        <f>AVERAGE(L213:L281)</f>
        <v>0.3046400240543406</v>
      </c>
      <c r="M282" s="4">
        <f>AVERAGE(M17:M281)</f>
        <v>0.21086265974081647</v>
      </c>
      <c r="N282" s="4">
        <f>AVERAGE(N17:N281)</f>
        <v>3.0305075143739007E-3</v>
      </c>
      <c r="O282" s="4">
        <f>SUM(B282:J282)</f>
        <v>2821.3169531009721</v>
      </c>
      <c r="P282" s="41"/>
      <c r="Q282" s="41">
        <f xml:space="preserve"> $R$6 * B282</f>
        <v>1537.1073358618637</v>
      </c>
      <c r="R282" s="41">
        <f>$R$7 * C282</f>
        <v>886.9694161433797</v>
      </c>
      <c r="S282" s="41">
        <f xml:space="preserve"> $R$8 * D282</f>
        <v>144.90620620132651</v>
      </c>
      <c r="T282" s="41">
        <f xml:space="preserve"> $R$9 * E282</f>
        <v>107.15321475130222</v>
      </c>
      <c r="U282" s="41">
        <f xml:space="preserve"> $R$10 * F282</f>
        <v>77.632880780753936</v>
      </c>
      <c r="V282" s="41">
        <f>$R$11 * G282</f>
        <v>19.640890013802402</v>
      </c>
      <c r="W282" s="41">
        <f>$R$12 *H282</f>
        <v>9.1843812104778362</v>
      </c>
      <c r="X282" s="41">
        <f xml:space="preserve"> $R$13 * I282</f>
        <v>1.4202186809736974</v>
      </c>
      <c r="Y282" s="41">
        <f xml:space="preserve"> $R$14 * J282</f>
        <v>3.6435350299484579</v>
      </c>
      <c r="Z282" s="4">
        <f>SUM(Q282:Y282)</f>
        <v>2787.6580786738286</v>
      </c>
      <c r="AA282" s="41"/>
      <c r="AB282" s="50">
        <f xml:space="preserve"> $S$6 * B282</f>
        <v>3856602.3056774158</v>
      </c>
      <c r="AC282" s="50">
        <f>$S$7 * C282</f>
        <v>3437006.4875555965</v>
      </c>
      <c r="AD282" s="50">
        <f xml:space="preserve"> $S$8 * D282</f>
        <v>598691.43088442797</v>
      </c>
      <c r="AE282" s="50">
        <f xml:space="preserve"> $S$9 * E282</f>
        <v>451171.4305317988</v>
      </c>
      <c r="AF282" s="50">
        <f xml:space="preserve"> $S$10 * F282</f>
        <v>379726.04729716596</v>
      </c>
      <c r="AG282" s="50">
        <f>$S$11 * G282</f>
        <v>521541.17175112228</v>
      </c>
      <c r="AH282" s="50">
        <f>$S$12 *H282</f>
        <v>783488.94646182936</v>
      </c>
      <c r="AI282" s="50">
        <f xml:space="preserve"> $S$13 * I282</f>
        <v>154978.6323714836</v>
      </c>
      <c r="AJ282" s="50">
        <f xml:space="preserve"> $S$14 * J282</f>
        <v>326305.28118877066</v>
      </c>
      <c r="AK282" s="39">
        <f>SUM(AB282:AJ282) + AL282 + AM282 + AN282</f>
        <v>16611313.405542267</v>
      </c>
      <c r="AL282" s="39">
        <f>IF(AL281&gt;0,(AL281*$T$7)-(AL281*$S$7),0)</f>
        <v>0</v>
      </c>
      <c r="AM282" s="39">
        <f>IF(AM281 &gt; 0, (AM281 * $T$14) - (AM281 * $S$14), 0)</f>
        <v>27022.291333303801</v>
      </c>
      <c r="AN282" s="39">
        <f t="array" ref="AN282">IF(AN281&gt;0,AN281*$T$15,0)</f>
        <v>6074779.3804893512</v>
      </c>
      <c r="AO282" s="41"/>
      <c r="AP282" s="41"/>
      <c r="AQ282" s="41"/>
      <c r="AR282" s="41"/>
      <c r="AS282" s="41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</row>
    <row r="283" spans="1:62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</row>
    <row r="284" spans="1:62" x14ac:dyDescent="0.2">
      <c r="A284" s="51" t="s">
        <v>186</v>
      </c>
      <c r="B284" s="41"/>
      <c r="C284" s="41"/>
      <c r="D284" s="4">
        <f>O2+O30+O58+O86+O114+O142+O170+O198+O226+O254+O282</f>
        <v>41555.216973247851</v>
      </c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</row>
    <row r="285" spans="1:62" x14ac:dyDescent="0.2">
      <c r="A285" s="51" t="s">
        <v>187</v>
      </c>
      <c r="B285" s="41"/>
      <c r="C285" s="41"/>
      <c r="D285" s="4">
        <f>Z2+Z30+Z58+Z86+Z114+Z142+Z170+Z198+Z226+Z254+Z282</f>
        <v>41334.690229592852</v>
      </c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</row>
    <row r="286" spans="1:62" x14ac:dyDescent="0.2">
      <c r="A286" s="42" t="s">
        <v>184</v>
      </c>
      <c r="B286" s="41"/>
      <c r="C286" s="41"/>
      <c r="D286" s="43">
        <f>AK30+AK58+AK86+AK114+AK142+AK170+AK198+AK226+AK254+AK282</f>
        <v>152796653.34227234</v>
      </c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</row>
    <row r="287" spans="1:62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</row>
    <row r="288" spans="1:62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</row>
    <row r="289" spans="1:62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</row>
    <row r="290" spans="1:62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</row>
    <row r="291" spans="1:62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</row>
    <row r="292" spans="1:62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</row>
    <row r="293" spans="1:62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</row>
    <row r="294" spans="1:62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</row>
    <row r="295" spans="1:62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</row>
    <row r="296" spans="1:62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</row>
    <row r="297" spans="1:62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</row>
    <row r="298" spans="1:62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</row>
    <row r="299" spans="1:62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</row>
    <row r="300" spans="1:62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</row>
    <row r="301" spans="1:62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</row>
    <row r="302" spans="1:62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</row>
    <row r="303" spans="1:62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</row>
    <row r="304" spans="1:62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</row>
    <row r="305" spans="1:62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</row>
    <row r="306" spans="1:62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</row>
    <row r="307" spans="1:62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</row>
    <row r="308" spans="1:62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</row>
    <row r="309" spans="1:62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</row>
    <row r="310" spans="1:62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</row>
    <row r="311" spans="1:62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</row>
    <row r="312" spans="1:62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</row>
    <row r="313" spans="1:62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</row>
    <row r="314" spans="1:62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</row>
    <row r="315" spans="1:62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</row>
    <row r="316" spans="1:62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</row>
    <row r="317" spans="1:62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</row>
    <row r="318" spans="1:62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</row>
    <row r="319" spans="1:62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</row>
    <row r="320" spans="1:62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</row>
    <row r="321" spans="1:62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</row>
    <row r="322" spans="1:62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</row>
    <row r="323" spans="1:62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</row>
    <row r="324" spans="1:62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</row>
    <row r="325" spans="1:62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</row>
    <row r="326" spans="1:62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</row>
    <row r="327" spans="1:62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</row>
    <row r="328" spans="1:62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</row>
    <row r="329" spans="1:62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</row>
    <row r="330" spans="1:62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</row>
    <row r="331" spans="1:62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</row>
    <row r="332" spans="1:62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</row>
    <row r="333" spans="1:62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</row>
    <row r="334" spans="1:62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</row>
    <row r="335" spans="1:62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</row>
    <row r="336" spans="1:62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</row>
    <row r="337" spans="1:62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</row>
    <row r="338" spans="1:62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</row>
    <row r="339" spans="1:62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</row>
    <row r="340" spans="1:62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</row>
    <row r="341" spans="1:62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</row>
    <row r="342" spans="1:62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</row>
    <row r="343" spans="1:62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</row>
    <row r="344" spans="1:62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</row>
    <row r="345" spans="1:62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</row>
    <row r="346" spans="1:62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</row>
    <row r="347" spans="1:62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</row>
    <row r="348" spans="1:62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</row>
    <row r="349" spans="1:62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</row>
    <row r="350" spans="1:62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</row>
    <row r="351" spans="1:62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</row>
    <row r="352" spans="1:62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</row>
    <row r="353" spans="1:62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</row>
    <row r="354" spans="1:62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</row>
    <row r="355" spans="1:62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</row>
    <row r="356" spans="1:62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</row>
    <row r="357" spans="1:62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</row>
    <row r="358" spans="1:62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</row>
    <row r="359" spans="1:62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</row>
    <row r="360" spans="1:62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</row>
    <row r="361" spans="1:62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</row>
    <row r="362" spans="1:62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</row>
    <row r="363" spans="1:62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</row>
    <row r="364" spans="1:62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</row>
    <row r="365" spans="1:62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</row>
    <row r="366" spans="1:62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</row>
    <row r="367" spans="1:62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</row>
    <row r="368" spans="1:62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</row>
    <row r="369" spans="1:62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</row>
    <row r="370" spans="1:62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</row>
    <row r="371" spans="1:62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</row>
    <row r="372" spans="1:62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</row>
    <row r="373" spans="1:62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</row>
    <row r="374" spans="1:62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</row>
    <row r="375" spans="1:62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</row>
    <row r="376" spans="1:62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</row>
    <row r="377" spans="1:62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</row>
    <row r="378" spans="1:62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</row>
    <row r="379" spans="1:62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</row>
    <row r="380" spans="1:62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</row>
    <row r="381" spans="1:62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</row>
    <row r="382" spans="1:62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</row>
    <row r="383" spans="1:62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</row>
    <row r="384" spans="1:62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</row>
    <row r="385" spans="1:62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</row>
    <row r="386" spans="1:62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</row>
    <row r="387" spans="1:62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</row>
    <row r="388" spans="1:62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</row>
    <row r="389" spans="1:62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</row>
    <row r="390" spans="1:62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</row>
    <row r="391" spans="1:62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</row>
    <row r="392" spans="1:62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</row>
    <row r="393" spans="1:62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</row>
    <row r="394" spans="1:62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</row>
    <row r="395" spans="1:62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</row>
    <row r="396" spans="1:62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</row>
    <row r="397" spans="1:62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</row>
    <row r="398" spans="1:62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</row>
    <row r="399" spans="1:62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</row>
    <row r="400" spans="1:62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</row>
    <row r="401" spans="1:62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</row>
    <row r="402" spans="1:62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</row>
    <row r="403" spans="1:62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</row>
    <row r="404" spans="1:62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</row>
    <row r="405" spans="1:62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</row>
    <row r="406" spans="1:62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</row>
    <row r="407" spans="1:62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</row>
    <row r="408" spans="1:62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</row>
    <row r="409" spans="1:62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</row>
    <row r="410" spans="1:62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</row>
    <row r="411" spans="1:62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</row>
    <row r="412" spans="1:62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</row>
    <row r="413" spans="1:62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</row>
    <row r="414" spans="1:62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</row>
    <row r="415" spans="1:62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</row>
    <row r="416" spans="1:62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</row>
    <row r="417" spans="1:62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</row>
    <row r="418" spans="1:62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</row>
    <row r="419" spans="1:62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</row>
    <row r="420" spans="1:62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</row>
    <row r="421" spans="1:62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</row>
    <row r="422" spans="1:62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</row>
    <row r="423" spans="1:62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</row>
    <row r="424" spans="1:62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</row>
    <row r="425" spans="1:62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</row>
    <row r="426" spans="1:62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</row>
    <row r="427" spans="1:62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</row>
    <row r="428" spans="1:62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</row>
    <row r="429" spans="1:62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</row>
    <row r="430" spans="1:62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</row>
    <row r="431" spans="1:62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</row>
    <row r="432" spans="1:62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</row>
    <row r="433" spans="1:62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</row>
    <row r="434" spans="1:62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</row>
    <row r="435" spans="1:62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</row>
    <row r="436" spans="1:62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</row>
    <row r="437" spans="1:62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</row>
    <row r="438" spans="1:62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</row>
    <row r="439" spans="1:62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</row>
    <row r="440" spans="1:62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</row>
    <row r="441" spans="1:62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</row>
    <row r="442" spans="1:62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</row>
    <row r="443" spans="1:62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</row>
    <row r="444" spans="1:62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</row>
    <row r="445" spans="1:62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</row>
    <row r="446" spans="1:62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</row>
    <row r="447" spans="1:62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</row>
    <row r="448" spans="1:62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</row>
    <row r="449" spans="1:62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</row>
    <row r="450" spans="1:62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</row>
    <row r="451" spans="1:62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</row>
    <row r="452" spans="1:62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</row>
    <row r="453" spans="1:62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</row>
    <row r="454" spans="1:62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</row>
    <row r="455" spans="1:62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</row>
    <row r="456" spans="1:62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</row>
    <row r="457" spans="1:62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</row>
    <row r="458" spans="1:62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</row>
    <row r="459" spans="1:62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</row>
    <row r="460" spans="1:62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</row>
    <row r="461" spans="1:62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</row>
    <row r="462" spans="1:62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</row>
    <row r="463" spans="1:62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</row>
    <row r="464" spans="1:62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</row>
    <row r="465" spans="1:62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</row>
    <row r="466" spans="1:62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</row>
    <row r="467" spans="1:62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</row>
    <row r="468" spans="1:62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</row>
    <row r="469" spans="1:62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</row>
    <row r="470" spans="1:62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</row>
    <row r="471" spans="1:62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</row>
    <row r="472" spans="1:62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</row>
    <row r="473" spans="1:62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</row>
    <row r="474" spans="1:62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</row>
    <row r="475" spans="1:62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</row>
    <row r="476" spans="1:62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</row>
    <row r="477" spans="1:62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</row>
    <row r="478" spans="1:62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</row>
    <row r="479" spans="1:62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</row>
    <row r="480" spans="1:62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</row>
    <row r="481" spans="1:62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</row>
    <row r="482" spans="1:62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</row>
    <row r="483" spans="1:62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</row>
    <row r="484" spans="1:62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</row>
    <row r="485" spans="1:62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</row>
    <row r="486" spans="1:62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</row>
    <row r="487" spans="1:62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</row>
    <row r="488" spans="1:62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</row>
    <row r="489" spans="1:62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</row>
    <row r="490" spans="1:62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</row>
    <row r="491" spans="1:62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</row>
    <row r="492" spans="1:62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</row>
    <row r="493" spans="1:62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</row>
    <row r="494" spans="1:62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</row>
    <row r="495" spans="1:62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</row>
    <row r="496" spans="1:62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</row>
    <row r="497" spans="1:62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</row>
    <row r="498" spans="1:62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</row>
    <row r="499" spans="1:62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</row>
    <row r="500" spans="1:62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</row>
    <row r="501" spans="1:62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</row>
    <row r="502" spans="1:62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</row>
    <row r="503" spans="1:62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</row>
    <row r="504" spans="1:62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</row>
    <row r="505" spans="1:62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</row>
    <row r="506" spans="1:62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</row>
    <row r="507" spans="1:62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</row>
    <row r="508" spans="1:62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</row>
    <row r="509" spans="1:62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</row>
    <row r="510" spans="1:62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</row>
    <row r="511" spans="1:62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</row>
    <row r="512" spans="1:62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</row>
    <row r="513" spans="1:62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</row>
    <row r="514" spans="1:62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</row>
    <row r="515" spans="1:62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</row>
    <row r="516" spans="1:62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</row>
    <row r="517" spans="1:62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</row>
    <row r="518" spans="1:62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</row>
    <row r="519" spans="1:62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</row>
    <row r="520" spans="1:62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</row>
    <row r="521" spans="1:62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</row>
    <row r="522" spans="1:62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</row>
    <row r="523" spans="1:62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</row>
    <row r="524" spans="1:62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</row>
    <row r="525" spans="1:62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</row>
    <row r="526" spans="1:62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</row>
    <row r="527" spans="1:62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</row>
    <row r="528" spans="1:62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</row>
    <row r="529" spans="1:62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</row>
    <row r="530" spans="1:62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</row>
    <row r="531" spans="1:62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</row>
    <row r="532" spans="1:62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</row>
    <row r="533" spans="1:62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</row>
    <row r="534" spans="1:62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</row>
    <row r="535" spans="1:62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</row>
    <row r="536" spans="1:62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</row>
    <row r="537" spans="1:62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</row>
    <row r="538" spans="1:62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</row>
    <row r="539" spans="1:62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</row>
    <row r="540" spans="1:62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</row>
    <row r="541" spans="1:62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</row>
    <row r="542" spans="1:62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</row>
    <row r="543" spans="1:62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</row>
    <row r="544" spans="1:62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</row>
    <row r="545" spans="1:62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</row>
    <row r="546" spans="1:62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</row>
    <row r="547" spans="1:62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</row>
    <row r="548" spans="1:62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</row>
    <row r="549" spans="1:62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</row>
    <row r="550" spans="1:62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</row>
    <row r="551" spans="1:62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</row>
    <row r="552" spans="1:62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</row>
    <row r="553" spans="1:62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</row>
    <row r="554" spans="1:62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</row>
    <row r="555" spans="1:62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</row>
    <row r="556" spans="1:62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</row>
    <row r="557" spans="1:62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</row>
    <row r="558" spans="1:62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</row>
    <row r="559" spans="1:62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</row>
    <row r="560" spans="1:62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</row>
    <row r="561" spans="1:62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</row>
    <row r="562" spans="1:62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</row>
    <row r="563" spans="1:62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</row>
    <row r="564" spans="1:62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</row>
    <row r="565" spans="1:62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</row>
    <row r="566" spans="1:62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</row>
    <row r="567" spans="1:62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</row>
    <row r="568" spans="1:62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</row>
    <row r="569" spans="1:62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</row>
    <row r="570" spans="1:62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</row>
    <row r="571" spans="1:62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</row>
    <row r="572" spans="1:62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</row>
    <row r="573" spans="1:62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</row>
    <row r="574" spans="1:62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</row>
    <row r="575" spans="1:62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</row>
    <row r="576" spans="1:62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</row>
    <row r="577" spans="1:62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</row>
    <row r="578" spans="1:62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</row>
    <row r="579" spans="1:62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</row>
    <row r="580" spans="1:62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</row>
    <row r="581" spans="1:62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</row>
    <row r="582" spans="1:62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</row>
    <row r="583" spans="1:62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</row>
    <row r="584" spans="1:62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</row>
    <row r="585" spans="1:62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</row>
    <row r="586" spans="1:62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</row>
    <row r="587" spans="1:62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</row>
    <row r="588" spans="1:62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</row>
    <row r="589" spans="1:62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</row>
    <row r="590" spans="1:62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</row>
    <row r="591" spans="1:62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</row>
    <row r="592" spans="1:62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</row>
    <row r="593" spans="1:62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</row>
    <row r="594" spans="1:62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</row>
    <row r="595" spans="1:62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</row>
    <row r="596" spans="1:62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</row>
    <row r="597" spans="1:62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</row>
    <row r="598" spans="1:62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</row>
    <row r="599" spans="1:62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</row>
    <row r="600" spans="1:62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</row>
    <row r="601" spans="1:62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</row>
    <row r="602" spans="1:62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</row>
    <row r="603" spans="1:62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</row>
    <row r="604" spans="1:62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</row>
    <row r="605" spans="1:62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</row>
    <row r="606" spans="1:62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</row>
    <row r="607" spans="1:62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</row>
    <row r="608" spans="1:62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</row>
    <row r="609" spans="1:62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</row>
    <row r="610" spans="1:62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</row>
    <row r="611" spans="1:62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</row>
    <row r="612" spans="1:62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</row>
    <row r="613" spans="1:62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</row>
    <row r="614" spans="1:62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</row>
    <row r="615" spans="1:62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</row>
    <row r="616" spans="1:62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</row>
    <row r="617" spans="1:62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</row>
    <row r="618" spans="1:62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</row>
    <row r="619" spans="1:62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</row>
    <row r="620" spans="1:62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</row>
    <row r="621" spans="1:62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</row>
    <row r="622" spans="1:62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</row>
    <row r="623" spans="1:62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</row>
    <row r="624" spans="1:62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</row>
    <row r="625" spans="1:62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</row>
    <row r="626" spans="1:62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</row>
    <row r="627" spans="1:62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</row>
    <row r="628" spans="1:62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</row>
    <row r="629" spans="1:62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</row>
    <row r="630" spans="1:62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</row>
    <row r="631" spans="1:62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</row>
    <row r="632" spans="1:62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</row>
    <row r="633" spans="1:62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</row>
    <row r="634" spans="1:62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</row>
    <row r="635" spans="1:62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</row>
    <row r="636" spans="1:62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</row>
    <row r="637" spans="1:62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</row>
    <row r="638" spans="1:62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</row>
    <row r="639" spans="1:62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</row>
    <row r="640" spans="1:62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</row>
    <row r="641" spans="1:62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</row>
    <row r="642" spans="1:62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</row>
    <row r="643" spans="1:62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</row>
    <row r="644" spans="1:62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</row>
    <row r="645" spans="1:62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</row>
    <row r="646" spans="1:62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</row>
    <row r="647" spans="1:62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</row>
    <row r="648" spans="1:62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</row>
    <row r="649" spans="1:62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</row>
    <row r="650" spans="1:62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</row>
    <row r="651" spans="1:62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</row>
    <row r="652" spans="1:62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</row>
    <row r="653" spans="1:62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</row>
    <row r="654" spans="1:62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</row>
    <row r="655" spans="1:62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</row>
    <row r="656" spans="1:62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</row>
    <row r="657" spans="1:62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</row>
    <row r="658" spans="1:62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</row>
    <row r="659" spans="1:62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</row>
    <row r="660" spans="1:62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</row>
    <row r="661" spans="1:62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</row>
    <row r="662" spans="1:62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</row>
    <row r="663" spans="1:62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</row>
    <row r="664" spans="1:62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</row>
    <row r="665" spans="1:62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</row>
    <row r="666" spans="1:62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</row>
    <row r="667" spans="1:62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</row>
    <row r="668" spans="1:62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</row>
    <row r="669" spans="1:62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</row>
    <row r="670" spans="1:62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</row>
    <row r="671" spans="1:62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</row>
    <row r="672" spans="1:62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</row>
    <row r="673" spans="1:62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</row>
    <row r="674" spans="1:62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</row>
    <row r="675" spans="1:62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</row>
    <row r="676" spans="1:62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</row>
    <row r="677" spans="1:62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</row>
    <row r="678" spans="1:62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</row>
    <row r="679" spans="1:62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</row>
    <row r="680" spans="1:62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</row>
    <row r="681" spans="1:62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</row>
    <row r="682" spans="1:62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</row>
    <row r="683" spans="1:62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</row>
    <row r="684" spans="1:62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</row>
    <row r="685" spans="1:62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</row>
    <row r="686" spans="1:62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</row>
    <row r="687" spans="1:62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</row>
    <row r="688" spans="1:62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</row>
    <row r="689" spans="1:62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</row>
    <row r="690" spans="1:62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</row>
    <row r="691" spans="1:62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</row>
    <row r="692" spans="1:62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</row>
    <row r="693" spans="1:62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</row>
    <row r="694" spans="1:62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</row>
    <row r="695" spans="1:62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</row>
    <row r="696" spans="1:62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</row>
    <row r="697" spans="1:62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</row>
    <row r="698" spans="1:62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</row>
    <row r="699" spans="1:62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</row>
    <row r="700" spans="1:62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</row>
    <row r="701" spans="1:62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</row>
    <row r="702" spans="1:62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</row>
    <row r="703" spans="1:62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</row>
    <row r="704" spans="1:62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</row>
    <row r="705" spans="1:62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</row>
    <row r="706" spans="1:62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</row>
    <row r="707" spans="1:62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</row>
    <row r="708" spans="1:62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</row>
    <row r="709" spans="1:62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</row>
    <row r="710" spans="1:62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</row>
    <row r="711" spans="1:62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</row>
    <row r="712" spans="1:62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</row>
    <row r="713" spans="1:62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</row>
    <row r="714" spans="1:62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</row>
    <row r="715" spans="1:62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</row>
    <row r="716" spans="1:62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</row>
    <row r="717" spans="1:62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</row>
    <row r="718" spans="1:62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</row>
    <row r="719" spans="1:62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</row>
    <row r="720" spans="1:62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</row>
    <row r="721" spans="1:62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</row>
    <row r="722" spans="1:62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</row>
    <row r="723" spans="1:62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</row>
    <row r="724" spans="1:62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</row>
    <row r="725" spans="1:62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</row>
    <row r="726" spans="1:62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</row>
    <row r="727" spans="1:62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</row>
    <row r="728" spans="1:62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</row>
    <row r="729" spans="1:62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</row>
    <row r="730" spans="1:62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</row>
    <row r="731" spans="1:62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</row>
    <row r="732" spans="1:62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</row>
    <row r="733" spans="1:62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</row>
    <row r="734" spans="1:62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</row>
    <row r="735" spans="1:62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</row>
    <row r="736" spans="1:62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</row>
    <row r="737" spans="1:62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</row>
    <row r="738" spans="1:62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</row>
    <row r="739" spans="1:62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</row>
    <row r="740" spans="1:62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</row>
    <row r="741" spans="1:62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</row>
    <row r="742" spans="1:62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</row>
    <row r="743" spans="1:62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</row>
    <row r="744" spans="1:62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</row>
    <row r="745" spans="1:62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</row>
    <row r="746" spans="1:62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</row>
    <row r="747" spans="1:62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</row>
    <row r="748" spans="1:62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</row>
    <row r="749" spans="1:62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</row>
    <row r="750" spans="1:62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</row>
    <row r="751" spans="1:62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</row>
    <row r="752" spans="1:62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</row>
    <row r="753" spans="1:62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</row>
    <row r="754" spans="1:62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</row>
    <row r="755" spans="1:62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</row>
    <row r="756" spans="1:62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</row>
    <row r="757" spans="1:62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</row>
    <row r="758" spans="1:62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</row>
    <row r="759" spans="1:62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</row>
    <row r="760" spans="1:62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</row>
    <row r="761" spans="1:62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</row>
    <row r="762" spans="1:62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</row>
    <row r="763" spans="1:62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</row>
    <row r="764" spans="1:62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</row>
    <row r="765" spans="1:62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</row>
    <row r="766" spans="1:62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</row>
    <row r="767" spans="1:62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</row>
    <row r="768" spans="1:62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</row>
    <row r="769" spans="1:62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</row>
    <row r="770" spans="1:62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</row>
    <row r="771" spans="1:62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</row>
    <row r="772" spans="1:62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</row>
    <row r="773" spans="1:62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</row>
    <row r="774" spans="1:62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</row>
    <row r="775" spans="1:62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</row>
    <row r="776" spans="1:62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</row>
    <row r="777" spans="1:62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</row>
    <row r="778" spans="1:62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</row>
    <row r="779" spans="1:62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</row>
    <row r="780" spans="1:62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</row>
    <row r="781" spans="1:62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</row>
    <row r="782" spans="1:62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</row>
    <row r="783" spans="1:62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</row>
    <row r="784" spans="1:62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</row>
    <row r="785" spans="1:62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</row>
    <row r="786" spans="1:62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</row>
    <row r="787" spans="1:62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</row>
    <row r="788" spans="1:62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</row>
    <row r="789" spans="1:62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</row>
    <row r="790" spans="1:62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</row>
    <row r="791" spans="1:62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</row>
    <row r="792" spans="1:62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</row>
    <row r="793" spans="1:62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</row>
    <row r="794" spans="1:62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</row>
    <row r="795" spans="1:62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</row>
    <row r="796" spans="1:62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</row>
    <row r="797" spans="1:62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</row>
    <row r="798" spans="1:62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</row>
    <row r="799" spans="1:62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</row>
    <row r="800" spans="1:62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</row>
    <row r="801" spans="1:62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</row>
    <row r="802" spans="1:62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</row>
    <row r="803" spans="1:62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</row>
    <row r="804" spans="1:62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</row>
    <row r="805" spans="1:62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</row>
    <row r="806" spans="1:62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</row>
    <row r="807" spans="1:62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</row>
    <row r="808" spans="1:62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</row>
    <row r="809" spans="1:62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</row>
    <row r="810" spans="1:62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</row>
    <row r="811" spans="1:62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</row>
    <row r="812" spans="1:62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</row>
    <row r="813" spans="1:62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</row>
    <row r="814" spans="1:62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</row>
    <row r="815" spans="1:62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</row>
    <row r="816" spans="1:62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</row>
    <row r="817" spans="1:62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</row>
    <row r="818" spans="1:62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</row>
    <row r="819" spans="1:62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</row>
    <row r="820" spans="1:62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</row>
    <row r="821" spans="1:62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</row>
    <row r="822" spans="1:62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</row>
    <row r="823" spans="1:62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</row>
    <row r="824" spans="1:62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</row>
    <row r="825" spans="1:62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</row>
    <row r="826" spans="1:62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</row>
    <row r="827" spans="1:62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</row>
    <row r="828" spans="1:62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</row>
    <row r="829" spans="1:62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</row>
    <row r="830" spans="1:62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</row>
    <row r="831" spans="1:62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</row>
    <row r="832" spans="1:62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</row>
    <row r="833" spans="1:62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</row>
    <row r="834" spans="1:62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</row>
    <row r="835" spans="1:62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</row>
    <row r="836" spans="1:62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</row>
    <row r="837" spans="1:62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</row>
    <row r="838" spans="1:62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</row>
    <row r="839" spans="1:62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</row>
    <row r="840" spans="1:62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</row>
    <row r="841" spans="1:62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</row>
    <row r="842" spans="1:62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</row>
    <row r="843" spans="1:62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</row>
    <row r="844" spans="1:62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</row>
    <row r="845" spans="1:62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</row>
    <row r="846" spans="1:62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</row>
    <row r="847" spans="1:62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</row>
    <row r="848" spans="1:62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</row>
    <row r="849" spans="1:62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</row>
    <row r="850" spans="1:62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</row>
    <row r="851" spans="1:62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</row>
    <row r="852" spans="1:62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</row>
    <row r="853" spans="1:62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</row>
    <row r="854" spans="1:62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</row>
    <row r="855" spans="1:62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</row>
    <row r="856" spans="1:62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</row>
    <row r="857" spans="1:62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</row>
    <row r="858" spans="1:62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</row>
    <row r="859" spans="1:62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</row>
    <row r="860" spans="1:62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</row>
    <row r="861" spans="1:62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</row>
    <row r="862" spans="1:62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</row>
    <row r="863" spans="1:62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</row>
    <row r="864" spans="1:62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</row>
    <row r="865" spans="1:62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</row>
    <row r="866" spans="1:62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</row>
    <row r="867" spans="1:62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</row>
    <row r="868" spans="1:62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</row>
    <row r="869" spans="1:62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</row>
    <row r="870" spans="1:62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</row>
    <row r="871" spans="1:62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</row>
    <row r="872" spans="1:62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</row>
    <row r="873" spans="1:62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</row>
    <row r="874" spans="1:62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</row>
    <row r="875" spans="1:62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</row>
    <row r="876" spans="1:62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</row>
    <row r="877" spans="1:62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</row>
    <row r="878" spans="1:62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</row>
    <row r="879" spans="1:62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</row>
    <row r="880" spans="1:62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</row>
    <row r="881" spans="1:62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</row>
    <row r="882" spans="1:62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</row>
    <row r="883" spans="1:62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</row>
    <row r="884" spans="1:62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</row>
    <row r="885" spans="1:62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</row>
    <row r="886" spans="1:62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</row>
    <row r="887" spans="1:62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</row>
    <row r="888" spans="1:62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</row>
    <row r="889" spans="1:62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</row>
    <row r="890" spans="1:62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</row>
    <row r="891" spans="1:62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</row>
    <row r="892" spans="1:62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</row>
    <row r="893" spans="1:62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</row>
    <row r="894" spans="1:62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</row>
    <row r="895" spans="1:62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</row>
    <row r="896" spans="1:62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</row>
    <row r="897" spans="1:62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</row>
    <row r="898" spans="1:62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</row>
    <row r="899" spans="1:62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</row>
    <row r="900" spans="1:62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</row>
    <row r="901" spans="1:62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</row>
    <row r="902" spans="1:62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</row>
    <row r="903" spans="1:62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</row>
    <row r="904" spans="1:62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</row>
    <row r="905" spans="1:62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</row>
    <row r="906" spans="1:62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</row>
    <row r="907" spans="1:62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</row>
    <row r="908" spans="1:62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</row>
    <row r="909" spans="1:62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</row>
    <row r="910" spans="1:62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</row>
    <row r="911" spans="1:62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</row>
    <row r="912" spans="1:62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</row>
    <row r="913" spans="1:62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</row>
    <row r="914" spans="1:62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</row>
    <row r="915" spans="1:62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</row>
    <row r="916" spans="1:62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</row>
    <row r="917" spans="1:62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</row>
    <row r="918" spans="1:62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</row>
    <row r="919" spans="1:62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</row>
    <row r="920" spans="1:62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</row>
    <row r="921" spans="1:62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</row>
    <row r="922" spans="1:62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</row>
    <row r="923" spans="1:62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</row>
    <row r="924" spans="1:62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</row>
    <row r="925" spans="1:62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</row>
    <row r="926" spans="1:62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</row>
    <row r="927" spans="1:62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</row>
    <row r="928" spans="1:62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</row>
    <row r="929" spans="1:62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</row>
    <row r="930" spans="1:62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</row>
    <row r="931" spans="1:62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</row>
    <row r="932" spans="1:62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</row>
    <row r="933" spans="1:62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</row>
    <row r="934" spans="1:62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</row>
    <row r="935" spans="1:62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</row>
    <row r="936" spans="1:62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</row>
    <row r="937" spans="1:62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</row>
    <row r="938" spans="1:62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</row>
    <row r="939" spans="1:62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</row>
    <row r="940" spans="1:62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</row>
    <row r="941" spans="1:62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</row>
    <row r="942" spans="1:62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</row>
    <row r="943" spans="1:62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</row>
    <row r="944" spans="1:62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</row>
    <row r="945" spans="1:62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</row>
    <row r="946" spans="1:62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</row>
    <row r="947" spans="1:62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</row>
    <row r="948" spans="1:62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</row>
    <row r="949" spans="1:62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</row>
    <row r="950" spans="1:62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</row>
    <row r="951" spans="1:62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</row>
    <row r="952" spans="1:62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</row>
    <row r="953" spans="1:62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</row>
    <row r="954" spans="1:62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</row>
    <row r="955" spans="1:62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</row>
    <row r="956" spans="1:62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</row>
    <row r="957" spans="1:62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</row>
    <row r="958" spans="1:62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</row>
    <row r="959" spans="1:62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</row>
    <row r="960" spans="1:62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</row>
    <row r="961" spans="1:62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</row>
    <row r="962" spans="1:62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</row>
    <row r="963" spans="1:62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</row>
    <row r="964" spans="1:62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</row>
    <row r="965" spans="1:62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</row>
    <row r="966" spans="1:62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</row>
    <row r="967" spans="1:62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</row>
    <row r="968" spans="1:62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</row>
    <row r="969" spans="1:62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</row>
    <row r="970" spans="1:62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</row>
    <row r="971" spans="1:62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</row>
    <row r="972" spans="1:62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</row>
    <row r="973" spans="1:62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</row>
    <row r="974" spans="1:62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</row>
    <row r="975" spans="1:62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</row>
    <row r="976" spans="1:62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</row>
    <row r="977" spans="1:62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</row>
    <row r="978" spans="1:62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</row>
    <row r="979" spans="1:62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</row>
    <row r="980" spans="1:62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</row>
    <row r="981" spans="1:62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</row>
    <row r="982" spans="1:62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</row>
    <row r="983" spans="1:62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</row>
    <row r="984" spans="1:62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</row>
    <row r="985" spans="1:62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</row>
    <row r="986" spans="1:62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</row>
    <row r="987" spans="1:62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</row>
    <row r="988" spans="1:62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</row>
    <row r="989" spans="1:62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</row>
    <row r="990" spans="1:62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</row>
    <row r="991" spans="1:62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</row>
    <row r="992" spans="1:62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</row>
    <row r="993" spans="1:62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</row>
    <row r="994" spans="1:62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</row>
    <row r="995" spans="1:62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</row>
    <row r="996" spans="1:62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</row>
    <row r="997" spans="1:62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</row>
    <row r="998" spans="1:62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</row>
    <row r="999" spans="1:62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</row>
    <row r="1000" spans="1:62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</row>
    <row r="1001" spans="1:62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4"/>
      <c r="AU1001" s="44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</row>
    <row r="1002" spans="1:62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4"/>
      <c r="AU1002" s="44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</row>
    <row r="1003" spans="1:62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4"/>
      <c r="AU1003" s="44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</row>
    <row r="1004" spans="1:62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4"/>
      <c r="AU1004" s="44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</row>
    <row r="1005" spans="1:62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4"/>
      <c r="AU1005" s="44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</row>
    <row r="1006" spans="1:62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4"/>
      <c r="AU1006" s="44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</row>
    <row r="1007" spans="1:62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4"/>
      <c r="AU1007" s="44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</row>
    <row r="1008" spans="1:62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4"/>
      <c r="AU1008" s="44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</row>
    <row r="1009" spans="1:62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4"/>
      <c r="AU1009" s="44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</row>
    <row r="1010" spans="1:62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4"/>
      <c r="AU1010" s="44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</row>
    <row r="1011" spans="1:62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4"/>
      <c r="AU1011" s="44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</row>
    <row r="1012" spans="1:62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4"/>
      <c r="AU1012" s="44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</row>
    <row r="1013" spans="1:62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4"/>
      <c r="AU1013" s="44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</row>
    <row r="1014" spans="1:62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4"/>
      <c r="AU1014" s="44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</row>
    <row r="1015" spans="1:62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4"/>
      <c r="AU1015" s="44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</row>
    <row r="1016" spans="1:62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4"/>
      <c r="AU1016" s="44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</row>
    <row r="1017" spans="1:62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4"/>
      <c r="AU1017" s="44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</row>
    <row r="1018" spans="1:62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4"/>
      <c r="AU1018" s="44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</row>
    <row r="1019" spans="1:62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4"/>
      <c r="AU1019" s="44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</row>
    <row r="1020" spans="1:62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4"/>
      <c r="AU1020" s="44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</row>
    <row r="1021" spans="1:62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4"/>
      <c r="AU1021" s="44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</row>
    <row r="1022" spans="1:62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4"/>
      <c r="AU1022" s="44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</row>
    <row r="1023" spans="1:62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4"/>
      <c r="AU1023" s="44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</row>
    <row r="1024" spans="1:62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4"/>
      <c r="AU1024" s="44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</row>
    <row r="1025" spans="1:62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4"/>
      <c r="AU1025" s="44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</row>
    <row r="1026" spans="1:62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4"/>
      <c r="AU1026" s="44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</row>
    <row r="1027" spans="1:62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4"/>
      <c r="AU1027" s="44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</row>
    <row r="1028" spans="1:62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4"/>
      <c r="AU1028" s="44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</row>
    <row r="1029" spans="1:62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4"/>
      <c r="AU1029" s="44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</row>
    <row r="1030" spans="1:62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4"/>
      <c r="AU1030" s="44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</row>
    <row r="1031" spans="1:62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4"/>
      <c r="AU1031" s="44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</row>
    <row r="1032" spans="1:62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4"/>
      <c r="AU1032" s="44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</row>
    <row r="1033" spans="1:62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4"/>
      <c r="AU1033" s="44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</row>
    <row r="1034" spans="1:62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4"/>
      <c r="AU1034" s="44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</row>
    <row r="1035" spans="1:62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4"/>
      <c r="AU1035" s="44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</row>
    <row r="1036" spans="1:62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4"/>
      <c r="AU1036" s="44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</row>
    <row r="1037" spans="1:62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4"/>
      <c r="AU1037" s="44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</row>
    <row r="1038" spans="1:62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4"/>
      <c r="AU1038" s="44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</row>
    <row r="1039" spans="1:62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4"/>
      <c r="AU1039" s="44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</row>
    <row r="1040" spans="1:62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4"/>
      <c r="AU1040" s="44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</row>
    <row r="1041" spans="1:62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4"/>
      <c r="AU1041" s="44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</row>
    <row r="1042" spans="1:62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4"/>
      <c r="AU1042" s="44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</row>
    <row r="1043" spans="1:62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4"/>
      <c r="AU1043" s="44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</row>
    <row r="1044" spans="1:62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4"/>
      <c r="AU1044" s="44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</row>
    <row r="1045" spans="1:62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4"/>
      <c r="AU1045" s="44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</row>
    <row r="1046" spans="1:62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4"/>
      <c r="AU1046" s="44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</row>
    <row r="1047" spans="1:62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4"/>
      <c r="AU1047" s="44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</row>
    <row r="1048" spans="1:62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4"/>
      <c r="AU1048" s="44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4"/>
      <c r="BI1048" s="44"/>
      <c r="BJ1048" s="44"/>
    </row>
    <row r="1049" spans="1:62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4"/>
      <c r="AU1049" s="44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4"/>
      <c r="BI1049" s="44"/>
      <c r="BJ1049" s="44"/>
    </row>
    <row r="1050" spans="1:62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4"/>
      <c r="AU1050" s="44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4"/>
      <c r="BI1050" s="44"/>
      <c r="BJ1050" s="44"/>
    </row>
    <row r="1051" spans="1:62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4"/>
      <c r="AU1051" s="44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4"/>
      <c r="BI1051" s="44"/>
      <c r="BJ1051" s="44"/>
    </row>
    <row r="1052" spans="1:62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4"/>
      <c r="AU1052" s="44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4"/>
      <c r="BI1052" s="44"/>
      <c r="BJ1052" s="44"/>
    </row>
    <row r="1053" spans="1:62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4"/>
      <c r="AU1053" s="44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4"/>
      <c r="BI1053" s="44"/>
      <c r="BJ1053" s="44"/>
    </row>
    <row r="1054" spans="1:62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4"/>
      <c r="AU1054" s="44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4"/>
      <c r="BI1054" s="44"/>
      <c r="BJ1054" s="44"/>
    </row>
    <row r="1055" spans="1:62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4"/>
      <c r="AU1055" s="44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4"/>
      <c r="BI1055" s="44"/>
      <c r="BJ1055" s="44"/>
    </row>
    <row r="1056" spans="1:62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4"/>
      <c r="AU1056" s="44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4"/>
      <c r="BI1056" s="44"/>
      <c r="BJ1056" s="44"/>
    </row>
    <row r="1057" spans="1:62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4"/>
      <c r="AU1057" s="44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4"/>
      <c r="BI1057" s="44"/>
      <c r="BJ1057" s="44"/>
    </row>
    <row r="1058" spans="1:62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4"/>
      <c r="AU1058" s="44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4"/>
      <c r="BI1058" s="44"/>
      <c r="BJ1058" s="44"/>
    </row>
    <row r="1059" spans="1:62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4"/>
      <c r="AU1059" s="44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4"/>
      <c r="BI1059" s="44"/>
      <c r="BJ1059" s="44"/>
    </row>
    <row r="1060" spans="1:62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4"/>
      <c r="AU1060" s="44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4"/>
      <c r="BI1060" s="44"/>
      <c r="BJ1060" s="44"/>
    </row>
    <row r="1061" spans="1:62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4"/>
      <c r="AU1061" s="44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4"/>
      <c r="BI1061" s="44"/>
      <c r="BJ1061" s="44"/>
    </row>
    <row r="1062" spans="1:62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4"/>
      <c r="AU1062" s="44"/>
      <c r="AV1062" s="44"/>
      <c r="AW1062" s="44"/>
      <c r="AX1062" s="44"/>
      <c r="AY1062" s="44"/>
      <c r="AZ1062" s="44"/>
      <c r="BA1062" s="44"/>
      <c r="BB1062" s="44"/>
      <c r="BC1062" s="44"/>
      <c r="BD1062" s="44"/>
      <c r="BE1062" s="44"/>
      <c r="BF1062" s="44"/>
      <c r="BG1062" s="44"/>
      <c r="BH1062" s="44"/>
      <c r="BI1062" s="44"/>
      <c r="BJ1062" s="44"/>
    </row>
    <row r="1063" spans="1:62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4"/>
      <c r="AU1063" s="44"/>
      <c r="AV1063" s="44"/>
      <c r="AW1063" s="44"/>
      <c r="AX1063" s="44"/>
      <c r="AY1063" s="44"/>
      <c r="AZ1063" s="44"/>
      <c r="BA1063" s="44"/>
      <c r="BB1063" s="44"/>
      <c r="BC1063" s="44"/>
      <c r="BD1063" s="44"/>
      <c r="BE1063" s="44"/>
      <c r="BF1063" s="44"/>
      <c r="BG1063" s="44"/>
      <c r="BH1063" s="44"/>
      <c r="BI1063" s="44"/>
      <c r="BJ1063" s="44"/>
    </row>
    <row r="1064" spans="1:62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4"/>
      <c r="AU1064" s="44"/>
      <c r="AV1064" s="44"/>
      <c r="AW1064" s="44"/>
      <c r="AX1064" s="44"/>
      <c r="AY1064" s="44"/>
      <c r="AZ1064" s="44"/>
      <c r="BA1064" s="44"/>
      <c r="BB1064" s="44"/>
      <c r="BC1064" s="44"/>
      <c r="BD1064" s="44"/>
      <c r="BE1064" s="44"/>
      <c r="BF1064" s="44"/>
      <c r="BG1064" s="44"/>
      <c r="BH1064" s="44"/>
      <c r="BI1064" s="44"/>
      <c r="BJ1064" s="44"/>
    </row>
    <row r="1065" spans="1:62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4"/>
      <c r="AU1065" s="44"/>
      <c r="AV1065" s="44"/>
      <c r="AW1065" s="44"/>
      <c r="AX1065" s="44"/>
      <c r="AY1065" s="44"/>
      <c r="AZ1065" s="44"/>
      <c r="BA1065" s="44"/>
      <c r="BB1065" s="44"/>
      <c r="BC1065" s="44"/>
      <c r="BD1065" s="44"/>
      <c r="BE1065" s="44"/>
      <c r="BF1065" s="44"/>
      <c r="BG1065" s="44"/>
      <c r="BH1065" s="44"/>
      <c r="BI1065" s="44"/>
      <c r="BJ1065" s="44"/>
    </row>
    <row r="1066" spans="1:62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4"/>
      <c r="AU1066" s="44"/>
      <c r="AV1066" s="44"/>
      <c r="AW1066" s="44"/>
      <c r="AX1066" s="44"/>
      <c r="AY1066" s="44"/>
      <c r="AZ1066" s="44"/>
      <c r="BA1066" s="44"/>
      <c r="BB1066" s="44"/>
      <c r="BC1066" s="44"/>
      <c r="BD1066" s="44"/>
      <c r="BE1066" s="44"/>
      <c r="BF1066" s="44"/>
      <c r="BG1066" s="44"/>
      <c r="BH1066" s="44"/>
      <c r="BI1066" s="44"/>
      <c r="BJ1066" s="44"/>
    </row>
    <row r="1067" spans="1:62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4"/>
      <c r="AU1067" s="44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4"/>
      <c r="BI1067" s="44"/>
      <c r="BJ1067" s="44"/>
    </row>
    <row r="1068" spans="1:62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4"/>
      <c r="AU1068" s="44"/>
      <c r="AV1068" s="44"/>
      <c r="AW1068" s="44"/>
      <c r="AX1068" s="44"/>
      <c r="AY1068" s="44"/>
      <c r="AZ1068" s="44"/>
      <c r="BA1068" s="44"/>
      <c r="BB1068" s="44"/>
      <c r="BC1068" s="44"/>
      <c r="BD1068" s="44"/>
      <c r="BE1068" s="44"/>
      <c r="BF1068" s="44"/>
      <c r="BG1068" s="44"/>
      <c r="BH1068" s="44"/>
      <c r="BI1068" s="44"/>
      <c r="BJ1068" s="44"/>
    </row>
    <row r="1069" spans="1:62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4"/>
      <c r="AU1069" s="44"/>
      <c r="AV1069" s="44"/>
      <c r="AW1069" s="44"/>
      <c r="AX1069" s="44"/>
      <c r="AY1069" s="44"/>
      <c r="AZ1069" s="44"/>
      <c r="BA1069" s="44"/>
      <c r="BB1069" s="44"/>
      <c r="BC1069" s="44"/>
      <c r="BD1069" s="44"/>
      <c r="BE1069" s="44"/>
      <c r="BF1069" s="44"/>
      <c r="BG1069" s="44"/>
      <c r="BH1069" s="44"/>
      <c r="BI1069" s="44"/>
      <c r="BJ1069" s="44"/>
    </row>
    <row r="1070" spans="1:62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4"/>
      <c r="AU1070" s="44"/>
      <c r="AV1070" s="44"/>
      <c r="AW1070" s="44"/>
      <c r="AX1070" s="44"/>
      <c r="AY1070" s="44"/>
      <c r="AZ1070" s="44"/>
      <c r="BA1070" s="44"/>
      <c r="BB1070" s="44"/>
      <c r="BC1070" s="44"/>
      <c r="BD1070" s="44"/>
      <c r="BE1070" s="44"/>
      <c r="BF1070" s="44"/>
      <c r="BG1070" s="44"/>
      <c r="BH1070" s="44"/>
      <c r="BI1070" s="44"/>
      <c r="BJ1070" s="44"/>
    </row>
    <row r="1071" spans="1:62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4"/>
      <c r="AU1071" s="44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4"/>
      <c r="BF1071" s="44"/>
      <c r="BG1071" s="44"/>
      <c r="BH1071" s="44"/>
      <c r="BI1071" s="44"/>
      <c r="BJ1071" s="44"/>
    </row>
    <row r="1072" spans="1:62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4"/>
      <c r="AU1072" s="44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4"/>
      <c r="BF1072" s="44"/>
      <c r="BG1072" s="44"/>
      <c r="BH1072" s="44"/>
      <c r="BI1072" s="44"/>
      <c r="BJ1072" s="44"/>
    </row>
    <row r="1073" spans="1:62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4"/>
      <c r="AU1073" s="44"/>
      <c r="AV1073" s="44"/>
      <c r="AW1073" s="44"/>
      <c r="AX1073" s="44"/>
      <c r="AY1073" s="44"/>
      <c r="AZ1073" s="44"/>
      <c r="BA1073" s="44"/>
      <c r="BB1073" s="44"/>
      <c r="BC1073" s="44"/>
      <c r="BD1073" s="44"/>
      <c r="BE1073" s="44"/>
      <c r="BF1073" s="44"/>
      <c r="BG1073" s="44"/>
      <c r="BH1073" s="44"/>
      <c r="BI1073" s="44"/>
      <c r="BJ1073" s="44"/>
    </row>
    <row r="1074" spans="1:62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4"/>
      <c r="AU1074" s="44"/>
      <c r="AV1074" s="44"/>
      <c r="AW1074" s="44"/>
      <c r="AX1074" s="44"/>
      <c r="AY1074" s="44"/>
      <c r="AZ1074" s="44"/>
      <c r="BA1074" s="44"/>
      <c r="BB1074" s="44"/>
      <c r="BC1074" s="44"/>
      <c r="BD1074" s="44"/>
      <c r="BE1074" s="44"/>
      <c r="BF1074" s="44"/>
      <c r="BG1074" s="44"/>
      <c r="BH1074" s="44"/>
      <c r="BI1074" s="44"/>
      <c r="BJ1074" s="44"/>
    </row>
    <row r="1075" spans="1:62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4"/>
      <c r="AU1075" s="44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4"/>
      <c r="BI1075" s="44"/>
      <c r="BJ1075" s="44"/>
    </row>
    <row r="1076" spans="1:62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4"/>
      <c r="AU1076" s="44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4"/>
      <c r="BI1076" s="44"/>
      <c r="BJ1076" s="44"/>
    </row>
    <row r="1077" spans="1:62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4"/>
      <c r="AU1077" s="44"/>
      <c r="AV1077" s="44"/>
      <c r="AW1077" s="44"/>
      <c r="AX1077" s="44"/>
      <c r="AY1077" s="44"/>
      <c r="AZ1077" s="44"/>
      <c r="BA1077" s="44"/>
      <c r="BB1077" s="44"/>
      <c r="BC1077" s="44"/>
      <c r="BD1077" s="44"/>
      <c r="BE1077" s="44"/>
      <c r="BF1077" s="44"/>
      <c r="BG1077" s="44"/>
      <c r="BH1077" s="44"/>
      <c r="BI1077" s="44"/>
      <c r="BJ1077" s="44"/>
    </row>
    <row r="1078" spans="1:62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4"/>
      <c r="AU1078" s="44"/>
      <c r="AV1078" s="44"/>
      <c r="AW1078" s="44"/>
      <c r="AX1078" s="44"/>
      <c r="AY1078" s="44"/>
      <c r="AZ1078" s="44"/>
      <c r="BA1078" s="44"/>
      <c r="BB1078" s="44"/>
      <c r="BC1078" s="44"/>
      <c r="BD1078" s="44"/>
      <c r="BE1078" s="44"/>
      <c r="BF1078" s="44"/>
      <c r="BG1078" s="44"/>
      <c r="BH1078" s="44"/>
      <c r="BI1078" s="44"/>
      <c r="BJ1078" s="44"/>
    </row>
    <row r="1079" spans="1:62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4"/>
      <c r="AU1079" s="44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4"/>
      <c r="BI1079" s="44"/>
      <c r="BJ1079" s="44"/>
    </row>
    <row r="1080" spans="1:62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4"/>
      <c r="AU1080" s="44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4"/>
      <c r="BI1080" s="44"/>
      <c r="BJ1080" s="44"/>
    </row>
    <row r="1081" spans="1:62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4"/>
      <c r="AU1081" s="44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4"/>
      <c r="BI1081" s="44"/>
      <c r="BJ1081" s="44"/>
    </row>
    <row r="1082" spans="1:62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4"/>
      <c r="AU1082" s="44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4"/>
      <c r="BI1082" s="44"/>
      <c r="BJ1082" s="44"/>
    </row>
    <row r="1083" spans="1:62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4"/>
      <c r="AU1083" s="44"/>
      <c r="AV1083" s="44"/>
      <c r="AW1083" s="44"/>
      <c r="AX1083" s="44"/>
      <c r="AY1083" s="44"/>
      <c r="AZ1083" s="44"/>
      <c r="BA1083" s="44"/>
      <c r="BB1083" s="44"/>
      <c r="BC1083" s="44"/>
      <c r="BD1083" s="44"/>
      <c r="BE1083" s="44"/>
      <c r="BF1083" s="44"/>
      <c r="BG1083" s="44"/>
      <c r="BH1083" s="44"/>
      <c r="BI1083" s="44"/>
      <c r="BJ1083" s="44"/>
    </row>
    <row r="1084" spans="1:62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4"/>
      <c r="AU1084" s="44"/>
      <c r="AV1084" s="44"/>
      <c r="AW1084" s="44"/>
      <c r="AX1084" s="44"/>
      <c r="AY1084" s="44"/>
      <c r="AZ1084" s="44"/>
      <c r="BA1084" s="44"/>
      <c r="BB1084" s="44"/>
      <c r="BC1084" s="44"/>
      <c r="BD1084" s="44"/>
      <c r="BE1084" s="44"/>
      <c r="BF1084" s="44"/>
      <c r="BG1084" s="44"/>
      <c r="BH1084" s="44"/>
      <c r="BI1084" s="44"/>
      <c r="BJ1084" s="44"/>
    </row>
    <row r="1085" spans="1:62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4"/>
      <c r="AU1085" s="44"/>
      <c r="AV1085" s="44"/>
      <c r="AW1085" s="44"/>
      <c r="AX1085" s="44"/>
      <c r="AY1085" s="44"/>
      <c r="AZ1085" s="44"/>
      <c r="BA1085" s="44"/>
      <c r="BB1085" s="44"/>
      <c r="BC1085" s="44"/>
      <c r="BD1085" s="44"/>
      <c r="BE1085" s="44"/>
      <c r="BF1085" s="44"/>
      <c r="BG1085" s="44"/>
      <c r="BH1085" s="44"/>
      <c r="BI1085" s="44"/>
      <c r="BJ1085" s="44"/>
    </row>
    <row r="1086" spans="1:62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4"/>
      <c r="AU1086" s="44"/>
      <c r="AV1086" s="44"/>
      <c r="AW1086" s="44"/>
      <c r="AX1086" s="44"/>
      <c r="AY1086" s="44"/>
      <c r="AZ1086" s="44"/>
      <c r="BA1086" s="44"/>
      <c r="BB1086" s="44"/>
      <c r="BC1086" s="44"/>
      <c r="BD1086" s="44"/>
      <c r="BE1086" s="44"/>
      <c r="BF1086" s="44"/>
      <c r="BG1086" s="44"/>
      <c r="BH1086" s="44"/>
      <c r="BI1086" s="44"/>
      <c r="BJ1086" s="44"/>
    </row>
    <row r="1087" spans="1:62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4"/>
      <c r="AU1087" s="44"/>
      <c r="AV1087" s="44"/>
      <c r="AW1087" s="44"/>
      <c r="AX1087" s="44"/>
      <c r="AY1087" s="44"/>
      <c r="AZ1087" s="44"/>
      <c r="BA1087" s="44"/>
      <c r="BB1087" s="44"/>
      <c r="BC1087" s="44"/>
      <c r="BD1087" s="44"/>
      <c r="BE1087" s="44"/>
      <c r="BF1087" s="44"/>
      <c r="BG1087" s="44"/>
      <c r="BH1087" s="44"/>
      <c r="BI1087" s="44"/>
      <c r="BJ1087" s="44"/>
    </row>
    <row r="1088" spans="1:62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4"/>
      <c r="AU1088" s="44"/>
      <c r="AV1088" s="44"/>
      <c r="AW1088" s="44"/>
      <c r="AX1088" s="44"/>
      <c r="AY1088" s="44"/>
      <c r="AZ1088" s="44"/>
      <c r="BA1088" s="44"/>
      <c r="BB1088" s="44"/>
      <c r="BC1088" s="44"/>
      <c r="BD1088" s="44"/>
      <c r="BE1088" s="44"/>
      <c r="BF1088" s="44"/>
      <c r="BG1088" s="44"/>
      <c r="BH1088" s="44"/>
      <c r="BI1088" s="44"/>
      <c r="BJ1088" s="44"/>
    </row>
    <row r="1089" spans="1:62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4"/>
      <c r="AU1089" s="44"/>
      <c r="AV1089" s="44"/>
      <c r="AW1089" s="44"/>
      <c r="AX1089" s="44"/>
      <c r="AY1089" s="44"/>
      <c r="AZ1089" s="44"/>
      <c r="BA1089" s="44"/>
      <c r="BB1089" s="44"/>
      <c r="BC1089" s="44"/>
      <c r="BD1089" s="44"/>
      <c r="BE1089" s="44"/>
      <c r="BF1089" s="44"/>
      <c r="BG1089" s="44"/>
      <c r="BH1089" s="44"/>
      <c r="BI1089" s="44"/>
      <c r="BJ1089" s="44"/>
    </row>
    <row r="1090" spans="1:62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4"/>
      <c r="AU1090" s="44"/>
      <c r="AV1090" s="44"/>
      <c r="AW1090" s="44"/>
      <c r="AX1090" s="44"/>
      <c r="AY1090" s="44"/>
      <c r="AZ1090" s="44"/>
      <c r="BA1090" s="44"/>
      <c r="BB1090" s="44"/>
      <c r="BC1090" s="44"/>
      <c r="BD1090" s="44"/>
      <c r="BE1090" s="44"/>
      <c r="BF1090" s="44"/>
      <c r="BG1090" s="44"/>
      <c r="BH1090" s="44"/>
      <c r="BI1090" s="44"/>
      <c r="BJ1090" s="44"/>
    </row>
    <row r="1091" spans="1:62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4"/>
      <c r="AU1091" s="44"/>
      <c r="AV1091" s="44"/>
      <c r="AW1091" s="44"/>
      <c r="AX1091" s="44"/>
      <c r="AY1091" s="44"/>
      <c r="AZ1091" s="44"/>
      <c r="BA1091" s="44"/>
      <c r="BB1091" s="44"/>
      <c r="BC1091" s="44"/>
      <c r="BD1091" s="44"/>
      <c r="BE1091" s="44"/>
      <c r="BF1091" s="44"/>
      <c r="BG1091" s="44"/>
      <c r="BH1091" s="44"/>
      <c r="BI1091" s="44"/>
      <c r="BJ1091" s="44"/>
    </row>
    <row r="1092" spans="1:62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4"/>
      <c r="AU1092" s="44"/>
      <c r="AV1092" s="44"/>
      <c r="AW1092" s="44"/>
      <c r="AX1092" s="44"/>
      <c r="AY1092" s="44"/>
      <c r="AZ1092" s="44"/>
      <c r="BA1092" s="44"/>
      <c r="BB1092" s="44"/>
      <c r="BC1092" s="44"/>
      <c r="BD1092" s="44"/>
      <c r="BE1092" s="44"/>
      <c r="BF1092" s="44"/>
      <c r="BG1092" s="44"/>
      <c r="BH1092" s="44"/>
      <c r="BI1092" s="44"/>
      <c r="BJ1092" s="44"/>
    </row>
    <row r="1093" spans="1:62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4"/>
      <c r="AU1093" s="44"/>
      <c r="AV1093" s="44"/>
      <c r="AW1093" s="44"/>
      <c r="AX1093" s="44"/>
      <c r="AY1093" s="44"/>
      <c r="AZ1093" s="44"/>
      <c r="BA1093" s="44"/>
      <c r="BB1093" s="44"/>
      <c r="BC1093" s="44"/>
      <c r="BD1093" s="44"/>
      <c r="BE1093" s="44"/>
      <c r="BF1093" s="44"/>
      <c r="BG1093" s="44"/>
      <c r="BH1093" s="44"/>
      <c r="BI1093" s="44"/>
      <c r="BJ1093" s="44"/>
    </row>
    <row r="1094" spans="1:62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4"/>
      <c r="AU1094" s="44"/>
      <c r="AV1094" s="44"/>
      <c r="AW1094" s="44"/>
      <c r="AX1094" s="44"/>
      <c r="AY1094" s="44"/>
      <c r="AZ1094" s="44"/>
      <c r="BA1094" s="44"/>
      <c r="BB1094" s="44"/>
      <c r="BC1094" s="44"/>
      <c r="BD1094" s="44"/>
      <c r="BE1094" s="44"/>
      <c r="BF1094" s="44"/>
      <c r="BG1094" s="44"/>
      <c r="BH1094" s="44"/>
      <c r="BI1094" s="44"/>
      <c r="BJ1094" s="44"/>
    </row>
    <row r="1095" spans="1:62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4"/>
      <c r="AU1095" s="44"/>
      <c r="AV1095" s="44"/>
      <c r="AW1095" s="44"/>
      <c r="AX1095" s="44"/>
      <c r="AY1095" s="44"/>
      <c r="AZ1095" s="44"/>
      <c r="BA1095" s="44"/>
      <c r="BB1095" s="44"/>
      <c r="BC1095" s="44"/>
      <c r="BD1095" s="44"/>
      <c r="BE1095" s="44"/>
      <c r="BF1095" s="44"/>
      <c r="BG1095" s="44"/>
      <c r="BH1095" s="44"/>
      <c r="BI1095" s="44"/>
      <c r="BJ1095" s="44"/>
    </row>
    <row r="1096" spans="1:62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4"/>
      <c r="AU1096" s="44"/>
      <c r="AV1096" s="44"/>
      <c r="AW1096" s="44"/>
      <c r="AX1096" s="44"/>
      <c r="AY1096" s="44"/>
      <c r="AZ1096" s="44"/>
      <c r="BA1096" s="44"/>
      <c r="BB1096" s="44"/>
      <c r="BC1096" s="44"/>
      <c r="BD1096" s="44"/>
      <c r="BE1096" s="44"/>
      <c r="BF1096" s="44"/>
      <c r="BG1096" s="44"/>
      <c r="BH1096" s="44"/>
      <c r="BI1096" s="44"/>
      <c r="BJ1096" s="44"/>
    </row>
    <row r="1097" spans="1:62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4"/>
      <c r="AU1097" s="44"/>
      <c r="AV1097" s="44"/>
      <c r="AW1097" s="44"/>
      <c r="AX1097" s="44"/>
      <c r="AY1097" s="44"/>
      <c r="AZ1097" s="44"/>
      <c r="BA1097" s="44"/>
      <c r="BB1097" s="44"/>
      <c r="BC1097" s="44"/>
      <c r="BD1097" s="44"/>
      <c r="BE1097" s="44"/>
      <c r="BF1097" s="44"/>
      <c r="BG1097" s="44"/>
      <c r="BH1097" s="44"/>
      <c r="BI1097" s="44"/>
      <c r="BJ1097" s="44"/>
    </row>
    <row r="1098" spans="1:62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4"/>
      <c r="AU1098" s="44"/>
      <c r="AV1098" s="44"/>
      <c r="AW1098" s="44"/>
      <c r="AX1098" s="44"/>
      <c r="AY1098" s="44"/>
      <c r="AZ1098" s="44"/>
      <c r="BA1098" s="44"/>
      <c r="BB1098" s="44"/>
      <c r="BC1098" s="44"/>
      <c r="BD1098" s="44"/>
      <c r="BE1098" s="44"/>
      <c r="BF1098" s="44"/>
      <c r="BG1098" s="44"/>
      <c r="BH1098" s="44"/>
      <c r="BI1098" s="44"/>
      <c r="BJ1098" s="44"/>
    </row>
    <row r="1099" spans="1:62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4"/>
      <c r="AU1099" s="44"/>
      <c r="AV1099" s="44"/>
      <c r="AW1099" s="44"/>
      <c r="AX1099" s="44"/>
      <c r="AY1099" s="44"/>
      <c r="AZ1099" s="44"/>
      <c r="BA1099" s="44"/>
      <c r="BB1099" s="44"/>
      <c r="BC1099" s="44"/>
      <c r="BD1099" s="44"/>
      <c r="BE1099" s="44"/>
      <c r="BF1099" s="44"/>
      <c r="BG1099" s="44"/>
      <c r="BH1099" s="44"/>
      <c r="BI1099" s="44"/>
      <c r="BJ1099" s="44"/>
    </row>
    <row r="1100" spans="1:62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4"/>
      <c r="AU1100" s="44"/>
      <c r="AV1100" s="44"/>
      <c r="AW1100" s="44"/>
      <c r="AX1100" s="44"/>
      <c r="AY1100" s="44"/>
      <c r="AZ1100" s="44"/>
      <c r="BA1100" s="44"/>
      <c r="BB1100" s="44"/>
      <c r="BC1100" s="44"/>
      <c r="BD1100" s="44"/>
      <c r="BE1100" s="44"/>
      <c r="BF1100" s="44"/>
      <c r="BG1100" s="44"/>
      <c r="BH1100" s="44"/>
      <c r="BI1100" s="44"/>
      <c r="BJ1100" s="44"/>
    </row>
    <row r="1101" spans="1:62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4"/>
      <c r="AU1101" s="44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4"/>
      <c r="BI1101" s="44"/>
      <c r="BJ1101" s="44"/>
    </row>
    <row r="1102" spans="1:62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4"/>
      <c r="AU1102" s="44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4"/>
      <c r="BI1102" s="44"/>
      <c r="BJ1102" s="44"/>
    </row>
    <row r="1103" spans="1:62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4"/>
      <c r="AU1103" s="44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4"/>
      <c r="BI1103" s="44"/>
      <c r="BJ1103" s="44"/>
    </row>
    <row r="1104" spans="1:62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4"/>
      <c r="AU1104" s="44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4"/>
      <c r="BI1104" s="44"/>
      <c r="BJ1104" s="44"/>
    </row>
    <row r="1105" spans="1:62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4"/>
      <c r="AU1105" s="44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4"/>
      <c r="BI1105" s="44"/>
      <c r="BJ1105" s="44"/>
    </row>
    <row r="1106" spans="1:62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4"/>
      <c r="AU1106" s="44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4"/>
      <c r="BI1106" s="44"/>
      <c r="BJ1106" s="44"/>
    </row>
    <row r="1107" spans="1:62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4"/>
      <c r="AU1107" s="44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4"/>
      <c r="BI1107" s="44"/>
      <c r="BJ1107" s="44"/>
    </row>
    <row r="1108" spans="1:62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4"/>
      <c r="AU1108" s="44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4"/>
      <c r="BI1108" s="44"/>
      <c r="BJ1108" s="44"/>
    </row>
    <row r="1109" spans="1:62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4"/>
      <c r="AU1109" s="44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4"/>
      <c r="BI1109" s="44"/>
      <c r="BJ1109" s="44"/>
    </row>
    <row r="1110" spans="1:62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4"/>
      <c r="AU1110" s="44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4"/>
      <c r="BI1110" s="44"/>
      <c r="BJ1110" s="44"/>
    </row>
    <row r="1111" spans="1:62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4"/>
      <c r="AU1111" s="44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4"/>
      <c r="BI1111" s="44"/>
      <c r="BJ1111" s="44"/>
    </row>
    <row r="1112" spans="1:62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4"/>
      <c r="AU1112" s="44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4"/>
      <c r="BI1112" s="44"/>
      <c r="BJ1112" s="44"/>
    </row>
    <row r="1113" spans="1:62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4"/>
      <c r="AU1113" s="44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4"/>
      <c r="BI1113" s="44"/>
      <c r="BJ1113" s="44"/>
    </row>
    <row r="1114" spans="1:62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4"/>
      <c r="AU1114" s="44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4"/>
      <c r="BI1114" s="44"/>
      <c r="BJ1114" s="44"/>
    </row>
    <row r="1115" spans="1:62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4"/>
      <c r="AU1115" s="44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4"/>
      <c r="BI1115" s="44"/>
      <c r="BJ1115" s="44"/>
    </row>
    <row r="1116" spans="1:62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4"/>
      <c r="AU1116" s="44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4"/>
      <c r="BI1116" s="44"/>
      <c r="BJ1116" s="44"/>
    </row>
    <row r="1117" spans="1:62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4"/>
      <c r="AU1117" s="44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4"/>
      <c r="BI1117" s="44"/>
      <c r="BJ1117" s="44"/>
    </row>
    <row r="1118" spans="1:62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4"/>
      <c r="AU1118" s="44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4"/>
      <c r="BI1118" s="44"/>
      <c r="BJ1118" s="44"/>
    </row>
    <row r="1119" spans="1:62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4"/>
      <c r="AU1119" s="44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4"/>
      <c r="BI1119" s="44"/>
      <c r="BJ1119" s="44"/>
    </row>
    <row r="1120" spans="1:62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4"/>
      <c r="AU1120" s="44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4"/>
      <c r="BI1120" s="44"/>
      <c r="BJ1120" s="44"/>
    </row>
    <row r="1121" spans="1:62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4"/>
      <c r="AU1121" s="44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</row>
    <row r="1122" spans="1:62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4"/>
      <c r="AU1122" s="44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4"/>
      <c r="BI1122" s="44"/>
      <c r="BJ1122" s="44"/>
    </row>
    <row r="1123" spans="1:62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4"/>
      <c r="AU1123" s="44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4"/>
      <c r="BI1123" s="44"/>
      <c r="BJ1123" s="44"/>
    </row>
    <row r="1124" spans="1:62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4"/>
      <c r="AU1124" s="44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4"/>
      <c r="BI1124" s="44"/>
      <c r="BJ1124" s="44"/>
    </row>
    <row r="1125" spans="1:62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4"/>
      <c r="AU1125" s="44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4"/>
      <c r="BI1125" s="44"/>
      <c r="BJ1125" s="44"/>
    </row>
    <row r="1126" spans="1:62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4"/>
      <c r="AU1126" s="44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4"/>
      <c r="BI1126" s="44"/>
      <c r="BJ1126" s="44"/>
    </row>
    <row r="1127" spans="1:62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4"/>
      <c r="AU1127" s="44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4"/>
      <c r="BI1127" s="44"/>
      <c r="BJ1127" s="44"/>
    </row>
    <row r="1128" spans="1:62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4"/>
      <c r="AU1128" s="44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4"/>
      <c r="BI1128" s="44"/>
      <c r="BJ1128" s="44"/>
    </row>
    <row r="1129" spans="1:62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4"/>
      <c r="AU1129" s="44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4"/>
      <c r="BI1129" s="44"/>
      <c r="BJ1129" s="44"/>
    </row>
    <row r="1130" spans="1:62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4"/>
      <c r="AU1130" s="44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4"/>
      <c r="BI1130" s="44"/>
      <c r="BJ1130" s="44"/>
    </row>
    <row r="1131" spans="1:62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4"/>
      <c r="AU1131" s="44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4"/>
      <c r="BI1131" s="44"/>
      <c r="BJ1131" s="44"/>
    </row>
    <row r="1132" spans="1:62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4"/>
      <c r="AU1132" s="44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4"/>
      <c r="BI1132" s="44"/>
      <c r="BJ1132" s="44"/>
    </row>
    <row r="1133" spans="1:62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4"/>
      <c r="AU1133" s="44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4"/>
      <c r="BI1133" s="44"/>
      <c r="BJ1133" s="44"/>
    </row>
    <row r="1134" spans="1:62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4"/>
      <c r="AU1134" s="44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4"/>
      <c r="BI1134" s="44"/>
      <c r="BJ1134" s="44"/>
    </row>
    <row r="1135" spans="1:62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4"/>
      <c r="AU1135" s="44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4"/>
      <c r="BI1135" s="44"/>
      <c r="BJ1135" s="44"/>
    </row>
    <row r="1136" spans="1:62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4"/>
      <c r="AU1136" s="44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4"/>
      <c r="BI1136" s="44"/>
      <c r="BJ1136" s="44"/>
    </row>
    <row r="1137" spans="1:62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4"/>
      <c r="AU1137" s="44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4"/>
      <c r="BI1137" s="44"/>
      <c r="BJ1137" s="44"/>
    </row>
    <row r="1138" spans="1:62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4"/>
      <c r="AU1138" s="44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4"/>
      <c r="BI1138" s="44"/>
      <c r="BJ1138" s="44"/>
    </row>
    <row r="1139" spans="1:62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4"/>
      <c r="AU1139" s="44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4"/>
      <c r="BI1139" s="44"/>
      <c r="BJ1139" s="44"/>
    </row>
    <row r="1140" spans="1:62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4"/>
      <c r="AU1140" s="44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4"/>
      <c r="BI1140" s="44"/>
      <c r="BJ1140" s="44"/>
    </row>
    <row r="1141" spans="1:62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4"/>
      <c r="AU1141" s="44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4"/>
      <c r="BI1141" s="44"/>
      <c r="BJ1141" s="44"/>
    </row>
    <row r="1142" spans="1:62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4"/>
      <c r="AU1142" s="44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4"/>
      <c r="BI1142" s="44"/>
      <c r="BJ1142" s="44"/>
    </row>
    <row r="1143" spans="1:62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4"/>
      <c r="AU1143" s="44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4"/>
      <c r="BI1143" s="44"/>
      <c r="BJ1143" s="44"/>
    </row>
    <row r="1144" spans="1:62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4"/>
      <c r="AU1144" s="44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4"/>
      <c r="BI1144" s="44"/>
      <c r="BJ1144" s="44"/>
    </row>
    <row r="1145" spans="1:62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4"/>
      <c r="AU1145" s="44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4"/>
      <c r="BI1145" s="44"/>
      <c r="BJ1145" s="44"/>
    </row>
    <row r="1146" spans="1:62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4"/>
      <c r="AU1146" s="44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4"/>
      <c r="BI1146" s="44"/>
      <c r="BJ1146" s="44"/>
    </row>
    <row r="1147" spans="1:62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4"/>
      <c r="AU1147" s="44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4"/>
      <c r="BI1147" s="44"/>
      <c r="BJ1147" s="44"/>
    </row>
    <row r="1148" spans="1:62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4"/>
      <c r="AU1148" s="44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4"/>
      <c r="BI1148" s="44"/>
      <c r="BJ1148" s="44"/>
    </row>
    <row r="1149" spans="1:62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4"/>
      <c r="AU1149" s="44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4"/>
      <c r="BI1149" s="44"/>
      <c r="BJ1149" s="44"/>
    </row>
    <row r="1150" spans="1:62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4"/>
      <c r="AU1150" s="44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4"/>
      <c r="BI1150" s="44"/>
      <c r="BJ1150" s="44"/>
    </row>
    <row r="1151" spans="1:62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4"/>
      <c r="AU1151" s="44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4"/>
      <c r="BI1151" s="44"/>
      <c r="BJ1151" s="44"/>
    </row>
    <row r="1152" spans="1:62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4"/>
      <c r="AU1152" s="44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4"/>
      <c r="BI1152" s="44"/>
      <c r="BJ1152" s="44"/>
    </row>
    <row r="1153" spans="1:62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4"/>
      <c r="AU1153" s="44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4"/>
      <c r="BI1153" s="44"/>
      <c r="BJ1153" s="44"/>
    </row>
    <row r="1154" spans="1:62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4"/>
      <c r="AU1154" s="44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4"/>
      <c r="BI1154" s="44"/>
      <c r="BJ1154" s="44"/>
    </row>
    <row r="1155" spans="1:62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4"/>
      <c r="AU1155" s="44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4"/>
      <c r="BI1155" s="44"/>
      <c r="BJ1155" s="44"/>
    </row>
    <row r="1156" spans="1:62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4"/>
      <c r="AU1156" s="44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4"/>
      <c r="BI1156" s="44"/>
      <c r="BJ1156" s="44"/>
    </row>
    <row r="1157" spans="1:62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4"/>
      <c r="AU1157" s="44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4"/>
      <c r="BI1157" s="44"/>
      <c r="BJ1157" s="44"/>
    </row>
    <row r="1158" spans="1:62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4"/>
      <c r="AU1158" s="44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4"/>
      <c r="BI1158" s="44"/>
      <c r="BJ1158" s="44"/>
    </row>
    <row r="1159" spans="1:62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4"/>
      <c r="AU1159" s="44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4"/>
      <c r="BI1159" s="44"/>
      <c r="BJ1159" s="44"/>
    </row>
    <row r="1160" spans="1:62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4"/>
      <c r="BI1160" s="44"/>
      <c r="BJ1160" s="44"/>
    </row>
    <row r="1161" spans="1:62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4"/>
      <c r="AU1161" s="44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4"/>
      <c r="BI1161" s="44"/>
      <c r="BJ1161" s="44"/>
    </row>
    <row r="1162" spans="1:62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4"/>
      <c r="AU1162" s="44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4"/>
      <c r="BI1162" s="44"/>
      <c r="BJ1162" s="44"/>
    </row>
    <row r="1163" spans="1:62" x14ac:dyDescent="0.2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4"/>
      <c r="AU1163" s="44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4"/>
      <c r="BI1163" s="44"/>
      <c r="BJ1163" s="44"/>
    </row>
    <row r="1164" spans="1:62" x14ac:dyDescent="0.2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4"/>
      <c r="AU1164" s="44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4"/>
      <c r="BI1164" s="44"/>
      <c r="BJ1164" s="44"/>
    </row>
    <row r="1165" spans="1:62" x14ac:dyDescent="0.2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4"/>
      <c r="AU1165" s="44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4"/>
      <c r="BI1165" s="44"/>
      <c r="BJ1165" s="44"/>
    </row>
    <row r="1166" spans="1:62" x14ac:dyDescent="0.2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4"/>
      <c r="AU1166" s="44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4"/>
      <c r="BI1166" s="44"/>
      <c r="BJ1166" s="44"/>
    </row>
    <row r="1167" spans="1:62" x14ac:dyDescent="0.2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4"/>
      <c r="AU1167" s="44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4"/>
      <c r="BI1167" s="44"/>
      <c r="BJ1167" s="44"/>
    </row>
    <row r="1168" spans="1:62" x14ac:dyDescent="0.2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4"/>
      <c r="AU1168" s="44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4"/>
      <c r="BI1168" s="44"/>
      <c r="BJ1168" s="44"/>
    </row>
    <row r="1169" spans="1:62" x14ac:dyDescent="0.2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4"/>
      <c r="AU1169" s="44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4"/>
      <c r="BI1169" s="44"/>
      <c r="BJ1169" s="44"/>
    </row>
    <row r="1170" spans="1:62" x14ac:dyDescent="0.2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4"/>
      <c r="AU1170" s="44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4"/>
      <c r="BI1170" s="44"/>
      <c r="BJ1170" s="44"/>
    </row>
    <row r="1171" spans="1:62" x14ac:dyDescent="0.2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4"/>
      <c r="AU1171" s="44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4"/>
      <c r="BI1171" s="44"/>
      <c r="BJ1171" s="44"/>
    </row>
    <row r="1172" spans="1:62" x14ac:dyDescent="0.2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4"/>
      <c r="AU1172" s="44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4"/>
      <c r="BI1172" s="44"/>
      <c r="BJ1172" s="44"/>
    </row>
    <row r="1173" spans="1:62" x14ac:dyDescent="0.2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4"/>
      <c r="AU1173" s="44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4"/>
      <c r="BI1173" s="44"/>
      <c r="BJ1173" s="44"/>
    </row>
    <row r="1174" spans="1:62" x14ac:dyDescent="0.2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4"/>
      <c r="AU1174" s="44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4"/>
      <c r="BI1174" s="44"/>
      <c r="BJ1174" s="44"/>
    </row>
    <row r="1175" spans="1:62" x14ac:dyDescent="0.2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4"/>
      <c r="AU1175" s="44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4"/>
      <c r="BI1175" s="44"/>
      <c r="BJ1175" s="44"/>
    </row>
    <row r="1176" spans="1:62" x14ac:dyDescent="0.2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4"/>
      <c r="AU1176" s="44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4"/>
      <c r="BI1176" s="44"/>
      <c r="BJ1176" s="44"/>
    </row>
    <row r="1177" spans="1:62" x14ac:dyDescent="0.2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4"/>
      <c r="AU1177" s="44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4"/>
      <c r="BI1177" s="44"/>
      <c r="BJ1177" s="44"/>
    </row>
    <row r="1178" spans="1:62" x14ac:dyDescent="0.2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4"/>
      <c r="AU1178" s="44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4"/>
      <c r="BI1178" s="44"/>
      <c r="BJ1178" s="44"/>
    </row>
    <row r="1179" spans="1:62" x14ac:dyDescent="0.2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4"/>
      <c r="AU1179" s="44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4"/>
      <c r="BI1179" s="44"/>
      <c r="BJ1179" s="44"/>
    </row>
    <row r="1180" spans="1:62" x14ac:dyDescent="0.2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4"/>
      <c r="AU1180" s="44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4"/>
      <c r="BI1180" s="44"/>
      <c r="BJ1180" s="44"/>
    </row>
    <row r="1181" spans="1:62" x14ac:dyDescent="0.2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4"/>
      <c r="AU1181" s="44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4"/>
      <c r="BI1181" s="44"/>
      <c r="BJ1181" s="44"/>
    </row>
    <row r="1182" spans="1:62" x14ac:dyDescent="0.2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4"/>
      <c r="AU1182" s="44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4"/>
      <c r="BI1182" s="44"/>
      <c r="BJ1182" s="44"/>
    </row>
    <row r="1183" spans="1:62" x14ac:dyDescent="0.2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4"/>
      <c r="AU1183" s="44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4"/>
      <c r="BI1183" s="44"/>
      <c r="BJ1183" s="44"/>
    </row>
    <row r="1184" spans="1:62" x14ac:dyDescent="0.2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4"/>
      <c r="AU1184" s="44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4"/>
      <c r="BI1184" s="44"/>
      <c r="BJ1184" s="44"/>
    </row>
    <row r="1185" spans="1:62" x14ac:dyDescent="0.2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4"/>
      <c r="AU1185" s="44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4"/>
      <c r="BI1185" s="44"/>
      <c r="BJ1185" s="44"/>
    </row>
    <row r="1186" spans="1:62" x14ac:dyDescent="0.2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4"/>
      <c r="AU1186" s="44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4"/>
      <c r="BI1186" s="44"/>
      <c r="BJ1186" s="44"/>
    </row>
    <row r="1187" spans="1:62" x14ac:dyDescent="0.2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4"/>
      <c r="AU1187" s="44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4"/>
      <c r="BI1187" s="44"/>
      <c r="BJ1187" s="44"/>
    </row>
    <row r="1188" spans="1:62" x14ac:dyDescent="0.2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4"/>
      <c r="AU1188" s="44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4"/>
      <c r="BI1188" s="44"/>
      <c r="BJ1188" s="44"/>
    </row>
    <row r="1189" spans="1:62" x14ac:dyDescent="0.2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4"/>
      <c r="AU1189" s="44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4"/>
      <c r="BI1189" s="44"/>
      <c r="BJ1189" s="44"/>
    </row>
    <row r="1190" spans="1:62" x14ac:dyDescent="0.2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</row>
    <row r="1191" spans="1:62" x14ac:dyDescent="0.2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4"/>
      <c r="AU1191" s="44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4"/>
      <c r="BI1191" s="44"/>
      <c r="BJ1191" s="44"/>
    </row>
    <row r="1192" spans="1:62" x14ac:dyDescent="0.2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4"/>
      <c r="AU1192" s="44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4"/>
      <c r="BI1192" s="44"/>
      <c r="BJ1192" s="44"/>
    </row>
    <row r="1193" spans="1:62" x14ac:dyDescent="0.2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4"/>
      <c r="AU1193" s="44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4"/>
      <c r="BI1193" s="44"/>
      <c r="BJ1193" s="44"/>
    </row>
    <row r="1194" spans="1:62" x14ac:dyDescent="0.2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4"/>
      <c r="AU1194" s="44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4"/>
      <c r="BI1194" s="44"/>
      <c r="BJ1194" s="44"/>
    </row>
    <row r="1195" spans="1:62" x14ac:dyDescent="0.2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4"/>
      <c r="AU1195" s="44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4"/>
      <c r="BI1195" s="44"/>
      <c r="BJ1195" s="44"/>
    </row>
    <row r="1196" spans="1:62" x14ac:dyDescent="0.2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4"/>
      <c r="AU1196" s="44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4"/>
      <c r="BI1196" s="44"/>
      <c r="BJ1196" s="44"/>
    </row>
    <row r="1197" spans="1:62" x14ac:dyDescent="0.2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4"/>
      <c r="AU1197" s="44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4"/>
      <c r="BI1197" s="44"/>
      <c r="BJ1197" s="44"/>
    </row>
    <row r="1198" spans="1:62" x14ac:dyDescent="0.2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4"/>
      <c r="AU1198" s="44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4"/>
      <c r="BI1198" s="44"/>
      <c r="BJ1198" s="44"/>
    </row>
    <row r="1199" spans="1:62" x14ac:dyDescent="0.2">
      <c r="A1199" s="41"/>
      <c r="B1199" s="41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4"/>
      <c r="AU1199" s="44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4"/>
      <c r="BI1199" s="44"/>
      <c r="BJ1199" s="44"/>
    </row>
    <row r="1200" spans="1:62" x14ac:dyDescent="0.2">
      <c r="A1200" s="41"/>
      <c r="B1200" s="41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4"/>
      <c r="AU1200" s="44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4"/>
      <c r="BI1200" s="44"/>
      <c r="BJ1200" s="44"/>
    </row>
    <row r="1201" spans="1:62" x14ac:dyDescent="0.2">
      <c r="A1201" s="41"/>
      <c r="B1201" s="41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4"/>
      <c r="AU1201" s="44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4"/>
      <c r="BI1201" s="44"/>
      <c r="BJ1201" s="44"/>
    </row>
    <row r="1202" spans="1:62" x14ac:dyDescent="0.2">
      <c r="A1202" s="41"/>
      <c r="B1202" s="41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4"/>
      <c r="AU1202" s="44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4"/>
      <c r="BI1202" s="44"/>
      <c r="BJ1202" s="44"/>
    </row>
    <row r="1203" spans="1:62" x14ac:dyDescent="0.2">
      <c r="A1203" s="41"/>
      <c r="B1203" s="41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4"/>
      <c r="AU1203" s="44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4"/>
      <c r="BI1203" s="44"/>
      <c r="BJ1203" s="44"/>
    </row>
    <row r="1204" spans="1:62" x14ac:dyDescent="0.2">
      <c r="A1204" s="41"/>
      <c r="B1204" s="41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4"/>
      <c r="AU1204" s="44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4"/>
      <c r="BI1204" s="44"/>
      <c r="BJ1204" s="44"/>
    </row>
    <row r="1205" spans="1:62" x14ac:dyDescent="0.2">
      <c r="A1205" s="41"/>
      <c r="B1205" s="41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4"/>
      <c r="AU1205" s="44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4"/>
      <c r="BI1205" s="44"/>
      <c r="BJ1205" s="44"/>
    </row>
    <row r="1206" spans="1:62" x14ac:dyDescent="0.2">
      <c r="A1206" s="41"/>
      <c r="B1206" s="41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4"/>
      <c r="AU1206" s="44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4"/>
      <c r="BI1206" s="44"/>
      <c r="BJ1206" s="44"/>
    </row>
    <row r="1207" spans="1:62" x14ac:dyDescent="0.2">
      <c r="A1207" s="41"/>
      <c r="B1207" s="41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4"/>
      <c r="AU1207" s="44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4"/>
      <c r="BI1207" s="44"/>
      <c r="BJ1207" s="44"/>
    </row>
    <row r="1208" spans="1:62" x14ac:dyDescent="0.2">
      <c r="A1208" s="41"/>
      <c r="B1208" s="41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4"/>
      <c r="AU1208" s="44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4"/>
      <c r="BI1208" s="44"/>
      <c r="BJ1208" s="44"/>
    </row>
    <row r="1209" spans="1:62" x14ac:dyDescent="0.2">
      <c r="A1209" s="41"/>
      <c r="B1209" s="41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4"/>
      <c r="AU1209" s="44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4"/>
      <c r="BI1209" s="44"/>
      <c r="BJ1209" s="44"/>
    </row>
    <row r="1210" spans="1:62" x14ac:dyDescent="0.2">
      <c r="A1210" s="41"/>
      <c r="B1210" s="41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4"/>
      <c r="AU1210" s="44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4"/>
      <c r="BI1210" s="44"/>
      <c r="BJ1210" s="44"/>
    </row>
    <row r="1211" spans="1:62" x14ac:dyDescent="0.2">
      <c r="A1211" s="41"/>
      <c r="B1211" s="41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4"/>
      <c r="AU1211" s="44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4"/>
      <c r="BI1211" s="44"/>
      <c r="BJ1211" s="44"/>
    </row>
    <row r="1212" spans="1:62" x14ac:dyDescent="0.2">
      <c r="A1212" s="41"/>
      <c r="B1212" s="41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4"/>
      <c r="AU1212" s="44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4"/>
      <c r="BI1212" s="44"/>
      <c r="BJ1212" s="44"/>
    </row>
    <row r="1213" spans="1:62" x14ac:dyDescent="0.2">
      <c r="A1213" s="41"/>
      <c r="B1213" s="41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4"/>
      <c r="AU1213" s="44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4"/>
      <c r="BI1213" s="44"/>
      <c r="BJ1213" s="44"/>
    </row>
    <row r="1214" spans="1:62" x14ac:dyDescent="0.2">
      <c r="A1214" s="41"/>
      <c r="B1214" s="41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4"/>
      <c r="AU1214" s="44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4"/>
      <c r="BI1214" s="44"/>
      <c r="BJ1214" s="44"/>
    </row>
    <row r="1215" spans="1:62" x14ac:dyDescent="0.2">
      <c r="A1215" s="41"/>
      <c r="B1215" s="41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4"/>
      <c r="AU1215" s="44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4"/>
      <c r="BI1215" s="44"/>
      <c r="BJ1215" s="44"/>
    </row>
    <row r="1216" spans="1:62" x14ac:dyDescent="0.2">
      <c r="A1216" s="41"/>
      <c r="B1216" s="41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4"/>
      <c r="AU1216" s="44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4"/>
      <c r="BI1216" s="44"/>
      <c r="BJ1216" s="44"/>
    </row>
    <row r="1217" spans="1:62" x14ac:dyDescent="0.2">
      <c r="A1217" s="41"/>
      <c r="B1217" s="41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4"/>
      <c r="AU1217" s="44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4"/>
      <c r="BI1217" s="44"/>
      <c r="BJ1217" s="44"/>
    </row>
    <row r="1218" spans="1:62" x14ac:dyDescent="0.2">
      <c r="A1218" s="41"/>
      <c r="B1218" s="41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4"/>
      <c r="AU1218" s="44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4"/>
      <c r="BI1218" s="44"/>
      <c r="BJ1218" s="44"/>
    </row>
    <row r="1219" spans="1:62" x14ac:dyDescent="0.2">
      <c r="A1219" s="41"/>
      <c r="B1219" s="41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4"/>
      <c r="AU1219" s="44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4"/>
      <c r="BI1219" s="44"/>
      <c r="BJ1219" s="44"/>
    </row>
    <row r="1220" spans="1:62" x14ac:dyDescent="0.2">
      <c r="A1220" s="41"/>
      <c r="B1220" s="41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4"/>
      <c r="AU1220" s="44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4"/>
      <c r="BI1220" s="44"/>
      <c r="BJ1220" s="44"/>
    </row>
    <row r="1221" spans="1:62" x14ac:dyDescent="0.2">
      <c r="A1221" s="41"/>
      <c r="B1221" s="41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4"/>
      <c r="AU1221" s="44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4"/>
      <c r="BI1221" s="44"/>
      <c r="BJ1221" s="44"/>
    </row>
    <row r="1222" spans="1:62" x14ac:dyDescent="0.2">
      <c r="A1222" s="41"/>
      <c r="B1222" s="41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4"/>
      <c r="AU1222" s="44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4"/>
      <c r="BI1222" s="44"/>
      <c r="BJ1222" s="44"/>
    </row>
    <row r="1223" spans="1:62" x14ac:dyDescent="0.2">
      <c r="A1223" s="41"/>
      <c r="B1223" s="41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4"/>
      <c r="AU1223" s="44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4"/>
      <c r="BI1223" s="44"/>
      <c r="BJ1223" s="44"/>
    </row>
    <row r="1224" spans="1:62" x14ac:dyDescent="0.2">
      <c r="A1224" s="41"/>
      <c r="B1224" s="41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4"/>
      <c r="AU1224" s="44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4"/>
      <c r="BI1224" s="44"/>
      <c r="BJ1224" s="44"/>
    </row>
    <row r="1225" spans="1:62" x14ac:dyDescent="0.2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4"/>
      <c r="AU1225" s="44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4"/>
      <c r="BI1225" s="44"/>
      <c r="BJ1225" s="44"/>
    </row>
    <row r="1226" spans="1:62" x14ac:dyDescent="0.2">
      <c r="A1226" s="41"/>
      <c r="B1226" s="41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4"/>
      <c r="AU1226" s="44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4"/>
      <c r="BI1226" s="44"/>
      <c r="BJ1226" s="44"/>
    </row>
    <row r="1227" spans="1:62" x14ac:dyDescent="0.2">
      <c r="A1227" s="41"/>
      <c r="B1227" s="41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4"/>
      <c r="AU1227" s="44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4"/>
      <c r="BI1227" s="44"/>
      <c r="BJ1227" s="44"/>
    </row>
    <row r="1228" spans="1:62" x14ac:dyDescent="0.2">
      <c r="A1228" s="41"/>
      <c r="B1228" s="41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4"/>
      <c r="AU1228" s="44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4"/>
      <c r="BI1228" s="44"/>
      <c r="BJ1228" s="44"/>
    </row>
    <row r="1229" spans="1:62" x14ac:dyDescent="0.2">
      <c r="A1229" s="41"/>
      <c r="B1229" s="41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4"/>
      <c r="AU1229" s="44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4"/>
      <c r="BI1229" s="44"/>
      <c r="BJ1229" s="44"/>
    </row>
    <row r="1230" spans="1:62" x14ac:dyDescent="0.2">
      <c r="A1230" s="41"/>
      <c r="B1230" s="41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4"/>
      <c r="AU1230" s="44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4"/>
      <c r="BI1230" s="44"/>
      <c r="BJ1230" s="44"/>
    </row>
    <row r="1231" spans="1:62" x14ac:dyDescent="0.2">
      <c r="A1231" s="41"/>
      <c r="B1231" s="41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4"/>
      <c r="AU1231" s="44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4"/>
      <c r="BI1231" s="44"/>
      <c r="BJ1231" s="44"/>
    </row>
    <row r="1232" spans="1:62" x14ac:dyDescent="0.2">
      <c r="A1232" s="41"/>
      <c r="B1232" s="41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4"/>
      <c r="AU1232" s="44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4"/>
      <c r="BI1232" s="44"/>
      <c r="BJ1232" s="44"/>
    </row>
    <row r="1233" spans="1:62" x14ac:dyDescent="0.2">
      <c r="A1233" s="41"/>
      <c r="B1233" s="41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4"/>
      <c r="AU1233" s="44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4"/>
      <c r="BI1233" s="44"/>
      <c r="BJ1233" s="44"/>
    </row>
    <row r="1234" spans="1:62" x14ac:dyDescent="0.2">
      <c r="A1234" s="41"/>
      <c r="B1234" s="41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4"/>
      <c r="AU1234" s="44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4"/>
      <c r="BI1234" s="44"/>
      <c r="BJ1234" s="44"/>
    </row>
    <row r="1235" spans="1:62" x14ac:dyDescent="0.2">
      <c r="A1235" s="41"/>
      <c r="B1235" s="41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4"/>
      <c r="AU1235" s="44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4"/>
      <c r="BI1235" s="44"/>
      <c r="BJ1235" s="44"/>
    </row>
    <row r="1236" spans="1:62" x14ac:dyDescent="0.2">
      <c r="A1236" s="41"/>
      <c r="B1236" s="41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4"/>
      <c r="AU1236" s="44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4"/>
      <c r="BI1236" s="44"/>
      <c r="BJ1236" s="44"/>
    </row>
    <row r="1237" spans="1:62" x14ac:dyDescent="0.2">
      <c r="A1237" s="41"/>
      <c r="B1237" s="41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4"/>
      <c r="AU1237" s="44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4"/>
      <c r="BI1237" s="44"/>
      <c r="BJ1237" s="44"/>
    </row>
    <row r="1238" spans="1:62" x14ac:dyDescent="0.2">
      <c r="A1238" s="41"/>
      <c r="B1238" s="41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4"/>
      <c r="AU1238" s="44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4"/>
      <c r="BI1238" s="44"/>
      <c r="BJ1238" s="44"/>
    </row>
    <row r="1239" spans="1:62" x14ac:dyDescent="0.2">
      <c r="A1239" s="41"/>
      <c r="B1239" s="41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4"/>
      <c r="AU1239" s="44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4"/>
      <c r="BI1239" s="44"/>
      <c r="BJ1239" s="44"/>
    </row>
    <row r="1240" spans="1:62" x14ac:dyDescent="0.2">
      <c r="A1240" s="41"/>
      <c r="B1240" s="41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4"/>
      <c r="AU1240" s="44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4"/>
      <c r="BI1240" s="44"/>
      <c r="BJ1240" s="44"/>
    </row>
    <row r="1241" spans="1:62" x14ac:dyDescent="0.2">
      <c r="A1241" s="41"/>
      <c r="B1241" s="41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4"/>
      <c r="AU1241" s="44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4"/>
      <c r="BI1241" s="44"/>
      <c r="BJ1241" s="44"/>
    </row>
    <row r="1242" spans="1:62" x14ac:dyDescent="0.2">
      <c r="A1242" s="41"/>
      <c r="B1242" s="41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4"/>
      <c r="AU1242" s="44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4"/>
      <c r="BI1242" s="44"/>
      <c r="BJ1242" s="44"/>
    </row>
    <row r="1243" spans="1:62" x14ac:dyDescent="0.2">
      <c r="A1243" s="41"/>
      <c r="B1243" s="41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4"/>
      <c r="AU1243" s="44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4"/>
      <c r="BI1243" s="44"/>
      <c r="BJ1243" s="44"/>
    </row>
    <row r="1244" spans="1:62" x14ac:dyDescent="0.2">
      <c r="A1244" s="41"/>
      <c r="B1244" s="41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4"/>
      <c r="AU1244" s="44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4"/>
      <c r="BI1244" s="44"/>
      <c r="BJ1244" s="44"/>
    </row>
    <row r="1245" spans="1:62" x14ac:dyDescent="0.2">
      <c r="A1245" s="41"/>
      <c r="B1245" s="41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4"/>
      <c r="AU1245" s="44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4"/>
      <c r="BI1245" s="44"/>
      <c r="BJ1245" s="44"/>
    </row>
    <row r="1246" spans="1:62" x14ac:dyDescent="0.2">
      <c r="A1246" s="41"/>
      <c r="B1246" s="41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4"/>
      <c r="AU1246" s="44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4"/>
      <c r="BI1246" s="44"/>
      <c r="BJ1246" s="44"/>
    </row>
    <row r="1247" spans="1:62" x14ac:dyDescent="0.2">
      <c r="A1247" s="41"/>
      <c r="B1247" s="41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4"/>
      <c r="AU1247" s="44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4"/>
      <c r="BI1247" s="44"/>
      <c r="BJ1247" s="44"/>
    </row>
    <row r="1248" spans="1:62" x14ac:dyDescent="0.2">
      <c r="A1248" s="41"/>
      <c r="B1248" s="41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4"/>
      <c r="AU1248" s="44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4"/>
      <c r="BI1248" s="44"/>
      <c r="BJ1248" s="44"/>
    </row>
    <row r="1249" spans="1:62" x14ac:dyDescent="0.2">
      <c r="A1249" s="41"/>
      <c r="B1249" s="41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4"/>
      <c r="AU1249" s="44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4"/>
      <c r="BI1249" s="44"/>
      <c r="BJ1249" s="44"/>
    </row>
    <row r="1250" spans="1:62" x14ac:dyDescent="0.2">
      <c r="A1250" s="41"/>
      <c r="B1250" s="41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4"/>
      <c r="AU1250" s="44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4"/>
      <c r="BI1250" s="44"/>
      <c r="BJ1250" s="44"/>
    </row>
    <row r="1251" spans="1:62" x14ac:dyDescent="0.2">
      <c r="A1251" s="41"/>
      <c r="B1251" s="41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4"/>
      <c r="AU1251" s="44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4"/>
      <c r="BI1251" s="44"/>
      <c r="BJ1251" s="44"/>
    </row>
    <row r="1252" spans="1:62" x14ac:dyDescent="0.2">
      <c r="A1252" s="41"/>
      <c r="B1252" s="41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4"/>
      <c r="AU1252" s="44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4"/>
      <c r="BI1252" s="44"/>
      <c r="BJ1252" s="44"/>
    </row>
    <row r="1253" spans="1:62" x14ac:dyDescent="0.2">
      <c r="A1253" s="41"/>
      <c r="B1253" s="41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4"/>
      <c r="AU1253" s="44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4"/>
      <c r="BI1253" s="44"/>
      <c r="BJ1253" s="44"/>
    </row>
    <row r="1254" spans="1:62" x14ac:dyDescent="0.2">
      <c r="A1254" s="41"/>
      <c r="B1254" s="41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4"/>
      <c r="AU1254" s="44"/>
      <c r="AV1254" s="44"/>
      <c r="AW1254" s="44"/>
      <c r="AX1254" s="44"/>
      <c r="AY1254" s="44"/>
      <c r="AZ1254" s="44"/>
      <c r="BA1254" s="44"/>
      <c r="BB1254" s="44"/>
      <c r="BC1254" s="44"/>
      <c r="BD1254" s="44"/>
      <c r="BE1254" s="44"/>
      <c r="BF1254" s="44"/>
      <c r="BG1254" s="44"/>
      <c r="BH1254" s="44"/>
      <c r="BI1254" s="44"/>
      <c r="BJ1254" s="44"/>
    </row>
    <row r="1255" spans="1:62" x14ac:dyDescent="0.2">
      <c r="A1255" s="41"/>
      <c r="B1255" s="41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4"/>
      <c r="AU1255" s="44"/>
      <c r="AV1255" s="44"/>
      <c r="AW1255" s="44"/>
      <c r="AX1255" s="44"/>
      <c r="AY1255" s="44"/>
      <c r="AZ1255" s="44"/>
      <c r="BA1255" s="44"/>
      <c r="BB1255" s="44"/>
      <c r="BC1255" s="44"/>
      <c r="BD1255" s="44"/>
      <c r="BE1255" s="44"/>
      <c r="BF1255" s="44"/>
      <c r="BG1255" s="44"/>
      <c r="BH1255" s="44"/>
      <c r="BI1255" s="44"/>
      <c r="BJ1255" s="44"/>
    </row>
    <row r="1256" spans="1:62" x14ac:dyDescent="0.2">
      <c r="A1256" s="41"/>
      <c r="B1256" s="41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4"/>
      <c r="AU1256" s="44"/>
      <c r="AV1256" s="44"/>
      <c r="AW1256" s="44"/>
      <c r="AX1256" s="44"/>
      <c r="AY1256" s="44"/>
      <c r="AZ1256" s="44"/>
      <c r="BA1256" s="44"/>
      <c r="BB1256" s="44"/>
      <c r="BC1256" s="44"/>
      <c r="BD1256" s="44"/>
      <c r="BE1256" s="44"/>
      <c r="BF1256" s="44"/>
      <c r="BG1256" s="44"/>
      <c r="BH1256" s="44"/>
      <c r="BI1256" s="44"/>
      <c r="BJ1256" s="44"/>
    </row>
    <row r="1257" spans="1:62" x14ac:dyDescent="0.2">
      <c r="A1257" s="41"/>
      <c r="B1257" s="41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4"/>
      <c r="AU1257" s="44"/>
      <c r="AV1257" s="44"/>
      <c r="AW1257" s="44"/>
      <c r="AX1257" s="44"/>
      <c r="AY1257" s="44"/>
      <c r="AZ1257" s="44"/>
      <c r="BA1257" s="44"/>
      <c r="BB1257" s="44"/>
      <c r="BC1257" s="44"/>
      <c r="BD1257" s="44"/>
      <c r="BE1257" s="44"/>
      <c r="BF1257" s="44"/>
      <c r="BG1257" s="44"/>
      <c r="BH1257" s="44"/>
      <c r="BI1257" s="44"/>
      <c r="BJ1257" s="44"/>
    </row>
    <row r="1258" spans="1:62" x14ac:dyDescent="0.2">
      <c r="A1258" s="41"/>
      <c r="B1258" s="41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4"/>
      <c r="AU1258" s="44"/>
      <c r="AV1258" s="44"/>
      <c r="AW1258" s="44"/>
      <c r="AX1258" s="44"/>
      <c r="AY1258" s="44"/>
      <c r="AZ1258" s="44"/>
      <c r="BA1258" s="44"/>
      <c r="BB1258" s="44"/>
      <c r="BC1258" s="44"/>
      <c r="BD1258" s="44"/>
      <c r="BE1258" s="44"/>
      <c r="BF1258" s="44"/>
      <c r="BG1258" s="44"/>
      <c r="BH1258" s="44"/>
      <c r="BI1258" s="44"/>
      <c r="BJ1258" s="44"/>
    </row>
    <row r="1259" spans="1:62" x14ac:dyDescent="0.2">
      <c r="A1259" s="41"/>
      <c r="B1259" s="41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4"/>
      <c r="AU1259" s="44"/>
      <c r="AV1259" s="44"/>
      <c r="AW1259" s="44"/>
      <c r="AX1259" s="44"/>
      <c r="AY1259" s="44"/>
      <c r="AZ1259" s="44"/>
      <c r="BA1259" s="44"/>
      <c r="BB1259" s="44"/>
      <c r="BC1259" s="44"/>
      <c r="BD1259" s="44"/>
      <c r="BE1259" s="44"/>
      <c r="BF1259" s="44"/>
      <c r="BG1259" s="44"/>
      <c r="BH1259" s="44"/>
      <c r="BI1259" s="44"/>
      <c r="BJ1259" s="44"/>
    </row>
    <row r="1260" spans="1:62" x14ac:dyDescent="0.2">
      <c r="A1260" s="41"/>
      <c r="B1260" s="41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4"/>
      <c r="AU1260" s="44"/>
      <c r="AV1260" s="44"/>
      <c r="AW1260" s="44"/>
      <c r="AX1260" s="44"/>
      <c r="AY1260" s="44"/>
      <c r="AZ1260" s="44"/>
      <c r="BA1260" s="44"/>
      <c r="BB1260" s="44"/>
      <c r="BC1260" s="44"/>
      <c r="BD1260" s="44"/>
      <c r="BE1260" s="44"/>
      <c r="BF1260" s="44"/>
      <c r="BG1260" s="44"/>
      <c r="BH1260" s="44"/>
      <c r="BI1260" s="44"/>
      <c r="BJ1260" s="44"/>
    </row>
    <row r="1261" spans="1:62" x14ac:dyDescent="0.2">
      <c r="A1261" s="41"/>
      <c r="B1261" s="41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4"/>
      <c r="AU1261" s="44"/>
      <c r="AV1261" s="44"/>
      <c r="AW1261" s="44"/>
      <c r="AX1261" s="44"/>
      <c r="AY1261" s="44"/>
      <c r="AZ1261" s="44"/>
      <c r="BA1261" s="44"/>
      <c r="BB1261" s="44"/>
      <c r="BC1261" s="44"/>
      <c r="BD1261" s="44"/>
      <c r="BE1261" s="44"/>
      <c r="BF1261" s="44"/>
      <c r="BG1261" s="44"/>
      <c r="BH1261" s="44"/>
      <c r="BI1261" s="44"/>
      <c r="BJ1261" s="44"/>
    </row>
    <row r="1262" spans="1:62" x14ac:dyDescent="0.2">
      <c r="A1262" s="41"/>
      <c r="B1262" s="41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4"/>
      <c r="AU1262" s="44"/>
      <c r="AV1262" s="44"/>
      <c r="AW1262" s="44"/>
      <c r="AX1262" s="44"/>
      <c r="AY1262" s="44"/>
      <c r="AZ1262" s="44"/>
      <c r="BA1262" s="44"/>
      <c r="BB1262" s="44"/>
      <c r="BC1262" s="44"/>
      <c r="BD1262" s="44"/>
      <c r="BE1262" s="44"/>
      <c r="BF1262" s="44"/>
      <c r="BG1262" s="44"/>
      <c r="BH1262" s="44"/>
      <c r="BI1262" s="44"/>
      <c r="BJ1262" s="44"/>
    </row>
    <row r="1263" spans="1:62" x14ac:dyDescent="0.2">
      <c r="A1263" s="41"/>
      <c r="B1263" s="41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4"/>
      <c r="AU1263" s="44"/>
      <c r="AV1263" s="44"/>
      <c r="AW1263" s="44"/>
      <c r="AX1263" s="44"/>
      <c r="AY1263" s="44"/>
      <c r="AZ1263" s="44"/>
      <c r="BA1263" s="44"/>
      <c r="BB1263" s="44"/>
      <c r="BC1263" s="44"/>
      <c r="BD1263" s="44"/>
      <c r="BE1263" s="44"/>
      <c r="BF1263" s="44"/>
      <c r="BG1263" s="44"/>
      <c r="BH1263" s="44"/>
      <c r="BI1263" s="44"/>
      <c r="BJ1263" s="44"/>
    </row>
    <row r="1264" spans="1:62" x14ac:dyDescent="0.2">
      <c r="A1264" s="41"/>
      <c r="B1264" s="41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4"/>
      <c r="AU1264" s="44"/>
      <c r="AV1264" s="44"/>
      <c r="AW1264" s="44"/>
      <c r="AX1264" s="44"/>
      <c r="AY1264" s="44"/>
      <c r="AZ1264" s="44"/>
      <c r="BA1264" s="44"/>
      <c r="BB1264" s="44"/>
      <c r="BC1264" s="44"/>
      <c r="BD1264" s="44"/>
      <c r="BE1264" s="44"/>
      <c r="BF1264" s="44"/>
      <c r="BG1264" s="44"/>
      <c r="BH1264" s="44"/>
      <c r="BI1264" s="44"/>
      <c r="BJ1264" s="44"/>
    </row>
    <row r="1265" spans="1:62" x14ac:dyDescent="0.2">
      <c r="A1265" s="41"/>
      <c r="B1265" s="41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4"/>
      <c r="AU1265" s="44"/>
      <c r="AV1265" s="44"/>
      <c r="AW1265" s="44"/>
      <c r="AX1265" s="44"/>
      <c r="AY1265" s="44"/>
      <c r="AZ1265" s="44"/>
      <c r="BA1265" s="44"/>
      <c r="BB1265" s="44"/>
      <c r="BC1265" s="44"/>
      <c r="BD1265" s="44"/>
      <c r="BE1265" s="44"/>
      <c r="BF1265" s="44"/>
      <c r="BG1265" s="44"/>
      <c r="BH1265" s="44"/>
      <c r="BI1265" s="44"/>
      <c r="BJ1265" s="44"/>
    </row>
    <row r="1266" spans="1:62" x14ac:dyDescent="0.2">
      <c r="A1266" s="41"/>
      <c r="B1266" s="41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4"/>
      <c r="AU1266" s="44"/>
      <c r="AV1266" s="44"/>
      <c r="AW1266" s="44"/>
      <c r="AX1266" s="44"/>
      <c r="AY1266" s="44"/>
      <c r="AZ1266" s="44"/>
      <c r="BA1266" s="44"/>
      <c r="BB1266" s="44"/>
      <c r="BC1266" s="44"/>
      <c r="BD1266" s="44"/>
      <c r="BE1266" s="44"/>
      <c r="BF1266" s="44"/>
      <c r="BG1266" s="44"/>
      <c r="BH1266" s="44"/>
      <c r="BI1266" s="44"/>
      <c r="BJ1266" s="4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R433"/>
  <sheetViews>
    <sheetView topLeftCell="K235" zoomScale="80" zoomScaleNormal="80" workbookViewId="0">
      <selection activeCell="S6" sqref="S6:S14"/>
    </sheetView>
  </sheetViews>
  <sheetFormatPr baseColWidth="10" defaultColWidth="8.83203125" defaultRowHeight="15" x14ac:dyDescent="0.2"/>
  <cols>
    <col min="4" max="4" width="16" customWidth="1"/>
    <col min="14" max="14" width="10.5" customWidth="1"/>
    <col min="19" max="19" width="11.33203125" customWidth="1"/>
    <col min="20" max="20" width="16.83203125" customWidth="1"/>
    <col min="28" max="28" width="14.83203125" customWidth="1"/>
    <col min="29" max="29" width="15.5" customWidth="1"/>
    <col min="30" max="30" width="13.33203125" customWidth="1"/>
    <col min="31" max="31" width="12.83203125" customWidth="1"/>
    <col min="32" max="33" width="12.5" customWidth="1"/>
    <col min="34" max="34" width="12.6640625" customWidth="1"/>
    <col min="35" max="35" width="12.5" customWidth="1"/>
    <col min="36" max="36" width="12.6640625" customWidth="1"/>
    <col min="37" max="37" width="15.33203125" customWidth="1"/>
    <col min="38" max="38" width="12.83203125" customWidth="1"/>
    <col min="39" max="39" width="12.5" customWidth="1"/>
    <col min="40" max="40" width="14.5" customWidth="1"/>
  </cols>
  <sheetData>
    <row r="1" spans="1:44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52"/>
      <c r="AP1" s="52"/>
      <c r="AQ1" s="52"/>
      <c r="AR1" s="52"/>
    </row>
    <row r="2" spans="1:44" x14ac:dyDescent="0.2">
      <c r="A2" s="4" t="s">
        <v>14</v>
      </c>
      <c r="B2" s="41">
        <f>'prevalence calculations'!W5</f>
        <v>755.72995804780646</v>
      </c>
      <c r="C2" s="41">
        <f>'prevalence calculations'!V5</f>
        <v>143.4732877378963</v>
      </c>
      <c r="D2" s="41">
        <f>'prevalence calculations'!G5</f>
        <v>8.903954882445321</v>
      </c>
      <c r="E2" s="41">
        <f>'prevalence calculations'!I5</f>
        <v>4.7410668854578981</v>
      </c>
      <c r="F2" s="41">
        <f>'prevalence calculations'!K5</f>
        <v>2.7752586646582817</v>
      </c>
      <c r="G2" s="41">
        <f>'prevalence calculations'!M5</f>
        <v>1.7345366654114263</v>
      </c>
      <c r="H2" s="41">
        <f>'prevalence calculations'!O5</f>
        <v>1.2391876910252715</v>
      </c>
      <c r="I2" s="41">
        <f>'prevalence calculations'!R5</f>
        <v>6.8187677538276509E-2</v>
      </c>
      <c r="J2" s="41">
        <f>'prevalence calculations'!T5</f>
        <v>3.0793814121978E-2</v>
      </c>
      <c r="K2" s="41">
        <v>0</v>
      </c>
      <c r="L2" s="41">
        <f xml:space="preserve"> (C2 + D2 + E2 + F2 + G2 + H2) / $Q$2</f>
        <v>0.17728089747420447</v>
      </c>
      <c r="M2" s="41">
        <f xml:space="preserve"> (D2 + E2 + F2 + G2 + H2) / (C2 + D2 + E2 + F2+ G2 + H2)</f>
        <v>0.11907857304004507</v>
      </c>
      <c r="N2" s="41">
        <f>I2 / (D2 + E2 + F2 + G2 + H2)</f>
        <v>3.5159152676376522E-3</v>
      </c>
      <c r="O2" s="41"/>
      <c r="P2" s="41"/>
      <c r="Q2" s="41">
        <f>SUM(B2:K2)</f>
        <v>918.69623206636118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52"/>
      <c r="AP2" s="52"/>
      <c r="AQ2" s="52"/>
      <c r="AR2" s="52"/>
    </row>
    <row r="3" spans="1:44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52"/>
      <c r="AP3" s="52"/>
      <c r="AQ3" s="52"/>
      <c r="AR3" s="52"/>
    </row>
    <row r="4" spans="1:44" x14ac:dyDescent="0.2">
      <c r="A4" s="4" t="str">
        <f>'35-39 transition matrix'!A1</f>
        <v>35-39</v>
      </c>
      <c r="B4" s="4" t="str">
        <f>'35-39 transition matrix'!B1</f>
        <v>no NAFLD</v>
      </c>
      <c r="C4" s="4" t="str">
        <f>'35-39 transition matrix'!C1</f>
        <v>NAFLD F0</v>
      </c>
      <c r="D4" s="4" t="str">
        <f>'35-39 transition matrix'!D1</f>
        <v>F1</v>
      </c>
      <c r="E4" s="4" t="str">
        <f>'35-39 transition matrix'!E1</f>
        <v>F2</v>
      </c>
      <c r="F4" s="4" t="str">
        <f>'35-39 transition matrix'!F1</f>
        <v>F3</v>
      </c>
      <c r="G4" s="4" t="str">
        <f>'35-39 transition matrix'!G1</f>
        <v>F4</v>
      </c>
      <c r="H4" s="4" t="str">
        <f>'35-39 transition matrix'!H1</f>
        <v>DCC</v>
      </c>
      <c r="I4" s="4" t="str">
        <f>'35-39 transition matrix'!I1</f>
        <v>HCC</v>
      </c>
      <c r="J4" s="4" t="str">
        <f>'35-39 transition matrix'!J1</f>
        <v>LT</v>
      </c>
      <c r="K4" s="4" t="str">
        <f>'35-39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52"/>
      <c r="AP4" s="52"/>
      <c r="AQ4" s="52"/>
      <c r="AR4" s="52"/>
    </row>
    <row r="5" spans="1:44" x14ac:dyDescent="0.2">
      <c r="A5" s="4" t="str">
        <f>'35-39 transition matrix'!A2</f>
        <v>no NAFLD</v>
      </c>
      <c r="B5" s="41">
        <f>'35-39 transition matrix'!B2</f>
        <v>0.93547999999999998</v>
      </c>
      <c r="C5" s="41">
        <f>'35-39 transition matrix'!C2</f>
        <v>6.3100000000000003E-2</v>
      </c>
      <c r="D5" s="41">
        <f>'35-39 transition matrix'!D2</f>
        <v>0</v>
      </c>
      <c r="E5" s="41">
        <f>'35-39 transition matrix'!E2</f>
        <v>0</v>
      </c>
      <c r="F5" s="41">
        <f>'35-39 transition matrix'!F2</f>
        <v>0</v>
      </c>
      <c r="G5" s="41">
        <f>'35-39 transition matrix'!G2</f>
        <v>0</v>
      </c>
      <c r="H5" s="41">
        <f>'35-39 transition matrix'!H2</f>
        <v>0</v>
      </c>
      <c r="I5" s="41">
        <f>'35-39 transition matrix'!I2</f>
        <v>0</v>
      </c>
      <c r="J5" s="41">
        <f>'35-39 transition matrix'!J2</f>
        <v>0</v>
      </c>
      <c r="K5" s="41">
        <f>'35-39 transition matrix'!K2</f>
        <v>1.42E-3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52"/>
      <c r="AP5" s="52"/>
      <c r="AQ5" s="52"/>
      <c r="AR5" s="52"/>
    </row>
    <row r="6" spans="1:44" x14ac:dyDescent="0.2">
      <c r="A6" s="4" t="str">
        <f>'35-39 transition matrix'!A3</f>
        <v>NAFLD</v>
      </c>
      <c r="B6" s="41">
        <f>'35-39 transition matrix'!B3</f>
        <v>0.23701</v>
      </c>
      <c r="C6" s="41">
        <f>'35-39 transition matrix'!C3</f>
        <v>0.74532843000000004</v>
      </c>
      <c r="D6" s="41">
        <f>'35-39 transition matrix'!D3</f>
        <v>1.5768000000000001E-2</v>
      </c>
      <c r="E6" s="41">
        <f>'35-39 transition matrix'!E3</f>
        <v>0</v>
      </c>
      <c r="F6" s="41">
        <f>'35-39 transition matrix'!F3</f>
        <v>0</v>
      </c>
      <c r="G6" s="41">
        <f>'35-39 transition matrix'!G3</f>
        <v>0</v>
      </c>
      <c r="H6" s="41">
        <f>'35-39 transition matrix'!H3</f>
        <v>0</v>
      </c>
      <c r="I6" s="41">
        <f>'35-39 transition matrix'!I3</f>
        <v>0</v>
      </c>
      <c r="J6" s="41">
        <f>'35-39 transition matrix'!J3</f>
        <v>0</v>
      </c>
      <c r="K6" s="41">
        <f>'35-39 transition matrix'!K3</f>
        <v>1.8935700000000002E-3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52"/>
      <c r="AP6" s="52"/>
      <c r="AQ6" s="52"/>
      <c r="AR6" s="52"/>
    </row>
    <row r="7" spans="1:44" x14ac:dyDescent="0.2">
      <c r="A7" s="4" t="str">
        <f>'35-39 transition matrix'!A4</f>
        <v>F1</v>
      </c>
      <c r="B7" s="41">
        <f>'35-39 transition matrix'!B4</f>
        <v>0</v>
      </c>
      <c r="C7" s="41">
        <f>'35-39 transition matrix'!C4</f>
        <v>8.2200000000000009E-2</v>
      </c>
      <c r="D7" s="41">
        <f>'35-39 transition matrix'!D4</f>
        <v>0.83546618939999995</v>
      </c>
      <c r="E7" s="41">
        <f>'35-39 transition matrix'!E4</f>
        <v>8.0299999999999996E-2</v>
      </c>
      <c r="F7" s="41">
        <f>'35-39 transition matrix'!F4</f>
        <v>0</v>
      </c>
      <c r="G7" s="41">
        <f>'35-39 transition matrix'!G4</f>
        <v>0</v>
      </c>
      <c r="H7" s="41">
        <f>'35-39 transition matrix'!H4</f>
        <v>0</v>
      </c>
      <c r="I7" s="41">
        <f>'35-39 transition matrix'!I4</f>
        <v>6.7890000000000006E-6</v>
      </c>
      <c r="J7" s="41">
        <f>'35-39 transition matrix'!J4</f>
        <v>0</v>
      </c>
      <c r="K7" s="41">
        <f>'35-39 transition matrix'!K4</f>
        <v>2.0270216000000001E-3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52"/>
      <c r="AP7" s="52"/>
      <c r="AQ7" s="52"/>
      <c r="AR7" s="52"/>
    </row>
    <row r="8" spans="1:44" x14ac:dyDescent="0.2">
      <c r="A8" s="4" t="str">
        <f>'35-39 transition matrix'!A5</f>
        <v>F2</v>
      </c>
      <c r="B8" s="41">
        <f>'35-39 transition matrix'!B5</f>
        <v>0</v>
      </c>
      <c r="C8" s="41">
        <f>'35-39 transition matrix'!C5</f>
        <v>0</v>
      </c>
      <c r="D8" s="41">
        <f>'35-39 transition matrix'!D5</f>
        <v>8.2200000000000009E-2</v>
      </c>
      <c r="E8" s="41">
        <f>'35-39 transition matrix'!E5</f>
        <v>0.83411157319999985</v>
      </c>
      <c r="F8" s="41">
        <f>'35-39 transition matrix'!F5</f>
        <v>8.0299999999999996E-2</v>
      </c>
      <c r="G8" s="41">
        <f>'35-39 transition matrix'!G5</f>
        <v>0</v>
      </c>
      <c r="H8" s="41">
        <f>'35-39 transition matrix'!H5</f>
        <v>0</v>
      </c>
      <c r="I8" s="41">
        <f>'35-39 transition matrix'!I5</f>
        <v>1.3870000000000001E-4</v>
      </c>
      <c r="J8" s="41">
        <f>'35-39 transition matrix'!J5</f>
        <v>0</v>
      </c>
      <c r="K8" s="41">
        <f>'35-39 transition matrix'!K5</f>
        <v>3.2497268000000004E-3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52"/>
      <c r="AP8" s="52"/>
      <c r="AQ8" s="52"/>
      <c r="AR8" s="52"/>
    </row>
    <row r="9" spans="1:44" x14ac:dyDescent="0.2">
      <c r="A9" s="4" t="str">
        <f>'35-39 transition matrix'!A6</f>
        <v>F3</v>
      </c>
      <c r="B9" s="41">
        <f>'35-39 transition matrix'!B6</f>
        <v>0</v>
      </c>
      <c r="C9" s="41">
        <f>'35-39 transition matrix'!C6</f>
        <v>0</v>
      </c>
      <c r="D9" s="41">
        <f>'35-39 transition matrix'!D6</f>
        <v>0</v>
      </c>
      <c r="E9" s="41">
        <f>'35-39 transition matrix'!E6</f>
        <v>8.2200000000000009E-2</v>
      </c>
      <c r="F9" s="41">
        <f>'35-39 transition matrix'!F6</f>
        <v>0.860733627</v>
      </c>
      <c r="G9" s="41">
        <f>'35-39 transition matrix'!G6</f>
        <v>5.2559999999999996E-2</v>
      </c>
      <c r="H9" s="41">
        <f>'35-39 transition matrix'!H6</f>
        <v>0</v>
      </c>
      <c r="I9" s="41">
        <f>'35-39 transition matrix'!I6</f>
        <v>2.7740000000000002E-4</v>
      </c>
      <c r="J9" s="41">
        <f>'35-39 transition matrix'!J6</f>
        <v>0</v>
      </c>
      <c r="K9" s="41">
        <f>'35-39 transition matrix'!K6</f>
        <v>4.2289730000000005E-3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52"/>
      <c r="AP9" s="52"/>
      <c r="AQ9" s="52"/>
      <c r="AR9" s="52"/>
    </row>
    <row r="10" spans="1:44" x14ac:dyDescent="0.2">
      <c r="A10" s="4" t="str">
        <f>'35-39 transition matrix'!A7</f>
        <v>F4</v>
      </c>
      <c r="B10" s="41">
        <f>'35-39 transition matrix'!B7</f>
        <v>0</v>
      </c>
      <c r="C10" s="41">
        <f>'35-39 transition matrix'!C7</f>
        <v>0</v>
      </c>
      <c r="D10" s="41">
        <f>'35-39 transition matrix'!D7</f>
        <v>0</v>
      </c>
      <c r="E10" s="41">
        <f>'35-39 transition matrix'!E7</f>
        <v>0</v>
      </c>
      <c r="F10" s="41">
        <f>'35-39 transition matrix'!F7</f>
        <v>8.2200000000000009E-2</v>
      </c>
      <c r="G10" s="41">
        <f>'35-39 transition matrix'!G7</f>
        <v>0.81316570539999988</v>
      </c>
      <c r="H10" s="41">
        <f>'35-39 transition matrix'!H7</f>
        <v>8.0299999999999996E-2</v>
      </c>
      <c r="I10" s="41">
        <f>'35-39 transition matrix'!I7</f>
        <v>1.898E-2</v>
      </c>
      <c r="J10" s="41">
        <f>'35-39 transition matrix'!J7</f>
        <v>0</v>
      </c>
      <c r="K10" s="41">
        <f>'35-39 transition matrix'!K7</f>
        <v>5.3542946000000001E-3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52"/>
      <c r="AP10" s="52"/>
      <c r="AQ10" s="52"/>
      <c r="AR10" s="52"/>
    </row>
    <row r="11" spans="1:44" x14ac:dyDescent="0.2">
      <c r="A11" s="4" t="str">
        <f>'35-39 transition matrix'!A8</f>
        <v>DCC</v>
      </c>
      <c r="B11" s="41">
        <f>'35-39 transition matrix'!B8</f>
        <v>0</v>
      </c>
      <c r="C11" s="41">
        <f>'35-39 transition matrix'!C8</f>
        <v>0</v>
      </c>
      <c r="D11" s="41">
        <f>'35-39 transition matrix'!D8</f>
        <v>0</v>
      </c>
      <c r="E11" s="41">
        <f>'35-39 transition matrix'!E8</f>
        <v>0</v>
      </c>
      <c r="F11" s="41">
        <f>'35-39 transition matrix'!F8</f>
        <v>0</v>
      </c>
      <c r="G11" s="41">
        <f>'35-39 transition matrix'!G8</f>
        <v>0</v>
      </c>
      <c r="H11" s="41">
        <f>'35-39 transition matrix'!H8</f>
        <v>0.80057999999999996</v>
      </c>
      <c r="I11" s="41">
        <f>'35-39 transition matrix'!I8</f>
        <v>1.898E-2</v>
      </c>
      <c r="J11" s="41">
        <f>'35-39 transition matrix'!J8</f>
        <v>2.044E-2</v>
      </c>
      <c r="K11" s="41">
        <f>'35-39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52"/>
      <c r="AP11" s="52"/>
      <c r="AQ11" s="52"/>
      <c r="AR11" s="52"/>
    </row>
    <row r="12" spans="1:44" x14ac:dyDescent="0.2">
      <c r="A12" s="4" t="str">
        <f>'35-39 transition matrix'!A9</f>
        <v>HCC</v>
      </c>
      <c r="B12" s="41">
        <f>'35-39 transition matrix'!B9</f>
        <v>0</v>
      </c>
      <c r="C12" s="41">
        <f>'35-39 transition matrix'!C9</f>
        <v>0</v>
      </c>
      <c r="D12" s="41">
        <f>'35-39 transition matrix'!D9</f>
        <v>0</v>
      </c>
      <c r="E12" s="41">
        <f>'35-39 transition matrix'!E9</f>
        <v>0</v>
      </c>
      <c r="F12" s="41">
        <f>'35-39 transition matrix'!F9</f>
        <v>0</v>
      </c>
      <c r="G12" s="41">
        <f>'35-39 transition matrix'!G9</f>
        <v>0</v>
      </c>
      <c r="H12" s="41">
        <f>'35-39 transition matrix'!H9</f>
        <v>0</v>
      </c>
      <c r="I12" s="41">
        <f>'35-39 transition matrix'!I9</f>
        <v>0.34700000000000009</v>
      </c>
      <c r="J12" s="41">
        <f>'35-39 transition matrix'!J9</f>
        <v>3.0599999999999999E-2</v>
      </c>
      <c r="K12" s="41">
        <f>'35-39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52"/>
      <c r="AP12" s="52"/>
      <c r="AQ12" s="52"/>
      <c r="AR12" s="52"/>
    </row>
    <row r="13" spans="1:44" x14ac:dyDescent="0.2">
      <c r="A13" s="4" t="str">
        <f>'35-39 transition matrix'!A10</f>
        <v xml:space="preserve">LT </v>
      </c>
      <c r="B13" s="41">
        <f>'35-39 transition matrix'!B10</f>
        <v>0</v>
      </c>
      <c r="C13" s="41">
        <f>'35-39 transition matrix'!C10</f>
        <v>0</v>
      </c>
      <c r="D13" s="41">
        <f>'35-39 transition matrix'!D10</f>
        <v>0</v>
      </c>
      <c r="E13" s="41">
        <f>'35-39 transition matrix'!E10</f>
        <v>0</v>
      </c>
      <c r="F13" s="41">
        <f>'35-39 transition matrix'!F10</f>
        <v>0</v>
      </c>
      <c r="G13" s="41">
        <f>'35-39 transition matrix'!G10</f>
        <v>0</v>
      </c>
      <c r="H13" s="41">
        <f>'35-39 transition matrix'!H10</f>
        <v>0</v>
      </c>
      <c r="I13" s="41">
        <f>'35-39 transition matrix'!I10</f>
        <v>0</v>
      </c>
      <c r="J13" s="41">
        <f>'35-39 transition matrix'!J10</f>
        <v>0.92999999999999994</v>
      </c>
      <c r="K13" s="41">
        <f>'35-39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52"/>
      <c r="AP13" s="52"/>
      <c r="AQ13" s="52"/>
      <c r="AR13" s="52"/>
    </row>
    <row r="14" spans="1:44" x14ac:dyDescent="0.2">
      <c r="A14" s="4" t="str">
        <f>'35-39 transition matrix'!A11</f>
        <v>death</v>
      </c>
      <c r="B14" s="41">
        <f>'35-39 transition matrix'!B11</f>
        <v>0</v>
      </c>
      <c r="C14" s="41">
        <f>'35-39 transition matrix'!C11</f>
        <v>0</v>
      </c>
      <c r="D14" s="41">
        <f>'35-39 transition matrix'!D11</f>
        <v>0</v>
      </c>
      <c r="E14" s="41">
        <f>'35-39 transition matrix'!E11</f>
        <v>0</v>
      </c>
      <c r="F14" s="41">
        <f>'35-39 transition matrix'!F11</f>
        <v>0</v>
      </c>
      <c r="G14" s="41">
        <f>'35-39 transition matrix'!G11</f>
        <v>0</v>
      </c>
      <c r="H14" s="41">
        <f>'35-39 transition matrix'!H11</f>
        <v>0</v>
      </c>
      <c r="I14" s="41">
        <f>'35-39 transition matrix'!I11</f>
        <v>0</v>
      </c>
      <c r="J14" s="41">
        <f>'35-39 transition matrix'!J11</f>
        <v>0</v>
      </c>
      <c r="K14" s="41">
        <f>'35-39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52"/>
      <c r="AP14" s="52"/>
      <c r="AQ14" s="52"/>
      <c r="AR14" s="52"/>
    </row>
    <row r="15" spans="1:44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52"/>
      <c r="AP15" s="52"/>
      <c r="AQ15" s="52"/>
      <c r="AR15" s="52"/>
    </row>
    <row r="16" spans="1:44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52"/>
      <c r="AP16" s="52"/>
      <c r="AQ16" s="52"/>
      <c r="AR16" s="52"/>
    </row>
    <row r="17" spans="1:44" x14ac:dyDescent="0.2">
      <c r="A17" s="4">
        <v>35</v>
      </c>
      <c r="B17" s="41">
        <f t="shared" si="0"/>
        <v>755.72995804780646</v>
      </c>
      <c r="C17" s="41">
        <f t="shared" si="0"/>
        <v>143.4732877378963</v>
      </c>
      <c r="D17" s="41">
        <f t="shared" si="0"/>
        <v>8.903954882445321</v>
      </c>
      <c r="E17" s="41">
        <f t="shared" si="0"/>
        <v>4.7410668854578981</v>
      </c>
      <c r="F17" s="41">
        <f t="shared" si="0"/>
        <v>2.7752586646582817</v>
      </c>
      <c r="G17" s="41">
        <f t="shared" si="0"/>
        <v>1.7345366654114263</v>
      </c>
      <c r="H17" s="41">
        <f t="shared" si="0"/>
        <v>1.2391876910252715</v>
      </c>
      <c r="I17" s="41">
        <f t="shared" si="0"/>
        <v>6.8187677538276509E-2</v>
      </c>
      <c r="J17" s="41">
        <f t="shared" si="0"/>
        <v>3.0793814121978E-2</v>
      </c>
      <c r="K17" s="41">
        <f t="shared" si="0"/>
        <v>0</v>
      </c>
      <c r="L17" s="41">
        <f xml:space="preserve"> (C17 + D17 + E17 + F17 + G17 + H17) / $Q$2</f>
        <v>0.17728089747420447</v>
      </c>
      <c r="M17" s="41">
        <f xml:space="preserve"> (D17 + E17 + F17 + G17 + H17) / (C17 + D17 + E17 + F17+ G17 + H17)</f>
        <v>0.11907857304004507</v>
      </c>
      <c r="N17" s="41">
        <f>I17 / (D17 + E17 + F17 + G17 + H17)</f>
        <v>3.5159152676376522E-3</v>
      </c>
      <c r="O17" s="41">
        <f>SUM(B17:J17)</f>
        <v>918.69623206636118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52"/>
      <c r="AP17" s="52"/>
      <c r="AQ17" s="52"/>
      <c r="AR17" s="52"/>
    </row>
    <row r="18" spans="1:44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52"/>
      <c r="AP18" s="52"/>
      <c r="AQ18" s="52"/>
      <c r="AR18" s="52"/>
    </row>
    <row r="19" spans="1:44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52"/>
      <c r="AP19" s="52"/>
      <c r="AQ19" s="52"/>
      <c r="AR19" s="52"/>
    </row>
    <row r="20" spans="1:44" x14ac:dyDescent="0.2">
      <c r="A20" s="4">
        <v>36</v>
      </c>
      <c r="B20" s="41">
        <f t="array" ref="B20:K20">MMULT(B17:K17,B5:K14)</f>
        <v>740.97486508132079</v>
      </c>
      <c r="C20" s="41">
        <v>155.35318574077812</v>
      </c>
      <c r="D20" s="41">
        <v>10.090955755261906</v>
      </c>
      <c r="E20" s="41">
        <v>4.8976925977709804</v>
      </c>
      <c r="F20" s="41">
        <v>2.9120450410935885</v>
      </c>
      <c r="G20" s="41">
        <v>1.5563333264858852</v>
      </c>
      <c r="H20" s="41">
        <v>1.1313521759135494</v>
      </c>
      <c r="I20" s="41">
        <v>8.1590304071236616E-2</v>
      </c>
      <c r="J20" s="41">
        <v>5.6053786470667347E-2</v>
      </c>
      <c r="K20" s="41">
        <v>1.6421582571945164</v>
      </c>
      <c r="L20" s="41">
        <f xml:space="preserve"> (C20 + D20 + E20 + F20 + G20 + H20) / $Q$2</f>
        <v>0.19151223058961567</v>
      </c>
      <c r="M20" s="41">
        <f xml:space="preserve"> (D20 + E20 + F20 + G20 + H20) / (C20 + D20 + E20 + F20+ G20 + H20)</f>
        <v>0.11701827785246746</v>
      </c>
      <c r="N20" s="41">
        <f>I20 / (D20 + E20 + F20 + G20 + H20)</f>
        <v>3.9629299849831406E-3</v>
      </c>
      <c r="O20" s="41">
        <f>SUM(B20:J20)</f>
        <v>917.05407380916677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52"/>
      <c r="AP20" s="52"/>
      <c r="AQ20" s="52"/>
      <c r="AR20" s="52"/>
    </row>
    <row r="21" spans="1:44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52"/>
      <c r="AP21" s="52"/>
      <c r="AQ21" s="52"/>
      <c r="AR21" s="52"/>
    </row>
    <row r="22" spans="1:44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52"/>
      <c r="AP22" s="52"/>
      <c r="AQ22" s="52"/>
      <c r="AR22" s="52"/>
    </row>
    <row r="23" spans="1:44" x14ac:dyDescent="0.2">
      <c r="A23" s="4">
        <v>37</v>
      </c>
      <c r="B23" s="41">
        <f t="array" ref="B23:K23">MMULT(B20:K20,B5:K14)</f>
        <v>729.98742533869574</v>
      </c>
      <c r="C23" s="41">
        <v>163.37413657338641</v>
      </c>
      <c r="D23" s="41">
        <v>11.282851716550027</v>
      </c>
      <c r="E23" s="41">
        <v>5.1348959273021704</v>
      </c>
      <c r="F23" s="41">
        <v>3.0277104052459975</v>
      </c>
      <c r="G23" s="41">
        <v>1.4186139746293023</v>
      </c>
      <c r="H23" s="41">
        <v>1.030711491109686</v>
      </c>
      <c r="I23" s="41">
        <v>8.0879725104593056E-2</v>
      </c>
      <c r="J23" s="41">
        <v>7.7751523197973418E-2</v>
      </c>
      <c r="K23" s="41">
        <v>3.2812553911392799</v>
      </c>
      <c r="L23" s="41">
        <f xml:space="preserve"> (C23 + D23 + E23 + F23 + G23 + H23) / $Q$2</f>
        <v>0.20166504838221744</v>
      </c>
      <c r="M23" s="41">
        <f xml:space="preserve"> (D23 + E23 + F23 + G23 + H23) / (C23 + D23 + E23 + F23+ G23 + H23)</f>
        <v>0.11817839443556459</v>
      </c>
      <c r="N23" s="41">
        <f>I23 / (D23 + E23 + F23 + G23 + H23)</f>
        <v>3.6940180317281616E-3</v>
      </c>
      <c r="O23" s="41">
        <f>SUM(B23:J23)</f>
        <v>915.41497667522208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52"/>
      <c r="AP23" s="52"/>
      <c r="AQ23" s="52"/>
      <c r="AR23" s="52"/>
    </row>
    <row r="24" spans="1:44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52"/>
      <c r="AP24" s="52"/>
      <c r="AQ24" s="52"/>
      <c r="AR24" s="52"/>
    </row>
    <row r="25" spans="1:44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52"/>
      <c r="AP25" s="52"/>
      <c r="AQ25" s="52"/>
      <c r="AR25" s="52"/>
    </row>
    <row r="26" spans="1:44" x14ac:dyDescent="0.2">
      <c r="A26" s="4">
        <v>38</v>
      </c>
      <c r="B26" s="41">
        <f t="array" ref="B26:K26">MMULT(B23:K23,B5:K14)</f>
        <v>721.60994076510144</v>
      </c>
      <c r="C26" s="41">
        <v>168.7570456648198</v>
      </c>
      <c r="D26" s="41">
        <v>12.424612959904696</v>
      </c>
      <c r="E26" s="41">
        <v>5.4379669082904734</v>
      </c>
      <c r="F26" s="41">
        <v>3.1349943702899203</v>
      </c>
      <c r="G26" s="41">
        <v>1.3127046922694636</v>
      </c>
      <c r="H26" s="41">
        <v>0.93908170771532529</v>
      </c>
      <c r="I26" s="41">
        <v>7.6182158162855507E-2</v>
      </c>
      <c r="J26" s="41">
        <v>9.5851579040597795E-2</v>
      </c>
      <c r="K26" s="41">
        <v>4.9078512607666571</v>
      </c>
      <c r="L26" s="41">
        <f xml:space="preserve"> (C26 + D26 + E26 + F26 + G26 + H26) / $Q$2</f>
        <v>0.20899879590386769</v>
      </c>
      <c r="M26" s="41">
        <f xml:space="preserve"> (D26 + E26 + F26 + G26 + H26) / (C26 + D26 + E26 + F26+ G26 + H26)</f>
        <v>0.12108637980414898</v>
      </c>
      <c r="N26" s="41">
        <f>I26 / (D26 + E26 + F26 + G26 + H26)</f>
        <v>3.2767420725023999E-3</v>
      </c>
      <c r="O26" s="41">
        <f>SUM(B26:J26)</f>
        <v>913.78838080559467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52"/>
      <c r="AP26" s="52"/>
      <c r="AQ26" s="52"/>
      <c r="AR26" s="52"/>
    </row>
    <row r="27" spans="1:44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52"/>
      <c r="AP27" s="52"/>
      <c r="AQ27" s="52"/>
      <c r="AR27" s="52"/>
    </row>
    <row r="28" spans="1:44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52"/>
      <c r="AP28" s="52"/>
      <c r="AQ28" s="52"/>
      <c r="AR28" s="52"/>
    </row>
    <row r="29" spans="1:44" x14ac:dyDescent="0.2">
      <c r="A29" s="4">
        <v>39</v>
      </c>
      <c r="B29" s="41">
        <f t="array" ref="B29:K29">MMULT(B26:K26,B5:K14)</f>
        <v>715.04877477995603</v>
      </c>
      <c r="C29" s="41">
        <v>172.33431434438052</v>
      </c>
      <c r="D29" s="41">
        <v>13.488306020285787</v>
      </c>
      <c r="E29" s="41">
        <v>5.7912640908018842</v>
      </c>
      <c r="F29" s="41">
        <v>3.2429681434044992</v>
      </c>
      <c r="G29" s="41">
        <v>1.2322217411736265</v>
      </c>
      <c r="H29" s="41">
        <v>0.85722022035197309</v>
      </c>
      <c r="I29" s="41">
        <v>7.0882358900105275E-2</v>
      </c>
      <c r="J29" s="41">
        <v>0.11066797265324058</v>
      </c>
      <c r="K29" s="41">
        <v>6.5196123944535618</v>
      </c>
      <c r="L29" s="41">
        <f xml:space="preserve"> (C29 + D29 + E29 + F29 + G29 + H29) / $Q$2</f>
        <v>0.2143758597087313</v>
      </c>
      <c r="M29" s="41">
        <f xml:space="preserve"> (D29 + E29 + F29 + G29 + H29) / (C29 + D29 + E29 + F29+ G29 + H29)</f>
        <v>0.12496797805185374</v>
      </c>
      <c r="N29" s="41">
        <f>I29 / (D29 + E29 + F29 + G29 + H29)</f>
        <v>2.879994144232823E-3</v>
      </c>
      <c r="O29" s="41">
        <f>SUM(B29:J29)</f>
        <v>912.17661967190759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28.861026606484216</v>
      </c>
      <c r="AM29">
        <f>J29 - J17</f>
        <v>7.9874158531262576E-2</v>
      </c>
      <c r="AN29">
        <f>K29-K17</f>
        <v>6.5196123944535618</v>
      </c>
      <c r="AO29" s="52"/>
      <c r="AP29" s="52"/>
      <c r="AQ29" s="52"/>
      <c r="AR29" s="52"/>
    </row>
    <row r="30" spans="1:44" x14ac:dyDescent="0.2">
      <c r="A30" s="22" t="s">
        <v>153</v>
      </c>
      <c r="B30" s="4">
        <f t="shared" ref="B30:J30" si="1">SUM(B17:B29)</f>
        <v>3663.3509640128805</v>
      </c>
      <c r="C30" s="4">
        <f t="shared" si="1"/>
        <v>803.29197006126105</v>
      </c>
      <c r="D30" s="4">
        <f t="shared" si="1"/>
        <v>56.190681334447746</v>
      </c>
      <c r="E30" s="4">
        <f t="shared" si="1"/>
        <v>26.002886409623407</v>
      </c>
      <c r="F30" s="4">
        <f t="shared" si="1"/>
        <v>15.092976624692287</v>
      </c>
      <c r="G30" s="4">
        <f t="shared" si="1"/>
        <v>7.2544103999697036</v>
      </c>
      <c r="H30" s="4">
        <f t="shared" si="1"/>
        <v>5.1975532861158058</v>
      </c>
      <c r="I30" s="4">
        <f t="shared" si="1"/>
        <v>0.37772222377706699</v>
      </c>
      <c r="J30" s="4">
        <f t="shared" si="1"/>
        <v>0.37111867548445709</v>
      </c>
      <c r="K30" s="41"/>
      <c r="L30" s="41"/>
      <c r="M30" s="41"/>
      <c r="N30" s="41"/>
      <c r="O30" s="4">
        <f>SUM(B30:J30)</f>
        <v>4577.1302830282521</v>
      </c>
      <c r="P30" s="41"/>
      <c r="Q30" s="41">
        <f xml:space="preserve"> $R$6 * B30</f>
        <v>3663.3509640128805</v>
      </c>
      <c r="R30" s="41">
        <f>$R$7 * C30</f>
        <v>803.29197006126105</v>
      </c>
      <c r="S30" s="41">
        <f xml:space="preserve"> $R$8 * D30</f>
        <v>53.381147267725353</v>
      </c>
      <c r="T30" s="41">
        <f xml:space="preserve"> $R$9 * E30</f>
        <v>24.702742089142237</v>
      </c>
      <c r="U30" s="41">
        <f xml:space="preserve"> $R$10 * F30</f>
        <v>13.885538494716904</v>
      </c>
      <c r="V30" s="41">
        <f>$R$11 * G30</f>
        <v>5.6584401119763692</v>
      </c>
      <c r="W30" s="41">
        <f>$R$12 *H30</f>
        <v>3.1185319716694835</v>
      </c>
      <c r="X30" s="41">
        <f xml:space="preserve"> $R$13 * I30</f>
        <v>0.24551944545509355</v>
      </c>
      <c r="Y30" s="41">
        <f xml:space="preserve"> $R$14 * J30</f>
        <v>0.27833900661334282</v>
      </c>
      <c r="Z30" s="4">
        <f>SUM(Q30:Y30)</f>
        <v>4567.9131924614394</v>
      </c>
      <c r="AA30" s="41"/>
      <c r="AB30" s="50">
        <f xml:space="preserve"> $S$6 * B30</f>
        <v>9191347.5687083174</v>
      </c>
      <c r="AC30" s="50">
        <f>$S$7 * C30</f>
        <v>3112756.3839873867</v>
      </c>
      <c r="AD30" s="50">
        <f xml:space="preserve"> $S$8 * D30</f>
        <v>220548.4242377074</v>
      </c>
      <c r="AE30" s="50">
        <f xml:space="preserve"> $S$9 * E30</f>
        <v>104011.54563849363</v>
      </c>
      <c r="AF30" s="50">
        <f xml:space="preserve"> $S$10 * F30</f>
        <v>67918.3948111153</v>
      </c>
      <c r="AG30" s="50">
        <f>$S$11 * G30</f>
        <v>150253.34820417251</v>
      </c>
      <c r="AH30" s="50">
        <f>$S$12 *H30</f>
        <v>266031.56739655143</v>
      </c>
      <c r="AI30" s="50">
        <f xml:space="preserve"> $S$13 * I30</f>
        <v>26791.837332507363</v>
      </c>
      <c r="AJ30" s="50">
        <f xml:space="preserve"> $S$14 * J30</f>
        <v>24927.299194940013</v>
      </c>
      <c r="AK30" s="39">
        <f>SUM(AB30:AJ30) + AL30 + AM30 + AN30</f>
        <v>13718204.301243424</v>
      </c>
      <c r="AL30" s="39">
        <f>IF(AL29&gt;0,(AL29*$T$7)-(AL29*$S$7),0)</f>
        <v>134030.60756051273</v>
      </c>
      <c r="AM30" s="39">
        <f>IF(AM29 &gt; 0, (AM29 * $T$14) - (AM29 * $S$14), 0)</f>
        <v>13304.638586552408</v>
      </c>
      <c r="AN30" s="39">
        <f t="array" ref="AN30">IF(AN29&gt;0,AN29*$T$15,0)</f>
        <v>406282.6855851626</v>
      </c>
      <c r="AO30" s="52"/>
      <c r="AP30" s="52"/>
      <c r="AQ30" s="52"/>
      <c r="AR30" s="52"/>
    </row>
    <row r="31" spans="1:44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52"/>
      <c r="AP31" s="52"/>
      <c r="AQ31" s="52"/>
      <c r="AR31" s="52"/>
    </row>
    <row r="32" spans="1:44" x14ac:dyDescent="0.2">
      <c r="A32" s="4" t="str">
        <f>'40-44 transition matrix'!A1</f>
        <v>40-44</v>
      </c>
      <c r="B32" s="4" t="str">
        <f>'40-44 transition matrix'!B1</f>
        <v>no NAFLD</v>
      </c>
      <c r="C32" s="4" t="str">
        <f>'40-44 transition matrix'!C1</f>
        <v>NAFLD F0</v>
      </c>
      <c r="D32" s="4" t="str">
        <f>'40-44 transition matrix'!D1</f>
        <v>F1</v>
      </c>
      <c r="E32" s="4" t="str">
        <f>'40-44 transition matrix'!E1</f>
        <v>F2</v>
      </c>
      <c r="F32" s="4" t="str">
        <f>'40-44 transition matrix'!F1</f>
        <v>F3</v>
      </c>
      <c r="G32" s="4" t="str">
        <f>'40-44 transition matrix'!G1</f>
        <v>F4</v>
      </c>
      <c r="H32" s="4" t="str">
        <f>'40-44 transition matrix'!H1</f>
        <v>DCC</v>
      </c>
      <c r="I32" s="4" t="str">
        <f>'40-44 transition matrix'!I1</f>
        <v>HCC</v>
      </c>
      <c r="J32" s="4" t="str">
        <f>'40-44 transition matrix'!J1</f>
        <v>LT</v>
      </c>
      <c r="K32" s="4" t="str">
        <f>'40-44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52"/>
      <c r="AP32" s="52"/>
      <c r="AQ32" s="52"/>
      <c r="AR32" s="52"/>
    </row>
    <row r="33" spans="1:44" x14ac:dyDescent="0.2">
      <c r="A33" s="4" t="str">
        <f>'40-44 transition matrix'!A2</f>
        <v>no NAFLD</v>
      </c>
      <c r="B33" s="41">
        <f>'40-44 transition matrix'!B2</f>
        <v>0.92779</v>
      </c>
      <c r="C33" s="41">
        <f>'40-44 transition matrix'!C2</f>
        <v>7.0199999999999999E-2</v>
      </c>
      <c r="D33" s="41">
        <f>'40-44 transition matrix'!D2</f>
        <v>0</v>
      </c>
      <c r="E33" s="41">
        <f>'40-44 transition matrix'!E2</f>
        <v>0</v>
      </c>
      <c r="F33" s="41">
        <f>'40-44 transition matrix'!F2</f>
        <v>0</v>
      </c>
      <c r="G33" s="41">
        <f>'40-44 transition matrix'!G2</f>
        <v>0</v>
      </c>
      <c r="H33" s="41">
        <f>'40-44 transition matrix'!H2</f>
        <v>0</v>
      </c>
      <c r="I33" s="41">
        <f>'40-44 transition matrix'!I2</f>
        <v>0</v>
      </c>
      <c r="J33" s="41">
        <f>'40-44 transition matrix'!J2</f>
        <v>0</v>
      </c>
      <c r="K33" s="41">
        <f>'40-44 transition matrix'!K2</f>
        <v>2.0100000000000001E-3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52"/>
      <c r="AP33" s="52"/>
      <c r="AQ33" s="52"/>
      <c r="AR33" s="52"/>
    </row>
    <row r="34" spans="1:44" x14ac:dyDescent="0.2">
      <c r="A34" s="4" t="str">
        <f>'40-44 transition matrix'!A3</f>
        <v>NAFLD</v>
      </c>
      <c r="B34" s="41">
        <f>'40-44 transition matrix'!B3</f>
        <v>0.23701</v>
      </c>
      <c r="C34" s="41">
        <f>'40-44 transition matrix'!C3</f>
        <v>0.74454166500000007</v>
      </c>
      <c r="D34" s="41">
        <f>'40-44 transition matrix'!D3</f>
        <v>1.5768000000000001E-2</v>
      </c>
      <c r="E34" s="41">
        <f>'40-44 transition matrix'!E3</f>
        <v>0</v>
      </c>
      <c r="F34" s="41">
        <f>'40-44 transition matrix'!F3</f>
        <v>0</v>
      </c>
      <c r="G34" s="41">
        <f>'40-44 transition matrix'!G3</f>
        <v>0</v>
      </c>
      <c r="H34" s="41">
        <f>'40-44 transition matrix'!H3</f>
        <v>0</v>
      </c>
      <c r="I34" s="41">
        <f>'40-44 transition matrix'!I3</f>
        <v>0</v>
      </c>
      <c r="J34" s="41">
        <f>'40-44 transition matrix'!J3</f>
        <v>0</v>
      </c>
      <c r="K34" s="41">
        <f>'40-44 transition matrix'!K3</f>
        <v>2.6803349999999998E-3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52"/>
      <c r="AP34" s="52"/>
      <c r="AQ34" s="52"/>
      <c r="AR34" s="52"/>
    </row>
    <row r="35" spans="1:44" x14ac:dyDescent="0.2">
      <c r="A35" s="4" t="str">
        <f>'40-44 transition matrix'!A4</f>
        <v>F1</v>
      </c>
      <c r="B35" s="41">
        <f>'40-44 transition matrix'!B4</f>
        <v>0</v>
      </c>
      <c r="C35" s="41">
        <f>'40-44 transition matrix'!C4</f>
        <v>8.2200000000000009E-2</v>
      </c>
      <c r="D35" s="41">
        <f>'40-44 transition matrix'!D4</f>
        <v>0.83462397619999995</v>
      </c>
      <c r="E35" s="41">
        <f>'40-44 transition matrix'!E4</f>
        <v>8.0299999999999996E-2</v>
      </c>
      <c r="F35" s="41">
        <f>'40-44 transition matrix'!F4</f>
        <v>0</v>
      </c>
      <c r="G35" s="41">
        <f>'40-44 transition matrix'!G4</f>
        <v>0</v>
      </c>
      <c r="H35" s="41">
        <f>'40-44 transition matrix'!H4</f>
        <v>0</v>
      </c>
      <c r="I35" s="41">
        <f>'40-44 transition matrix'!I4</f>
        <v>6.7890000000000006E-6</v>
      </c>
      <c r="J35" s="41">
        <f>'40-44 transition matrix'!J4</f>
        <v>0</v>
      </c>
      <c r="K35" s="41">
        <f>'40-44 transition matrix'!K4</f>
        <v>2.8692348000000003E-3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52"/>
      <c r="AP35" s="52"/>
      <c r="AQ35" s="52"/>
      <c r="AR35" s="52"/>
    </row>
    <row r="36" spans="1:44" x14ac:dyDescent="0.2">
      <c r="A36" s="4" t="str">
        <f>'40-44 transition matrix'!A5</f>
        <v>F2</v>
      </c>
      <c r="B36" s="41">
        <f>'40-44 transition matrix'!B5</f>
        <v>0</v>
      </c>
      <c r="C36" s="41">
        <f>'40-44 transition matrix'!C5</f>
        <v>0</v>
      </c>
      <c r="D36" s="41">
        <f>'40-44 transition matrix'!D5</f>
        <v>8.2200000000000009E-2</v>
      </c>
      <c r="E36" s="41">
        <f>'40-44 transition matrix'!E5</f>
        <v>0.8327613345999999</v>
      </c>
      <c r="F36" s="41">
        <f>'40-44 transition matrix'!F5</f>
        <v>8.0299999999999996E-2</v>
      </c>
      <c r="G36" s="41">
        <f>'40-44 transition matrix'!G5</f>
        <v>0</v>
      </c>
      <c r="H36" s="41">
        <f>'40-44 transition matrix'!H5</f>
        <v>0</v>
      </c>
      <c r="I36" s="41">
        <f>'40-44 transition matrix'!I5</f>
        <v>1.3870000000000001E-4</v>
      </c>
      <c r="J36" s="41">
        <f>'40-44 transition matrix'!J5</f>
        <v>0</v>
      </c>
      <c r="K36" s="41">
        <f>'40-44 transition matrix'!K5</f>
        <v>4.5999654000000003E-3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52"/>
      <c r="AP36" s="52"/>
      <c r="AQ36" s="52"/>
      <c r="AR36" s="52"/>
    </row>
    <row r="37" spans="1:44" x14ac:dyDescent="0.2">
      <c r="A37" s="4" t="str">
        <f>'40-44 transition matrix'!A6</f>
        <v>F3</v>
      </c>
      <c r="B37" s="41">
        <f>'40-44 transition matrix'!B6</f>
        <v>0</v>
      </c>
      <c r="C37" s="41">
        <f>'40-44 transition matrix'!C6</f>
        <v>0</v>
      </c>
      <c r="D37" s="41">
        <f>'40-44 transition matrix'!D6</f>
        <v>0</v>
      </c>
      <c r="E37" s="41">
        <f>'40-44 transition matrix'!E6</f>
        <v>8.2200000000000009E-2</v>
      </c>
      <c r="F37" s="41">
        <f>'40-44 transition matrix'!F6</f>
        <v>0.85897651850000001</v>
      </c>
      <c r="G37" s="41">
        <f>'40-44 transition matrix'!G6</f>
        <v>5.2559999999999996E-2</v>
      </c>
      <c r="H37" s="41">
        <f>'40-44 transition matrix'!H6</f>
        <v>0</v>
      </c>
      <c r="I37" s="41">
        <f>'40-44 transition matrix'!I6</f>
        <v>2.7740000000000002E-4</v>
      </c>
      <c r="J37" s="41">
        <f>'40-44 transition matrix'!J6</f>
        <v>0</v>
      </c>
      <c r="K37" s="41">
        <f>'40-44 transition matrix'!K6</f>
        <v>5.9860815000000005E-3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52"/>
      <c r="AP37" s="52"/>
      <c r="AQ37" s="52"/>
      <c r="AR37" s="52"/>
    </row>
    <row r="38" spans="1:44" x14ac:dyDescent="0.2">
      <c r="A38" s="4" t="str">
        <f>'40-44 transition matrix'!A7</f>
        <v>F4</v>
      </c>
      <c r="B38" s="41">
        <f>'40-44 transition matrix'!B7</f>
        <v>0</v>
      </c>
      <c r="C38" s="41">
        <f>'40-44 transition matrix'!C7</f>
        <v>0</v>
      </c>
      <c r="D38" s="41">
        <f>'40-44 transition matrix'!D7</f>
        <v>0</v>
      </c>
      <c r="E38" s="41">
        <f>'40-44 transition matrix'!E7</f>
        <v>0</v>
      </c>
      <c r="F38" s="41">
        <f>'40-44 transition matrix'!F7</f>
        <v>8.2200000000000009E-2</v>
      </c>
      <c r="G38" s="41">
        <f>'40-44 transition matrix'!G7</f>
        <v>0.81094103369999992</v>
      </c>
      <c r="H38" s="41">
        <f>'40-44 transition matrix'!H7</f>
        <v>8.0299999999999996E-2</v>
      </c>
      <c r="I38" s="41">
        <f>'40-44 transition matrix'!I7</f>
        <v>1.898E-2</v>
      </c>
      <c r="J38" s="41">
        <f>'40-44 transition matrix'!J7</f>
        <v>0</v>
      </c>
      <c r="K38" s="41">
        <f>'40-44 transition matrix'!K7</f>
        <v>7.5789663E-3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52"/>
      <c r="AP38" s="52"/>
      <c r="AQ38" s="52"/>
      <c r="AR38" s="52"/>
    </row>
    <row r="39" spans="1:44" x14ac:dyDescent="0.2">
      <c r="A39" s="4" t="str">
        <f>'40-44 transition matrix'!A8</f>
        <v>DCC</v>
      </c>
      <c r="B39" s="41">
        <f>'40-44 transition matrix'!B8</f>
        <v>0</v>
      </c>
      <c r="C39" s="41">
        <f>'40-44 transition matrix'!C8</f>
        <v>0</v>
      </c>
      <c r="D39" s="41">
        <f>'40-44 transition matrix'!D8</f>
        <v>0</v>
      </c>
      <c r="E39" s="41">
        <f>'40-44 transition matrix'!E8</f>
        <v>0</v>
      </c>
      <c r="F39" s="41">
        <f>'40-44 transition matrix'!F8</f>
        <v>0</v>
      </c>
      <c r="G39" s="41">
        <f>'40-44 transition matrix'!G8</f>
        <v>0</v>
      </c>
      <c r="H39" s="41">
        <f>'40-44 transition matrix'!H8</f>
        <v>0.80057999999999996</v>
      </c>
      <c r="I39" s="41">
        <f>'40-44 transition matrix'!I8</f>
        <v>1.898E-2</v>
      </c>
      <c r="J39" s="41">
        <f>'40-44 transition matrix'!J8</f>
        <v>2.044E-2</v>
      </c>
      <c r="K39" s="41">
        <f>'40-44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52"/>
      <c r="AP39" s="52"/>
      <c r="AQ39" s="52"/>
      <c r="AR39" s="52"/>
    </row>
    <row r="40" spans="1:44" x14ac:dyDescent="0.2">
      <c r="A40" s="4" t="str">
        <f>'40-44 transition matrix'!A9</f>
        <v>HCC</v>
      </c>
      <c r="B40" s="41">
        <f>'40-44 transition matrix'!B9</f>
        <v>0</v>
      </c>
      <c r="C40" s="41">
        <f>'40-44 transition matrix'!C9</f>
        <v>0</v>
      </c>
      <c r="D40" s="41">
        <f>'40-44 transition matrix'!D9</f>
        <v>0</v>
      </c>
      <c r="E40" s="41">
        <f>'40-44 transition matrix'!E9</f>
        <v>0</v>
      </c>
      <c r="F40" s="41">
        <f>'40-44 transition matrix'!F9</f>
        <v>0</v>
      </c>
      <c r="G40" s="41">
        <f>'40-44 transition matrix'!G9</f>
        <v>0</v>
      </c>
      <c r="H40" s="41">
        <f>'40-44 transition matrix'!H9</f>
        <v>0</v>
      </c>
      <c r="I40" s="41">
        <f>'40-44 transition matrix'!I9</f>
        <v>0.34700000000000009</v>
      </c>
      <c r="J40" s="41">
        <f>'40-44 transition matrix'!J9</f>
        <v>3.0599999999999999E-2</v>
      </c>
      <c r="K40" s="41">
        <f>'40-44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52"/>
      <c r="AP40" s="52"/>
      <c r="AQ40" s="52"/>
      <c r="AR40" s="52"/>
    </row>
    <row r="41" spans="1:44" x14ac:dyDescent="0.2">
      <c r="A41" s="4" t="str">
        <f>'40-44 transition matrix'!A10</f>
        <v xml:space="preserve">LT </v>
      </c>
      <c r="B41" s="41">
        <f>'40-44 transition matrix'!B10</f>
        <v>0</v>
      </c>
      <c r="C41" s="41">
        <f>'40-44 transition matrix'!C10</f>
        <v>0</v>
      </c>
      <c r="D41" s="41">
        <f>'40-44 transition matrix'!D10</f>
        <v>0</v>
      </c>
      <c r="E41" s="41">
        <f>'40-44 transition matrix'!E10</f>
        <v>0</v>
      </c>
      <c r="F41" s="41">
        <f>'40-44 transition matrix'!F10</f>
        <v>0</v>
      </c>
      <c r="G41" s="41">
        <f>'40-44 transition matrix'!G10</f>
        <v>0</v>
      </c>
      <c r="H41" s="41">
        <f>'40-44 transition matrix'!H10</f>
        <v>0</v>
      </c>
      <c r="I41" s="41">
        <f>'40-44 transition matrix'!I10</f>
        <v>0</v>
      </c>
      <c r="J41" s="41">
        <f>'40-44 transition matrix'!J10</f>
        <v>0.92999999999999994</v>
      </c>
      <c r="K41" s="41">
        <f>'40-44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52"/>
      <c r="AP41" s="52"/>
      <c r="AQ41" s="52"/>
      <c r="AR41" s="52"/>
    </row>
    <row r="42" spans="1:44" x14ac:dyDescent="0.2">
      <c r="A42" s="4" t="str">
        <f>'40-44 transition matrix'!A11</f>
        <v>death</v>
      </c>
      <c r="B42" s="41">
        <f>'40-44 transition matrix'!B11</f>
        <v>0</v>
      </c>
      <c r="C42" s="41">
        <f>'40-44 transition matrix'!C11</f>
        <v>0</v>
      </c>
      <c r="D42" s="41">
        <f>'40-44 transition matrix'!D11</f>
        <v>0</v>
      </c>
      <c r="E42" s="41">
        <f>'40-44 transition matrix'!E11</f>
        <v>0</v>
      </c>
      <c r="F42" s="41">
        <f>'40-44 transition matrix'!F11</f>
        <v>0</v>
      </c>
      <c r="G42" s="41">
        <f>'40-44 transition matrix'!G11</f>
        <v>0</v>
      </c>
      <c r="H42" s="41">
        <f>'40-44 transition matrix'!H11</f>
        <v>0</v>
      </c>
      <c r="I42" s="41">
        <f>'40-44 transition matrix'!I11</f>
        <v>0</v>
      </c>
      <c r="J42" s="41">
        <f>'40-44 transition matrix'!J11</f>
        <v>0</v>
      </c>
      <c r="K42" s="41">
        <f>'40-44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52"/>
      <c r="AP42" s="52"/>
      <c r="AQ42" s="52"/>
      <c r="AR42" s="52"/>
    </row>
    <row r="43" spans="1:44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52"/>
      <c r="AP43" s="52"/>
      <c r="AQ43" s="52"/>
      <c r="AR43" s="52"/>
    </row>
    <row r="44" spans="1:44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52"/>
      <c r="AP44" s="52"/>
      <c r="AQ44" s="52"/>
      <c r="AR44" s="52"/>
    </row>
    <row r="45" spans="1:44" x14ac:dyDescent="0.2">
      <c r="A45" s="4">
        <v>40</v>
      </c>
      <c r="B45" s="41">
        <f t="array" ref="B45:K45">MMULT(B29:K29,B33:K42)</f>
        <v>704.260058595857</v>
      </c>
      <c r="C45" s="41">
        <v>179.61524008301888</v>
      </c>
      <c r="D45" s="41">
        <v>14.451072979699427</v>
      </c>
      <c r="E45" s="41">
        <v>6.1724237680940304</v>
      </c>
      <c r="F45" s="41">
        <v>3.3519606190438691</v>
      </c>
      <c r="G45" s="41">
        <v>1.1697095781522948</v>
      </c>
      <c r="H45" s="41">
        <v>0.78522076982562472</v>
      </c>
      <c r="I45" s="41">
        <v>6.6048206770038767E-2</v>
      </c>
      <c r="J45" s="41">
        <v>0.12261179605385128</v>
      </c>
      <c r="K45" s="41">
        <v>8.701885669846197</v>
      </c>
      <c r="L45" s="41">
        <f xml:space="preserve"> (C45 + D45 + E45 + F45 + G45 + H45) / $Q$2</f>
        <v>0.22373622599443374</v>
      </c>
      <c r="M45" s="41">
        <f xml:space="preserve"> (D45 + E45 + F45 + G45 + H45) / (C45 + D45 + E45 + F45+ G45 + H45)</f>
        <v>0.12615392500744049</v>
      </c>
      <c r="N45" s="41">
        <f>I45 / (D45 + E45 + F45 + G45 + H45)</f>
        <v>2.5471353338963896E-3</v>
      </c>
      <c r="O45" s="41">
        <f>SUM(B45:J45)</f>
        <v>909.99434639651508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52"/>
      <c r="AP45" s="52"/>
      <c r="AQ45" s="52"/>
      <c r="AR45" s="52"/>
    </row>
    <row r="46" spans="1:44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52"/>
      <c r="AP46" s="52"/>
      <c r="AQ46" s="52"/>
      <c r="AR46" s="52"/>
    </row>
    <row r="47" spans="1:44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52"/>
      <c r="AP47" s="52"/>
      <c r="AQ47" s="52"/>
      <c r="AR47" s="52"/>
    </row>
    <row r="48" spans="1:44" x14ac:dyDescent="0.2">
      <c r="A48" s="4">
        <v>41</v>
      </c>
      <c r="B48" s="41">
        <f t="array" ref="B48:K48">MMULT(B45:K45,B33:K42)</f>
        <v>695.97604781672646</v>
      </c>
      <c r="C48" s="41">
        <v>184.35796422314607</v>
      </c>
      <c r="D48" s="41">
        <v>15.400758330039487</v>
      </c>
      <c r="E48" s="41">
        <v>6.5761081779900161</v>
      </c>
      <c r="F48" s="41">
        <v>3.4710512185974767</v>
      </c>
      <c r="G48" s="41">
        <v>1.1247445445725586</v>
      </c>
      <c r="H48" s="41">
        <v>0.72255972303262783</v>
      </c>
      <c r="I48" s="41">
        <v>6.1907363140640964E-2</v>
      </c>
      <c r="J48" s="41">
        <v>0.13209995799248064</v>
      </c>
      <c r="K48" s="41">
        <v>10.872990711123384</v>
      </c>
      <c r="L48" s="41">
        <f xml:space="preserve"> (C48 + D48 + E48 + F48 + G48 + H48) / $Q$2</f>
        <v>0.23038429769252569</v>
      </c>
      <c r="M48" s="41">
        <f xml:space="preserve"> (D48 + E48 + F48 + G48 + H48) / (C48 + D48 + E48 + F48+ G48 + H48)</f>
        <v>0.12896201792208614</v>
      </c>
      <c r="N48" s="41">
        <f>I48 / (D48 + E48 + F48 + G48 + H48)</f>
        <v>2.2680659330678019E-3</v>
      </c>
      <c r="O48" s="41">
        <f>SUM(B48:J48)</f>
        <v>907.82324135523788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52"/>
      <c r="AP48" s="52"/>
      <c r="AQ48" s="52"/>
      <c r="AR48" s="52"/>
    </row>
    <row r="49" spans="1:44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52"/>
      <c r="AP49" s="52"/>
      <c r="AQ49" s="52"/>
      <c r="AR49" s="52"/>
    </row>
    <row r="50" spans="1:44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52"/>
      <c r="AP50" s="52"/>
      <c r="AQ50" s="52"/>
      <c r="AR50" s="52"/>
    </row>
    <row r="51" spans="1:44" x14ac:dyDescent="0.2">
      <c r="A51" s="4">
        <v>42</v>
      </c>
      <c r="B51" s="41">
        <f t="array" ref="B51:K51">MMULT(B48:K48,B33:K42)</f>
        <v>689.41429850440852</v>
      </c>
      <c r="C51" s="41">
        <v>187.38564653017505</v>
      </c>
      <c r="D51" s="41">
        <v>16.301354626014174</v>
      </c>
      <c r="E51" s="41">
        <v>6.9983299268478234</v>
      </c>
      <c r="F51" s="41">
        <v>3.6020669795425055</v>
      </c>
      <c r="G51" s="41">
        <v>1.0945399556735895</v>
      </c>
      <c r="H51" s="41">
        <v>0.66878384999463758</v>
      </c>
      <c r="I51" s="41">
        <v>5.8523221569577649E-2</v>
      </c>
      <c r="J51" s="41">
        <v>0.13951644698389751</v>
      </c>
      <c r="K51" s="41">
        <v>13.033172025151453</v>
      </c>
      <c r="L51" s="41">
        <f xml:space="preserve"> (C51 + D51 + E51 + F51 + G51 + H51) / $Q$2</f>
        <v>0.23517101118647188</v>
      </c>
      <c r="M51" s="41">
        <f xml:space="preserve"> (D51 + E51 + F51 + G51 + H51) / (C51 + D51 + E51 + F51+ G51 + H51)</f>
        <v>0.13267752632436602</v>
      </c>
      <c r="N51" s="41">
        <f>I51 / (D51 + E51 + F51 + G51 + H51)</f>
        <v>2.0416210625425276E-3</v>
      </c>
      <c r="O51" s="41">
        <f>SUM(B51:J51)</f>
        <v>905.66306004120963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52"/>
      <c r="AP51" s="52"/>
      <c r="AQ51" s="52"/>
      <c r="AR51" s="52"/>
    </row>
    <row r="52" spans="1:44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52"/>
      <c r="AP52" s="52"/>
      <c r="AQ52" s="52"/>
      <c r="AR52" s="52"/>
    </row>
    <row r="53" spans="1:44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52"/>
      <c r="AP53" s="52"/>
      <c r="AQ53" s="52"/>
      <c r="AR53" s="52"/>
    </row>
    <row r="54" spans="1:44" x14ac:dyDescent="0.2">
      <c r="A54" s="4">
        <v>43</v>
      </c>
      <c r="B54" s="41">
        <f t="array" ref="B54:K54">MMULT(B51:K51,B33:K42)</f>
        <v>684.04396409352194</v>
      </c>
      <c r="C54" s="41">
        <v>189.25327636994587</v>
      </c>
      <c r="D54" s="41">
        <v>17.135461009884907</v>
      </c>
      <c r="E54" s="41">
        <v>7.4330272520402447</v>
      </c>
      <c r="F54" s="41">
        <v>3.7460280309734815</v>
      </c>
      <c r="G54" s="41">
        <v>1.0769320035246468</v>
      </c>
      <c r="H54" s="41">
        <v>0.62330653306929618</v>
      </c>
      <c r="I54" s="41">
        <v>5.585599535376129E-2</v>
      </c>
      <c r="J54" s="41">
        <v>0.14521104816894415</v>
      </c>
      <c r="K54" s="41">
        <v>15.183169729878131</v>
      </c>
      <c r="L54" s="41">
        <f xml:space="preserve"> (C54 + D54 + E54 + F54 + G54 + H54) / $Q$2</f>
        <v>0.23867304942162845</v>
      </c>
      <c r="M54" s="41">
        <f xml:space="preserve"> (D54 + E54 + F54 + G54 + H54) / (C54 + D54 + E54 + F54+ G54 + H54)</f>
        <v>0.13688614188446016</v>
      </c>
      <c r="N54" s="41">
        <f>I54 / (D54 + E54 + F54 + G54 + H54)</f>
        <v>1.8609512445151492E-3</v>
      </c>
      <c r="O54" s="41">
        <f>SUM(B54:J54)</f>
        <v>903.51306233648302</v>
      </c>
      <c r="P54" s="41"/>
      <c r="Q54" s="54"/>
      <c r="R54" s="55"/>
      <c r="S54" s="55"/>
      <c r="T54" s="55"/>
      <c r="U54" s="55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52"/>
      <c r="AP54" s="52"/>
      <c r="AQ54" s="52"/>
      <c r="AR54" s="52"/>
    </row>
    <row r="55" spans="1:44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54"/>
      <c r="R55" s="55"/>
      <c r="S55" s="55"/>
      <c r="T55" s="55"/>
      <c r="U55" s="55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52"/>
      <c r="AP55" s="52"/>
      <c r="AQ55" s="52"/>
      <c r="AR55" s="52"/>
    </row>
    <row r="56" spans="1:44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52"/>
      <c r="AP56" s="52"/>
      <c r="AQ56" s="52"/>
      <c r="AR56" s="52"/>
    </row>
    <row r="57" spans="1:44" x14ac:dyDescent="0.2">
      <c r="A57" s="4">
        <v>44</v>
      </c>
      <c r="B57" s="41">
        <f t="array" ref="B57:K57">MMULT(B54:K54,B33:K42)</f>
        <v>679.50406847876957</v>
      </c>
      <c r="C57" s="41">
        <v>190.33537066956245</v>
      </c>
      <c r="D57" s="41">
        <v>17.896807104009223</v>
      </c>
      <c r="E57" s="41">
        <v>7.8738387177669829</v>
      </c>
      <c r="F57" s="41">
        <v>3.903146015277569</v>
      </c>
      <c r="G57" s="41">
        <v>1.0702195854708552</v>
      </c>
      <c r="H57" s="41">
        <v>0.58548438412764625</v>
      </c>
      <c r="I57" s="41">
        <v>5.3838999512754351E-2</v>
      </c>
      <c r="J57" s="41">
        <v>0.14949585379087957</v>
      </c>
      <c r="K57" s="41">
        <v>17.323962258073287</v>
      </c>
      <c r="L57" s="41">
        <f xml:space="preserve"> (C57 + D57 + E57 + F57 + G57 + H57) / $Q$2</f>
        <v>0.24128200240643086</v>
      </c>
      <c r="M57" s="41">
        <f xml:space="preserve"> (D57 + E57 + F57 + G57 + H57) / (C57 + D57 + E57 + F57+ G57 + H57)</f>
        <v>0.1413372191303669</v>
      </c>
      <c r="N57" s="41">
        <f>I57 / (D57 + E57 + F57 + G57 + H57)</f>
        <v>1.7184764110159273E-3</v>
      </c>
      <c r="O57" s="41">
        <f>SUM(B57:J57)</f>
        <v>901.37226980828802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10.720130586543576</v>
      </c>
      <c r="AM57">
        <f>J57 - J45</f>
        <v>2.6884057737028288E-2</v>
      </c>
      <c r="AN57">
        <f>K57-K45</f>
        <v>8.62207658822709</v>
      </c>
      <c r="AO57" s="52"/>
      <c r="AP57" s="52"/>
      <c r="AQ57" s="52"/>
      <c r="AR57" s="52"/>
    </row>
    <row r="58" spans="1:44" x14ac:dyDescent="0.2">
      <c r="A58" s="22" t="s">
        <v>153</v>
      </c>
      <c r="B58" s="4">
        <f t="shared" ref="B58:J58" si="2">SUM(B45:B57)</f>
        <v>3453.1984374892836</v>
      </c>
      <c r="C58" s="4">
        <f t="shared" si="2"/>
        <v>930.94749787584828</v>
      </c>
      <c r="D58" s="4">
        <f t="shared" si="2"/>
        <v>81.18545404964722</v>
      </c>
      <c r="E58" s="4">
        <f t="shared" si="2"/>
        <v>35.053727842739093</v>
      </c>
      <c r="F58" s="4">
        <f t="shared" si="2"/>
        <v>18.0742528634349</v>
      </c>
      <c r="G58" s="4">
        <f t="shared" si="2"/>
        <v>5.536145667393944</v>
      </c>
      <c r="H58" s="4">
        <f t="shared" si="2"/>
        <v>3.3853552600498324</v>
      </c>
      <c r="I58" s="4">
        <f t="shared" si="2"/>
        <v>0.29617378634677305</v>
      </c>
      <c r="J58" s="4">
        <f t="shared" si="2"/>
        <v>0.68893510299005323</v>
      </c>
      <c r="K58" s="41"/>
      <c r="L58" s="4">
        <f>AVERAGE(L17:L57)</f>
        <v>0.21630794187601271</v>
      </c>
      <c r="M58" s="41"/>
      <c r="N58" s="41"/>
      <c r="O58" s="4">
        <f>SUM(B58:J58)</f>
        <v>4528.3659799377328</v>
      </c>
      <c r="P58" s="41"/>
      <c r="Q58" s="41">
        <f xml:space="preserve"> $R$6 * B58</f>
        <v>3453.1984374892836</v>
      </c>
      <c r="R58" s="41">
        <f>$R$7 * C58</f>
        <v>930.94749787584828</v>
      </c>
      <c r="S58" s="41">
        <f xml:space="preserve"> $R$8 * D58</f>
        <v>77.126181347164859</v>
      </c>
      <c r="T58" s="41">
        <f xml:space="preserve"> $R$9 * E58</f>
        <v>33.301041450602135</v>
      </c>
      <c r="U58" s="41">
        <f xml:space="preserve"> $R$10 * F58</f>
        <v>16.62831263436011</v>
      </c>
      <c r="V58" s="41">
        <f>$R$11 * G58</f>
        <v>4.3181936205672766</v>
      </c>
      <c r="W58" s="41">
        <f>$R$12 *H58</f>
        <v>2.0312131560298994</v>
      </c>
      <c r="X58" s="41">
        <f xml:space="preserve"> $R$13 * I58</f>
        <v>0.19251296112540248</v>
      </c>
      <c r="Y58" s="41">
        <f xml:space="preserve"> $R$14 * J58</f>
        <v>0.51670132724253992</v>
      </c>
      <c r="Z58" s="4">
        <f>SUM(Q58:Y58)</f>
        <v>4518.2600918622238</v>
      </c>
      <c r="AA58" s="41"/>
      <c r="AB58" s="50">
        <f xml:space="preserve"> $S$6 * B58</f>
        <v>8664074.879660612</v>
      </c>
      <c r="AC58" s="50">
        <f>$S$7 * C58</f>
        <v>3607421.5542689119</v>
      </c>
      <c r="AD58" s="50">
        <f xml:space="preserve"> $S$8 * D58</f>
        <v>318652.90714486531</v>
      </c>
      <c r="AE58" s="50">
        <f xml:space="preserve"> $S$9 * E58</f>
        <v>140214.91137095637</v>
      </c>
      <c r="AF58" s="50">
        <f xml:space="preserve"> $S$10 * F58</f>
        <v>81334.13788545705</v>
      </c>
      <c r="AG58" s="50">
        <f>$S$11 * G58</f>
        <v>114664.64906306336</v>
      </c>
      <c r="AH58" s="50">
        <f>$S$12 *H58</f>
        <v>173276.02363039061</v>
      </c>
      <c r="AI58" s="50">
        <f xml:space="preserve"> $S$13 * I58</f>
        <v>21007.606665576612</v>
      </c>
      <c r="AJ58" s="50">
        <f xml:space="preserve"> $S$14 * J58</f>
        <v>46274.392997635892</v>
      </c>
      <c r="AK58" s="39">
        <f>SUM(AB58:AJ58) + AL58 + AM58 + AN58</f>
        <v>13758485.37337718</v>
      </c>
      <c r="AL58" s="39">
        <f>IF(AL57&gt;0,(AL57*$T$7)-(AL57*$S$7),0)</f>
        <v>49784.286443908364</v>
      </c>
      <c r="AM58" s="39">
        <f>IF(AM57 &gt; 0, (AM57 * $T$14) - (AM57 * $S$14), 0)</f>
        <v>4478.0774972568015</v>
      </c>
      <c r="AN58" s="39">
        <f t="array" ref="AN58">IF(AN57&gt;0,AN57*$T$15,0)</f>
        <v>537301.94674854761</v>
      </c>
      <c r="AO58" s="52"/>
      <c r="AP58" s="52"/>
      <c r="AQ58" s="52"/>
      <c r="AR58" s="52"/>
    </row>
    <row r="59" spans="1:44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52"/>
      <c r="AP59" s="52"/>
      <c r="AQ59" s="52"/>
      <c r="AR59" s="52"/>
    </row>
    <row r="60" spans="1:44" x14ac:dyDescent="0.2">
      <c r="A60" s="4" t="str">
        <f>'45-49 transition matrix'!A1</f>
        <v>45-49</v>
      </c>
      <c r="B60" s="4" t="str">
        <f>'45-49 transition matrix'!B1</f>
        <v>no NAFLD</v>
      </c>
      <c r="C60" s="4" t="str">
        <f>'45-49 transition matrix'!C1</f>
        <v>NAFLD F0</v>
      </c>
      <c r="D60" s="4" t="str">
        <f>'45-49 transition matrix'!D1</f>
        <v>F1</v>
      </c>
      <c r="E60" s="4" t="str">
        <f>'45-49 transition matrix'!E1</f>
        <v>F2</v>
      </c>
      <c r="F60" s="4" t="str">
        <f>'45-49 transition matrix'!F1</f>
        <v>F3</v>
      </c>
      <c r="G60" s="4" t="str">
        <f>'45-49 transition matrix'!G1</f>
        <v>F4</v>
      </c>
      <c r="H60" s="4" t="str">
        <f>'45-49 transition matrix'!H1</f>
        <v>DCC</v>
      </c>
      <c r="I60" s="4" t="str">
        <f>'45-49 transition matrix'!I1</f>
        <v>HCC</v>
      </c>
      <c r="J60" s="4" t="str">
        <f>'45-49 transition matrix'!J1</f>
        <v>LT</v>
      </c>
      <c r="K60" s="4" t="str">
        <f>'45-49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52"/>
      <c r="AP60" s="52"/>
      <c r="AQ60" s="52"/>
      <c r="AR60" s="52"/>
    </row>
    <row r="61" spans="1:44" x14ac:dyDescent="0.2">
      <c r="A61" s="4" t="str">
        <f>'45-49 transition matrix'!A2</f>
        <v>no NAFLD</v>
      </c>
      <c r="B61" s="41">
        <f>'45-49 transition matrix'!B2</f>
        <v>0.92075999999999991</v>
      </c>
      <c r="C61" s="41">
        <f>'45-49 transition matrix'!C2</f>
        <v>7.6100000000000001E-2</v>
      </c>
      <c r="D61" s="41">
        <f>'45-49 transition matrix'!D2</f>
        <v>0</v>
      </c>
      <c r="E61" s="41">
        <f>'45-49 transition matrix'!E2</f>
        <v>0</v>
      </c>
      <c r="F61" s="41">
        <f>'45-49 transition matrix'!F2</f>
        <v>0</v>
      </c>
      <c r="G61" s="41">
        <f>'45-49 transition matrix'!G2</f>
        <v>0</v>
      </c>
      <c r="H61" s="41">
        <f>'45-49 transition matrix'!H2</f>
        <v>0</v>
      </c>
      <c r="I61" s="41">
        <f>'45-49 transition matrix'!I2</f>
        <v>0</v>
      </c>
      <c r="J61" s="41">
        <f>'45-49 transition matrix'!J2</f>
        <v>0</v>
      </c>
      <c r="K61" s="41">
        <f>'45-49 transition matrix'!K2</f>
        <v>3.14E-3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52"/>
      <c r="AP61" s="52"/>
      <c r="AQ61" s="52"/>
      <c r="AR61" s="52"/>
    </row>
    <row r="62" spans="1:44" x14ac:dyDescent="0.2">
      <c r="A62" s="4" t="str">
        <f>'45-49 transition matrix'!A3</f>
        <v>NAFLD</v>
      </c>
      <c r="B62" s="41">
        <f>'45-49 transition matrix'!B3</f>
        <v>0.17818999999999999</v>
      </c>
      <c r="C62" s="41">
        <f>'45-49 transition matrix'!C3</f>
        <v>0.79723130000000009</v>
      </c>
      <c r="D62" s="41">
        <f>'45-49 transition matrix'!D3</f>
        <v>2.0952000000000002E-2</v>
      </c>
      <c r="E62" s="41">
        <f>'45-49 transition matrix'!E3</f>
        <v>0</v>
      </c>
      <c r="F62" s="41">
        <f>'45-49 transition matrix'!F3</f>
        <v>0</v>
      </c>
      <c r="G62" s="41">
        <f>'45-49 transition matrix'!G3</f>
        <v>0</v>
      </c>
      <c r="H62" s="41">
        <f>'45-49 transition matrix'!H3</f>
        <v>0</v>
      </c>
      <c r="I62" s="41">
        <f>'45-49 transition matrix'!I3</f>
        <v>0</v>
      </c>
      <c r="J62" s="41">
        <f>'45-49 transition matrix'!J3</f>
        <v>0</v>
      </c>
      <c r="K62" s="41">
        <f>'45-49 transition matrix'!K3</f>
        <v>3.6267000000000005E-3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52"/>
      <c r="AP62" s="52"/>
      <c r="AQ62" s="52"/>
      <c r="AR62" s="52"/>
    </row>
    <row r="63" spans="1:44" x14ac:dyDescent="0.2">
      <c r="A63" s="4" t="str">
        <f>'45-49 transition matrix'!A4</f>
        <v>F1</v>
      </c>
      <c r="B63" s="41">
        <f>'45-49 transition matrix'!B4</f>
        <v>0</v>
      </c>
      <c r="C63" s="41">
        <f>'45-49 transition matrix'!C4</f>
        <v>6.1800000000000001E-2</v>
      </c>
      <c r="D63" s="41">
        <f>'45-49 transition matrix'!D4</f>
        <v>0.82760868300000001</v>
      </c>
      <c r="E63" s="41">
        <f>'45-49 transition matrix'!E4</f>
        <v>0.1067</v>
      </c>
      <c r="F63" s="41">
        <f>'45-49 transition matrix'!F4</f>
        <v>0</v>
      </c>
      <c r="G63" s="41">
        <f>'45-49 transition matrix'!G4</f>
        <v>0</v>
      </c>
      <c r="H63" s="41">
        <f>'45-49 transition matrix'!H4</f>
        <v>0</v>
      </c>
      <c r="I63" s="41">
        <f>'45-49 transition matrix'!I4</f>
        <v>9.0210000000000005E-6</v>
      </c>
      <c r="J63" s="41">
        <f>'45-49 transition matrix'!J4</f>
        <v>0</v>
      </c>
      <c r="K63" s="41">
        <f>'45-49 transition matrix'!K4</f>
        <v>3.8822960000000004E-3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52"/>
      <c r="AP63" s="52"/>
      <c r="AQ63" s="52"/>
      <c r="AR63" s="52"/>
    </row>
    <row r="64" spans="1:44" x14ac:dyDescent="0.2">
      <c r="A64" s="4" t="str">
        <f>'45-49 transition matrix'!A5</f>
        <v>F2</v>
      </c>
      <c r="B64" s="41">
        <f>'45-49 transition matrix'!B5</f>
        <v>0</v>
      </c>
      <c r="C64" s="41">
        <f>'45-49 transition matrix'!C5</f>
        <v>0</v>
      </c>
      <c r="D64" s="41">
        <f>'45-49 transition matrix'!D5</f>
        <v>6.1800000000000001E-2</v>
      </c>
      <c r="E64" s="41">
        <f>'45-49 transition matrix'!E5</f>
        <v>0.82509159200000004</v>
      </c>
      <c r="F64" s="41">
        <f>'45-49 transition matrix'!F5</f>
        <v>0.1067</v>
      </c>
      <c r="G64" s="41">
        <f>'45-49 transition matrix'!G5</f>
        <v>0</v>
      </c>
      <c r="H64" s="41">
        <f>'45-49 transition matrix'!H5</f>
        <v>0</v>
      </c>
      <c r="I64" s="41">
        <f>'45-49 transition matrix'!I5</f>
        <v>1.8430000000000001E-4</v>
      </c>
      <c r="J64" s="41">
        <f>'45-49 transition matrix'!J5</f>
        <v>0</v>
      </c>
      <c r="K64" s="41">
        <f>'45-49 transition matrix'!K5</f>
        <v>6.2241080000000008E-3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52"/>
      <c r="AP64" s="52"/>
      <c r="AQ64" s="52"/>
      <c r="AR64" s="52"/>
    </row>
    <row r="65" spans="1:44" x14ac:dyDescent="0.2">
      <c r="A65" s="4" t="str">
        <f>'45-49 transition matrix'!A6</f>
        <v>F3</v>
      </c>
      <c r="B65" s="41">
        <f>'45-49 transition matrix'!B6</f>
        <v>0</v>
      </c>
      <c r="C65" s="41">
        <f>'45-49 transition matrix'!C6</f>
        <v>0</v>
      </c>
      <c r="D65" s="41">
        <f>'45-49 transition matrix'!D6</f>
        <v>0</v>
      </c>
      <c r="E65" s="41">
        <f>'45-49 transition matrix'!E6</f>
        <v>6.1800000000000001E-2</v>
      </c>
      <c r="F65" s="41">
        <f>'45-49 transition matrix'!F6</f>
        <v>0.85989176999999994</v>
      </c>
      <c r="G65" s="41">
        <f>'45-49 transition matrix'!G6</f>
        <v>6.9839999999999999E-2</v>
      </c>
      <c r="H65" s="41">
        <f>'45-49 transition matrix'!H6</f>
        <v>0</v>
      </c>
      <c r="I65" s="41">
        <f>'45-49 transition matrix'!I6</f>
        <v>3.6860000000000001E-4</v>
      </c>
      <c r="J65" s="41">
        <f>'45-49 transition matrix'!J6</f>
        <v>0</v>
      </c>
      <c r="K65" s="41">
        <f>'45-49 transition matrix'!K6</f>
        <v>8.0996300000000018E-3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52"/>
      <c r="AP65" s="52"/>
      <c r="AQ65" s="52"/>
      <c r="AR65" s="52"/>
    </row>
    <row r="66" spans="1:44" x14ac:dyDescent="0.2">
      <c r="A66" s="4" t="str">
        <f>'45-49 transition matrix'!A7</f>
        <v>F4</v>
      </c>
      <c r="B66" s="41">
        <f>'45-49 transition matrix'!B7</f>
        <v>0</v>
      </c>
      <c r="C66" s="41">
        <f>'45-49 transition matrix'!C7</f>
        <v>0</v>
      </c>
      <c r="D66" s="41">
        <f>'45-49 transition matrix'!D7</f>
        <v>0</v>
      </c>
      <c r="E66" s="41">
        <f>'45-49 transition matrix'!E7</f>
        <v>0</v>
      </c>
      <c r="F66" s="41">
        <f>'45-49 transition matrix'!F7</f>
        <v>6.1800000000000001E-2</v>
      </c>
      <c r="G66" s="41">
        <f>'45-49 transition matrix'!G7</f>
        <v>0.796025074</v>
      </c>
      <c r="H66" s="41">
        <f>'45-49 transition matrix'!H7</f>
        <v>0.1067</v>
      </c>
      <c r="I66" s="41">
        <f>'45-49 transition matrix'!I7</f>
        <v>2.5219999999999999E-2</v>
      </c>
      <c r="J66" s="41">
        <f>'45-49 transition matrix'!J7</f>
        <v>0</v>
      </c>
      <c r="K66" s="41">
        <f>'45-49 transition matrix'!K7</f>
        <v>1.0254926000000001E-2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52"/>
      <c r="AP66" s="52"/>
      <c r="AQ66" s="52"/>
      <c r="AR66" s="52"/>
    </row>
    <row r="67" spans="1:44" x14ac:dyDescent="0.2">
      <c r="A67" s="4" t="str">
        <f>'45-49 transition matrix'!A8</f>
        <v>DCC</v>
      </c>
      <c r="B67" s="41">
        <f>'45-49 transition matrix'!B8</f>
        <v>0</v>
      </c>
      <c r="C67" s="41">
        <f>'45-49 transition matrix'!C8</f>
        <v>0</v>
      </c>
      <c r="D67" s="41">
        <f>'45-49 transition matrix'!D8</f>
        <v>0</v>
      </c>
      <c r="E67" s="41">
        <f>'45-49 transition matrix'!E8</f>
        <v>0</v>
      </c>
      <c r="F67" s="41">
        <f>'45-49 transition matrix'!F8</f>
        <v>0</v>
      </c>
      <c r="G67" s="41">
        <f>'45-49 transition matrix'!G8</f>
        <v>0</v>
      </c>
      <c r="H67" s="41">
        <f>'45-49 transition matrix'!H8</f>
        <v>0.78761999999999999</v>
      </c>
      <c r="I67" s="41">
        <f>'45-49 transition matrix'!I8</f>
        <v>2.5219999999999999E-2</v>
      </c>
      <c r="J67" s="41">
        <f>'45-49 transition matrix'!J8</f>
        <v>2.716E-2</v>
      </c>
      <c r="K67" s="41">
        <f>'45-49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52"/>
      <c r="AP67" s="52"/>
      <c r="AQ67" s="52"/>
      <c r="AR67" s="52"/>
    </row>
    <row r="68" spans="1:44" x14ac:dyDescent="0.2">
      <c r="A68" s="4" t="str">
        <f>'45-49 transition matrix'!A9</f>
        <v>HCC</v>
      </c>
      <c r="B68" s="41">
        <f>'45-49 transition matrix'!B9</f>
        <v>0</v>
      </c>
      <c r="C68" s="41">
        <f>'45-49 transition matrix'!C9</f>
        <v>0</v>
      </c>
      <c r="D68" s="41">
        <f>'45-49 transition matrix'!D9</f>
        <v>0</v>
      </c>
      <c r="E68" s="41">
        <f>'45-49 transition matrix'!E9</f>
        <v>0</v>
      </c>
      <c r="F68" s="41">
        <f>'45-49 transition matrix'!F9</f>
        <v>0</v>
      </c>
      <c r="G68" s="41">
        <f>'45-49 transition matrix'!G9</f>
        <v>0</v>
      </c>
      <c r="H68" s="41">
        <f>'45-49 transition matrix'!H9</f>
        <v>0</v>
      </c>
      <c r="I68" s="41">
        <f>'45-49 transition matrix'!I9</f>
        <v>0.34700000000000009</v>
      </c>
      <c r="J68" s="41">
        <f>'45-49 transition matrix'!J9</f>
        <v>3.0599999999999999E-2</v>
      </c>
      <c r="K68" s="41">
        <f>'45-49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52"/>
      <c r="AP68" s="52"/>
      <c r="AQ68" s="52"/>
      <c r="AR68" s="52"/>
    </row>
    <row r="69" spans="1:44" x14ac:dyDescent="0.2">
      <c r="A69" s="4" t="str">
        <f>'45-49 transition matrix'!A10</f>
        <v xml:space="preserve">LT </v>
      </c>
      <c r="B69" s="41">
        <f>'45-49 transition matrix'!B10</f>
        <v>0</v>
      </c>
      <c r="C69" s="41">
        <f>'45-49 transition matrix'!C10</f>
        <v>0</v>
      </c>
      <c r="D69" s="41">
        <f>'45-49 transition matrix'!D10</f>
        <v>0</v>
      </c>
      <c r="E69" s="41">
        <f>'45-49 transition matrix'!E10</f>
        <v>0</v>
      </c>
      <c r="F69" s="41">
        <f>'45-49 transition matrix'!F10</f>
        <v>0</v>
      </c>
      <c r="G69" s="41">
        <f>'45-49 transition matrix'!G10</f>
        <v>0</v>
      </c>
      <c r="H69" s="41">
        <f>'45-49 transition matrix'!H10</f>
        <v>0</v>
      </c>
      <c r="I69" s="41">
        <f>'45-49 transition matrix'!I10</f>
        <v>0</v>
      </c>
      <c r="J69" s="41">
        <f>'45-49 transition matrix'!J10</f>
        <v>0.92999999999999994</v>
      </c>
      <c r="K69" s="41">
        <f>'45-49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52"/>
      <c r="AP69" s="52"/>
      <c r="AQ69" s="52"/>
      <c r="AR69" s="52"/>
    </row>
    <row r="70" spans="1:44" x14ac:dyDescent="0.2">
      <c r="A70" s="4" t="str">
        <f>'45-49 transition matrix'!A11</f>
        <v>death</v>
      </c>
      <c r="B70" s="41">
        <f>'45-49 transition matrix'!B11</f>
        <v>0</v>
      </c>
      <c r="C70" s="41">
        <f>'45-49 transition matrix'!C11</f>
        <v>0</v>
      </c>
      <c r="D70" s="41">
        <f>'45-49 transition matrix'!D11</f>
        <v>0</v>
      </c>
      <c r="E70" s="41">
        <f>'45-49 transition matrix'!E11</f>
        <v>0</v>
      </c>
      <c r="F70" s="41">
        <f>'45-49 transition matrix'!F11</f>
        <v>0</v>
      </c>
      <c r="G70" s="41">
        <f>'45-49 transition matrix'!G11</f>
        <v>0</v>
      </c>
      <c r="H70" s="41">
        <f>'45-49 transition matrix'!H11</f>
        <v>0</v>
      </c>
      <c r="I70" s="41">
        <f>'45-49 transition matrix'!I11</f>
        <v>0</v>
      </c>
      <c r="J70" s="41">
        <f>'45-49 transition matrix'!J11</f>
        <v>0</v>
      </c>
      <c r="K70" s="41">
        <f>'45-49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52"/>
      <c r="AP70" s="52"/>
      <c r="AQ70" s="52"/>
      <c r="AR70" s="52"/>
    </row>
    <row r="71" spans="1:44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52"/>
      <c r="AP71" s="52"/>
      <c r="AQ71" s="52"/>
      <c r="AR71" s="52"/>
    </row>
    <row r="72" spans="1:44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52"/>
      <c r="AP72" s="52"/>
      <c r="AQ72" s="52"/>
      <c r="AR72" s="52"/>
    </row>
    <row r="73" spans="1:44" x14ac:dyDescent="0.2">
      <c r="A73" s="4">
        <v>45</v>
      </c>
      <c r="B73" s="41">
        <f t="array" ref="B73:K73">MMULT(B57:K57,B61:K70)</f>
        <v>659.57602579212107</v>
      </c>
      <c r="C73" s="41">
        <v>204.55759728513931</v>
      </c>
      <c r="D73" s="41">
        <v>19.286062876280788</v>
      </c>
      <c r="E73" s="41">
        <v>8.6474418645355371</v>
      </c>
      <c r="F73" s="41">
        <v>4.2625612972133116</v>
      </c>
      <c r="G73" s="41">
        <v>1.1245173424276722</v>
      </c>
      <c r="H73" s="41">
        <v>0.57533164039635698</v>
      </c>
      <c r="I73" s="41">
        <v>6.3490282138001009E-2</v>
      </c>
      <c r="J73" s="41">
        <v>0.15658037328351515</v>
      </c>
      <c r="K73" s="41">
        <v>20.446623312825555</v>
      </c>
      <c r="L73" s="41">
        <f xml:space="preserve"> (C73 + D73 + E73 + F73 + G73 + H73) / $Q$2</f>
        <v>0.25955642788438971</v>
      </c>
      <c r="M73" s="41">
        <f xml:space="preserve"> (D73 + E73 + F73 + G73 + H73) / (C73 + D73 + E73 + F73+ G73 + H73)</f>
        <v>0.14214894422421878</v>
      </c>
      <c r="N73" s="41">
        <f>I73 / (D73 + E73 + F73 + G73 + H73)</f>
        <v>1.8730953891918866E-3</v>
      </c>
      <c r="O73" s="41">
        <f>SUM(B73:J73)</f>
        <v>898.24960875353554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52"/>
      <c r="AP73" s="52"/>
      <c r="AQ73" s="52"/>
      <c r="AR73" s="52"/>
    </row>
    <row r="74" spans="1:44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52"/>
      <c r="AP74" s="52"/>
      <c r="AQ74" s="52"/>
      <c r="AR74" s="52"/>
    </row>
    <row r="75" spans="1:44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52"/>
      <c r="AP75" s="52"/>
      <c r="AQ75" s="52"/>
      <c r="AR75" s="52"/>
    </row>
    <row r="76" spans="1:44" x14ac:dyDescent="0.2">
      <c r="A76" s="4">
        <v>46</v>
      </c>
      <c r="B76" s="41">
        <f t="array" ref="B76:K76">MMULT(B73:K73,B61:K70)</f>
        <v>643.76133976859228</v>
      </c>
      <c r="C76" s="41">
        <v>214.46533345704265</v>
      </c>
      <c r="D76" s="41">
        <v>20.781615782840472</v>
      </c>
      <c r="E76" s="41">
        <v>9.4561807718040178</v>
      </c>
      <c r="F76" s="41">
        <v>4.6575185973022224</v>
      </c>
      <c r="G76" s="41">
        <v>1.1928412817176488</v>
      </c>
      <c r="H76" s="41">
        <v>0.57312870704601127</v>
      </c>
      <c r="I76" s="41">
        <v>6.8240202451702023E-2</v>
      </c>
      <c r="J76" s="41">
        <v>0.16318855714025696</v>
      </c>
      <c r="K76" s="41">
        <v>23.576844940423769</v>
      </c>
      <c r="L76" s="41">
        <f xml:space="preserve"> (C76 + D76 + E76 + F76 + G76 + H76) / $Q$2</f>
        <v>0.27335109237675975</v>
      </c>
      <c r="M76" s="41">
        <f xml:space="preserve"> (D76 + E76 + F76 + G76 + H76) / (C76 + D76 + E76 + F76+ G76 + H76)</f>
        <v>0.14598725274692326</v>
      </c>
      <c r="N76" s="41">
        <f>I76 / (D76 + E76 + F76 + G76 + H76)</f>
        <v>1.8613696216536878E-3</v>
      </c>
      <c r="O76" s="41">
        <f>SUM(B76:J76)</f>
        <v>895.11938712593735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52"/>
      <c r="AP76" s="52"/>
      <c r="AQ76" s="52"/>
      <c r="AR76" s="52"/>
    </row>
    <row r="77" spans="1:44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52"/>
      <c r="AP77" s="52"/>
      <c r="AQ77" s="52"/>
      <c r="AR77" s="52"/>
    </row>
    <row r="78" spans="1:44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52"/>
      <c r="AP78" s="52"/>
      <c r="AQ78" s="52"/>
      <c r="AR78" s="52"/>
    </row>
    <row r="79" spans="1:44" x14ac:dyDescent="0.2">
      <c r="A79" s="4">
        <v>47</v>
      </c>
      <c r="B79" s="41">
        <f t="array" ref="B79:K79">MMULT(B76:K76,B61:K70)</f>
        <v>630.96526897403942</v>
      </c>
      <c r="C79" s="41">
        <v>221.25301840866103</v>
      </c>
      <c r="D79" s="41">
        <v>22.276915306938061</v>
      </c>
      <c r="E79" s="41">
        <v>10.307448300589922</v>
      </c>
      <c r="F79" s="41">
        <v>5.0876539900037647</v>
      </c>
      <c r="G79" s="41">
        <v>1.2748126683851333</v>
      </c>
      <c r="H79" s="41">
        <v>0.57868379700285255</v>
      </c>
      <c r="I79" s="41">
        <v>7.1864119794546197E-2</v>
      </c>
      <c r="J79" s="41">
        <v>0.1694196840188307</v>
      </c>
      <c r="K79" s="41">
        <v>26.711146816927439</v>
      </c>
      <c r="L79" s="41">
        <f xml:space="preserve"> (C79 + D79 + E79 + F79 + G79 + H79) / $Q$2</f>
        <v>0.28385719171290091</v>
      </c>
      <c r="M79" s="41">
        <f xml:space="preserve"> (D79 + E79 + F79 + G79 + H79) / (C79 + D79 + E79 + F79+ G79 + H79)</f>
        <v>0.15156736134799423</v>
      </c>
      <c r="N79" s="41">
        <f>I79 / (D79 + E79 + F79 + G79 + H79)</f>
        <v>1.8181704020382226E-3</v>
      </c>
      <c r="O79" s="41">
        <f>SUM(B79:J79)</f>
        <v>891.98508524943372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52"/>
      <c r="AP79" s="52"/>
      <c r="AQ79" s="52"/>
      <c r="AR79" s="52"/>
    </row>
    <row r="80" spans="1:44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52"/>
      <c r="AP80" s="52"/>
      <c r="AQ80" s="52"/>
      <c r="AR80" s="52"/>
    </row>
    <row r="81" spans="1:44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52"/>
      <c r="AP81" s="52"/>
      <c r="AQ81" s="52"/>
      <c r="AR81" s="52"/>
    </row>
    <row r="82" spans="1:44" x14ac:dyDescent="0.2">
      <c r="A82" s="4">
        <v>48</v>
      </c>
      <c r="B82" s="41">
        <f t="array" ref="B82:K82">MMULT(B79:K79,B61:K70)</f>
        <v>620.39265641077588</v>
      </c>
      <c r="C82" s="41">
        <v>225.78300182975397</v>
      </c>
      <c r="D82" s="41">
        <v>23.709262085152275</v>
      </c>
      <c r="E82" s="41">
        <v>11.195952807623957</v>
      </c>
      <c r="F82" s="41">
        <v>5.5534199511910449</v>
      </c>
      <c r="G82" s="41">
        <v>1.3701046033492761</v>
      </c>
      <c r="H82" s="41">
        <v>0.59180544391208045</v>
      </c>
      <c r="I82" s="41">
        <v>7.5657962461290543E-2</v>
      </c>
      <c r="J82" s="41">
        <v>0.17547640012982313</v>
      </c>
      <c r="K82" s="41">
        <v>29.848894572011474</v>
      </c>
      <c r="L82" s="41">
        <f xml:space="preserve"> (C82 + D82 + E82 + F82 + G82 + H82) / $Q$2</f>
        <v>0.29193931286485253</v>
      </c>
      <c r="M82" s="41">
        <f xml:space="preserve"> (D82 + E82 + F82 + G82 + H82) / (C82 + D82 + E82 + F82+ G82 + H82)</f>
        <v>0.15816548815202491</v>
      </c>
      <c r="N82" s="41">
        <f>I82 / (D82 + E82 + F82 + G82 + H82)</f>
        <v>1.7835217028750253E-3</v>
      </c>
      <c r="O82" s="41">
        <f>SUM(B82:J82)</f>
        <v>888.84733749434963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52"/>
      <c r="AP82" s="52"/>
      <c r="AQ82" s="52"/>
      <c r="AR82" s="52"/>
    </row>
    <row r="83" spans="1:44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52"/>
      <c r="AP83" s="52"/>
      <c r="AQ83" s="52"/>
      <c r="AR83" s="52"/>
    </row>
    <row r="84" spans="1:44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52"/>
      <c r="AP84" s="52"/>
      <c r="AQ84" s="52"/>
      <c r="AR84" s="52"/>
    </row>
    <row r="85" spans="1:44" x14ac:dyDescent="0.2">
      <c r="A85" s="4">
        <v>49</v>
      </c>
      <c r="B85" s="41">
        <f t="array" ref="B85:K85">MMULT(B82:K82,B61:K70)</f>
        <v>611.46501541282976</v>
      </c>
      <c r="C85" s="41">
        <v>228.6783896163596</v>
      </c>
      <c r="D85" s="41">
        <v>25.044506507042875</v>
      </c>
      <c r="E85" s="41">
        <v>12.110666143468675</v>
      </c>
      <c r="F85" s="41">
        <v>6.0546207404434425</v>
      </c>
      <c r="G85" s="41">
        <v>1.4784884676600307</v>
      </c>
      <c r="H85" s="41">
        <v>0.61230796491140049</v>
      </c>
      <c r="I85" s="41">
        <v>8.0056970315723508E-2</v>
      </c>
      <c r="J85" s="41">
        <v>0.18158162162870312</v>
      </c>
      <c r="K85" s="41">
        <v>32.990598621700769</v>
      </c>
      <c r="L85" s="41">
        <f xml:space="preserve"> (C85 + D85 + E85 + F85 + G85 + H85) / $Q$2</f>
        <v>0.29822586604458329</v>
      </c>
      <c r="M85" s="41">
        <f xml:space="preserve"> (D85 + E85 + F85 + G85 + H85) / (C85 + D85 + E85 + F85+ G85 + H85)</f>
        <v>0.16534330449780316</v>
      </c>
      <c r="N85" s="41">
        <f>I85 / (D85 + E85 + F85 + G85 + H85)</f>
        <v>1.7672390277388109E-3</v>
      </c>
      <c r="O85" s="41">
        <f>SUM(B85:J85)</f>
        <v>885.70563344466007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24.120792331220287</v>
      </c>
      <c r="AM85">
        <f>J85 - J73</f>
        <v>2.5001248345187965E-2</v>
      </c>
      <c r="AN85">
        <f>K85-K73</f>
        <v>12.543975308875215</v>
      </c>
      <c r="AO85" s="52"/>
      <c r="AP85" s="52"/>
      <c r="AQ85" s="52"/>
      <c r="AR85" s="52"/>
    </row>
    <row r="86" spans="1:44" x14ac:dyDescent="0.2">
      <c r="A86" s="22" t="s">
        <v>153</v>
      </c>
      <c r="B86" s="4">
        <f t="shared" ref="B86:J86" si="3">SUM(B73:B85)</f>
        <v>3166.1603063583584</v>
      </c>
      <c r="C86" s="4">
        <f t="shared" si="3"/>
        <v>1094.7373405969565</v>
      </c>
      <c r="D86" s="4">
        <f t="shared" si="3"/>
        <v>111.09836255825448</v>
      </c>
      <c r="E86" s="4">
        <f t="shared" si="3"/>
        <v>51.717689888022107</v>
      </c>
      <c r="F86" s="4">
        <f t="shared" si="3"/>
        <v>25.61577457615379</v>
      </c>
      <c r="G86" s="4">
        <f t="shared" si="3"/>
        <v>6.4407643635397616</v>
      </c>
      <c r="H86" s="4">
        <f t="shared" si="3"/>
        <v>2.9312575532687015</v>
      </c>
      <c r="I86" s="4">
        <f t="shared" si="3"/>
        <v>0.35930953716126329</v>
      </c>
      <c r="J86" s="4">
        <f t="shared" si="3"/>
        <v>0.84624663620112894</v>
      </c>
      <c r="K86" s="41"/>
      <c r="L86" s="4"/>
      <c r="M86" s="41"/>
      <c r="N86" s="41"/>
      <c r="O86" s="4">
        <f>SUM(B86:J86)</f>
        <v>4459.9070520679161</v>
      </c>
      <c r="P86" s="41"/>
      <c r="Q86" s="41">
        <f xml:space="preserve"> $R$6 * B86</f>
        <v>3166.1603063583584</v>
      </c>
      <c r="R86" s="41">
        <f>$R$7 * C86</f>
        <v>1094.7373405969565</v>
      </c>
      <c r="S86" s="41">
        <f xml:space="preserve"> $R$8 * D86</f>
        <v>105.54344443034175</v>
      </c>
      <c r="T86" s="41">
        <f xml:space="preserve"> $R$9 * E86</f>
        <v>49.131805393621001</v>
      </c>
      <c r="U86" s="41">
        <f xml:space="preserve"> $R$10 * F86</f>
        <v>23.566512610061487</v>
      </c>
      <c r="V86" s="41">
        <f>$R$11 * G86</f>
        <v>5.0237962035610142</v>
      </c>
      <c r="W86" s="41">
        <f>$R$12 *H86</f>
        <v>1.7587545319612208</v>
      </c>
      <c r="X86" s="41">
        <f xml:space="preserve"> $R$13 * I86</f>
        <v>0.23355119915482114</v>
      </c>
      <c r="Y86" s="41">
        <f xml:space="preserve"> $R$14 * J86</f>
        <v>0.63468497715084671</v>
      </c>
      <c r="Z86" s="4">
        <f>SUM(Q86:Y86)</f>
        <v>4446.7901963011664</v>
      </c>
      <c r="AA86" s="41"/>
      <c r="AB86" s="50">
        <f xml:space="preserve"> $S$6 * B86</f>
        <v>7943896.2086531213</v>
      </c>
      <c r="AC86" s="50">
        <f>$S$7 * C86</f>
        <v>4242107.1948132068</v>
      </c>
      <c r="AD86" s="50">
        <f xml:space="preserve"> $S$8 * D86</f>
        <v>436061.07304114883</v>
      </c>
      <c r="AE86" s="50">
        <f xml:space="preserve"> $S$9 * E86</f>
        <v>206870.75955208842</v>
      </c>
      <c r="AF86" s="50">
        <f xml:space="preserve"> $S$10 * F86</f>
        <v>115270.98559269206</v>
      </c>
      <c r="AG86" s="50">
        <f>$S$11 * G86</f>
        <v>133401.11149763555</v>
      </c>
      <c r="AH86" s="50">
        <f>$S$12 *H86</f>
        <v>150033.4866065052</v>
      </c>
      <c r="AI86" s="50">
        <f xml:space="preserve"> $S$13 * I86</f>
        <v>25485.825470848406</v>
      </c>
      <c r="AJ86" s="50">
        <f xml:space="preserve"> $S$14 * J86</f>
        <v>56840.694060357426</v>
      </c>
      <c r="AK86" s="39">
        <f>SUM(AB86:AJ86) + AL86 + AM86 + AN86</f>
        <v>14207851.666133823</v>
      </c>
      <c r="AL86" s="39">
        <f>IF(AL85&gt;0,(AL85*$T$7)-(AL85*$S$7),0)</f>
        <v>112016.95958618702</v>
      </c>
      <c r="AM86" s="39">
        <f>IF(AM85 &gt; 0, (AM85 * $T$14) - (AM85 * $S$14), 0)</f>
        <v>4164.4579368579589</v>
      </c>
      <c r="AN86" s="39">
        <f t="array" ref="AN86">IF(AN85&gt;0,AN85*$T$15,0)</f>
        <v>781702.90932317672</v>
      </c>
      <c r="AO86" s="52"/>
      <c r="AP86" s="52"/>
      <c r="AQ86" s="52"/>
      <c r="AR86" s="52"/>
    </row>
    <row r="87" spans="1:44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52"/>
      <c r="AP87" s="52"/>
      <c r="AQ87" s="52"/>
      <c r="AR87" s="52"/>
    </row>
    <row r="88" spans="1:44" x14ac:dyDescent="0.2">
      <c r="A88" s="4" t="str">
        <f>'50-54 transition matrix'!A1</f>
        <v>50-54</v>
      </c>
      <c r="B88" s="4" t="str">
        <f>'50-54 transition matrix'!B1</f>
        <v>no NAFLD</v>
      </c>
      <c r="C88" s="4" t="str">
        <f>'50-54 transition matrix'!C1</f>
        <v>NAFLD F0</v>
      </c>
      <c r="D88" s="4" t="str">
        <f>'50-54 transition matrix'!D1</f>
        <v>F1</v>
      </c>
      <c r="E88" s="4" t="str">
        <f>'50-54 transition matrix'!E1</f>
        <v>F2</v>
      </c>
      <c r="F88" s="4" t="str">
        <f>'50-54 transition matrix'!F1</f>
        <v>F3</v>
      </c>
      <c r="G88" s="4" t="str">
        <f>'50-54 transition matrix'!G1</f>
        <v>F4</v>
      </c>
      <c r="H88" s="4" t="str">
        <f>'50-54 transition matrix'!H1</f>
        <v>DCC</v>
      </c>
      <c r="I88" s="4" t="str">
        <f>'50-54 transition matrix'!I1</f>
        <v>HCC</v>
      </c>
      <c r="J88" s="4" t="str">
        <f>'50-54 transition matrix'!J1</f>
        <v>LT</v>
      </c>
      <c r="K88" s="4" t="str">
        <f>'50-54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52"/>
      <c r="AP88" s="52"/>
      <c r="AQ88" s="52"/>
      <c r="AR88" s="52"/>
    </row>
    <row r="89" spans="1:44" x14ac:dyDescent="0.2">
      <c r="A89" s="4" t="str">
        <f>'50-54 transition matrix'!A2</f>
        <v>no NAFLD</v>
      </c>
      <c r="B89" s="41">
        <f>'50-54 transition matrix'!B2</f>
        <v>0.91325999999999996</v>
      </c>
      <c r="C89" s="41">
        <f>'50-54 transition matrix'!C2</f>
        <v>8.1799999999999998E-2</v>
      </c>
      <c r="D89" s="41">
        <f>'50-54 transition matrix'!D2</f>
        <v>0</v>
      </c>
      <c r="E89" s="41">
        <f>'50-54 transition matrix'!E2</f>
        <v>0</v>
      </c>
      <c r="F89" s="41">
        <f>'50-54 transition matrix'!F2</f>
        <v>0</v>
      </c>
      <c r="G89" s="41">
        <f>'50-54 transition matrix'!G2</f>
        <v>0</v>
      </c>
      <c r="H89" s="41">
        <f>'50-54 transition matrix'!H2</f>
        <v>0</v>
      </c>
      <c r="I89" s="41">
        <f>'50-54 transition matrix'!I2</f>
        <v>0</v>
      </c>
      <c r="J89" s="41">
        <f>'50-54 transition matrix'!J2</f>
        <v>0</v>
      </c>
      <c r="K89" s="41">
        <f>'50-54 transition matrix'!K2</f>
        <v>4.9399999999999999E-3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52"/>
      <c r="AP89" s="52"/>
      <c r="AQ89" s="52"/>
      <c r="AR89" s="52"/>
    </row>
    <row r="90" spans="1:44" x14ac:dyDescent="0.2">
      <c r="A90" s="4" t="str">
        <f>'50-54 transition matrix'!A3</f>
        <v>NAFLD</v>
      </c>
      <c r="B90" s="41">
        <f>'50-54 transition matrix'!B3</f>
        <v>0.17818999999999999</v>
      </c>
      <c r="C90" s="41">
        <f>'50-54 transition matrix'!C3</f>
        <v>0.79515230000000003</v>
      </c>
      <c r="D90" s="41">
        <f>'50-54 transition matrix'!D3</f>
        <v>2.0952000000000002E-2</v>
      </c>
      <c r="E90" s="41">
        <f>'50-54 transition matrix'!E3</f>
        <v>0</v>
      </c>
      <c r="F90" s="41">
        <f>'50-54 transition matrix'!F3</f>
        <v>0</v>
      </c>
      <c r="G90" s="41">
        <f>'50-54 transition matrix'!G3</f>
        <v>0</v>
      </c>
      <c r="H90" s="41">
        <f>'50-54 transition matrix'!H3</f>
        <v>0</v>
      </c>
      <c r="I90" s="41">
        <f>'50-54 transition matrix'!I3</f>
        <v>0</v>
      </c>
      <c r="J90" s="41">
        <f>'50-54 transition matrix'!J3</f>
        <v>0</v>
      </c>
      <c r="K90" s="41">
        <f>'50-54 transition matrix'!K3</f>
        <v>5.7057000000000002E-3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52"/>
      <c r="AP90" s="52"/>
      <c r="AQ90" s="52"/>
      <c r="AR90" s="52"/>
    </row>
    <row r="91" spans="1:44" x14ac:dyDescent="0.2">
      <c r="A91" s="4" t="str">
        <f>'50-54 transition matrix'!A4</f>
        <v>F1</v>
      </c>
      <c r="B91" s="41">
        <f>'50-54 transition matrix'!B4</f>
        <v>0</v>
      </c>
      <c r="C91" s="41">
        <f>'50-54 transition matrix'!C4</f>
        <v>6.1800000000000001E-2</v>
      </c>
      <c r="D91" s="41">
        <f>'50-54 transition matrix'!D4</f>
        <v>0.82538316300000003</v>
      </c>
      <c r="E91" s="41">
        <f>'50-54 transition matrix'!E4</f>
        <v>0.1067</v>
      </c>
      <c r="F91" s="41">
        <f>'50-54 transition matrix'!F4</f>
        <v>0</v>
      </c>
      <c r="G91" s="41">
        <f>'50-54 transition matrix'!G4</f>
        <v>0</v>
      </c>
      <c r="H91" s="41">
        <f>'50-54 transition matrix'!H4</f>
        <v>0</v>
      </c>
      <c r="I91" s="41">
        <f>'50-54 transition matrix'!I4</f>
        <v>9.0210000000000005E-6</v>
      </c>
      <c r="J91" s="41">
        <f>'50-54 transition matrix'!J4</f>
        <v>0</v>
      </c>
      <c r="K91" s="41">
        <f>'50-54 transition matrix'!K4</f>
        <v>6.1078160000000012E-3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52"/>
      <c r="AP91" s="52"/>
      <c r="AQ91" s="52"/>
      <c r="AR91" s="52"/>
    </row>
    <row r="92" spans="1:44" x14ac:dyDescent="0.2">
      <c r="A92" s="4" t="str">
        <f>'50-54 transition matrix'!A5</f>
        <v>F2</v>
      </c>
      <c r="B92" s="41">
        <f>'50-54 transition matrix'!B5</f>
        <v>0</v>
      </c>
      <c r="C92" s="41">
        <f>'50-54 transition matrix'!C5</f>
        <v>0</v>
      </c>
      <c r="D92" s="41">
        <f>'50-54 transition matrix'!D5</f>
        <v>6.1800000000000001E-2</v>
      </c>
      <c r="E92" s="41">
        <f>'50-54 transition matrix'!E5</f>
        <v>0.821523632</v>
      </c>
      <c r="F92" s="41">
        <f>'50-54 transition matrix'!F5</f>
        <v>0.1067</v>
      </c>
      <c r="G92" s="41">
        <f>'50-54 transition matrix'!G5</f>
        <v>0</v>
      </c>
      <c r="H92" s="41">
        <f>'50-54 transition matrix'!H5</f>
        <v>0</v>
      </c>
      <c r="I92" s="41">
        <f>'50-54 transition matrix'!I5</f>
        <v>1.8430000000000001E-4</v>
      </c>
      <c r="J92" s="41">
        <f>'50-54 transition matrix'!J5</f>
        <v>0</v>
      </c>
      <c r="K92" s="41">
        <f>'50-54 transition matrix'!K5</f>
        <v>9.792068000000001E-3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52"/>
      <c r="AP92" s="52"/>
      <c r="AQ92" s="52"/>
      <c r="AR92" s="52"/>
    </row>
    <row r="93" spans="1:44" x14ac:dyDescent="0.2">
      <c r="A93" s="4" t="str">
        <f>'50-54 transition matrix'!A6</f>
        <v>F3</v>
      </c>
      <c r="B93" s="41">
        <f>'50-54 transition matrix'!B6</f>
        <v>0</v>
      </c>
      <c r="C93" s="41">
        <f>'50-54 transition matrix'!C6</f>
        <v>0</v>
      </c>
      <c r="D93" s="41">
        <f>'50-54 transition matrix'!D6</f>
        <v>0</v>
      </c>
      <c r="E93" s="41">
        <f>'50-54 transition matrix'!E6</f>
        <v>6.1800000000000001E-2</v>
      </c>
      <c r="F93" s="41">
        <f>'50-54 transition matrix'!F6</f>
        <v>0.85524866999999993</v>
      </c>
      <c r="G93" s="41">
        <f>'50-54 transition matrix'!G6</f>
        <v>6.9839999999999999E-2</v>
      </c>
      <c r="H93" s="41">
        <f>'50-54 transition matrix'!H6</f>
        <v>0</v>
      </c>
      <c r="I93" s="41">
        <f>'50-54 transition matrix'!I6</f>
        <v>3.6860000000000001E-4</v>
      </c>
      <c r="J93" s="41">
        <f>'50-54 transition matrix'!J6</f>
        <v>0</v>
      </c>
      <c r="K93" s="41">
        <f>'50-54 transition matrix'!K6</f>
        <v>1.2742730000000001E-2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52"/>
      <c r="AP93" s="52"/>
      <c r="AQ93" s="52"/>
      <c r="AR93" s="52"/>
    </row>
    <row r="94" spans="1:44" x14ac:dyDescent="0.2">
      <c r="A94" s="4" t="str">
        <f>'50-54 transition matrix'!A7</f>
        <v>F4</v>
      </c>
      <c r="B94" s="41">
        <f>'50-54 transition matrix'!B7</f>
        <v>0</v>
      </c>
      <c r="C94" s="41">
        <f>'50-54 transition matrix'!C7</f>
        <v>0</v>
      </c>
      <c r="D94" s="41">
        <f>'50-54 transition matrix'!D7</f>
        <v>0</v>
      </c>
      <c r="E94" s="41">
        <f>'50-54 transition matrix'!E7</f>
        <v>0</v>
      </c>
      <c r="F94" s="41">
        <f>'50-54 transition matrix'!F7</f>
        <v>6.1800000000000001E-2</v>
      </c>
      <c r="G94" s="41">
        <f>'50-54 transition matrix'!G7</f>
        <v>0.79014645399999994</v>
      </c>
      <c r="H94" s="41">
        <f>'50-54 transition matrix'!H7</f>
        <v>0.1067</v>
      </c>
      <c r="I94" s="41">
        <f>'50-54 transition matrix'!I7</f>
        <v>2.5219999999999999E-2</v>
      </c>
      <c r="J94" s="41">
        <f>'50-54 transition matrix'!J7</f>
        <v>0</v>
      </c>
      <c r="K94" s="41">
        <f>'50-54 transition matrix'!K7</f>
        <v>1.6133546000000002E-2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52"/>
      <c r="AP94" s="52"/>
      <c r="AQ94" s="52"/>
      <c r="AR94" s="52"/>
    </row>
    <row r="95" spans="1:44" x14ac:dyDescent="0.2">
      <c r="A95" s="4" t="str">
        <f>'50-54 transition matrix'!A8</f>
        <v>DCC</v>
      </c>
      <c r="B95" s="41">
        <f>'50-54 transition matrix'!B8</f>
        <v>0</v>
      </c>
      <c r="C95" s="41">
        <f>'50-54 transition matrix'!C8</f>
        <v>0</v>
      </c>
      <c r="D95" s="41">
        <f>'50-54 transition matrix'!D8</f>
        <v>0</v>
      </c>
      <c r="E95" s="41">
        <f>'50-54 transition matrix'!E8</f>
        <v>0</v>
      </c>
      <c r="F95" s="41">
        <f>'50-54 transition matrix'!F8</f>
        <v>0</v>
      </c>
      <c r="G95" s="41">
        <f>'50-54 transition matrix'!G8</f>
        <v>0</v>
      </c>
      <c r="H95" s="41">
        <f>'50-54 transition matrix'!H8</f>
        <v>0.78761999999999999</v>
      </c>
      <c r="I95" s="41">
        <f>'50-54 transition matrix'!I8</f>
        <v>2.5219999999999999E-2</v>
      </c>
      <c r="J95" s="41">
        <f>'50-54 transition matrix'!J8</f>
        <v>2.716E-2</v>
      </c>
      <c r="K95" s="41">
        <f>'50-54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52"/>
      <c r="AP95" s="52"/>
      <c r="AQ95" s="52"/>
      <c r="AR95" s="52"/>
    </row>
    <row r="96" spans="1:44" x14ac:dyDescent="0.2">
      <c r="A96" s="4" t="str">
        <f>'50-54 transition matrix'!A9</f>
        <v>HCC</v>
      </c>
      <c r="B96" s="41">
        <f>'50-54 transition matrix'!B9</f>
        <v>0</v>
      </c>
      <c r="C96" s="41">
        <f>'50-54 transition matrix'!C9</f>
        <v>0</v>
      </c>
      <c r="D96" s="41">
        <f>'50-54 transition matrix'!D9</f>
        <v>0</v>
      </c>
      <c r="E96" s="41">
        <f>'50-54 transition matrix'!E9</f>
        <v>0</v>
      </c>
      <c r="F96" s="41">
        <f>'50-54 transition matrix'!F9</f>
        <v>0</v>
      </c>
      <c r="G96" s="41">
        <f>'50-54 transition matrix'!G9</f>
        <v>0</v>
      </c>
      <c r="H96" s="41">
        <f>'50-54 transition matrix'!H9</f>
        <v>0</v>
      </c>
      <c r="I96" s="41">
        <f>'50-54 transition matrix'!I9</f>
        <v>0.33782000000000001</v>
      </c>
      <c r="J96" s="41">
        <f>'50-54 transition matrix'!J9</f>
        <v>3.9780000000000003E-2</v>
      </c>
      <c r="K96" s="41">
        <f>'50-54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52"/>
      <c r="AP96" s="52"/>
      <c r="AQ96" s="52"/>
      <c r="AR96" s="52"/>
    </row>
    <row r="97" spans="1:44" x14ac:dyDescent="0.2">
      <c r="A97" s="4" t="str">
        <f>'50-54 transition matrix'!A10</f>
        <v xml:space="preserve">LT </v>
      </c>
      <c r="B97" s="41">
        <f>'50-54 transition matrix'!B10</f>
        <v>0</v>
      </c>
      <c r="C97" s="41">
        <f>'50-54 transition matrix'!C10</f>
        <v>0</v>
      </c>
      <c r="D97" s="41">
        <f>'50-54 transition matrix'!D10</f>
        <v>0</v>
      </c>
      <c r="E97" s="41">
        <f>'50-54 transition matrix'!E10</f>
        <v>0</v>
      </c>
      <c r="F97" s="41">
        <f>'50-54 transition matrix'!F10</f>
        <v>0</v>
      </c>
      <c r="G97" s="41">
        <f>'50-54 transition matrix'!G10</f>
        <v>0</v>
      </c>
      <c r="H97" s="41">
        <f>'50-54 transition matrix'!H10</f>
        <v>0</v>
      </c>
      <c r="I97" s="41">
        <f>'50-54 transition matrix'!I10</f>
        <v>0</v>
      </c>
      <c r="J97" s="41">
        <f>'50-54 transition matrix'!J10</f>
        <v>0.92999999999999994</v>
      </c>
      <c r="K97" s="41">
        <f>'50-54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52"/>
      <c r="AP97" s="52"/>
      <c r="AQ97" s="52"/>
      <c r="AR97" s="52"/>
    </row>
    <row r="98" spans="1:44" x14ac:dyDescent="0.2">
      <c r="A98" s="4" t="str">
        <f>'50-54 transition matrix'!A11</f>
        <v>death</v>
      </c>
      <c r="B98" s="41">
        <f>'50-54 transition matrix'!B11</f>
        <v>0</v>
      </c>
      <c r="C98" s="41">
        <f>'50-54 transition matrix'!C11</f>
        <v>0</v>
      </c>
      <c r="D98" s="41">
        <f>'50-54 transition matrix'!D11</f>
        <v>0</v>
      </c>
      <c r="E98" s="41">
        <f>'50-54 transition matrix'!E11</f>
        <v>0</v>
      </c>
      <c r="F98" s="41">
        <f>'50-54 transition matrix'!F11</f>
        <v>0</v>
      </c>
      <c r="G98" s="41">
        <f>'50-54 transition matrix'!G11</f>
        <v>0</v>
      </c>
      <c r="H98" s="41">
        <f>'50-54 transition matrix'!H11</f>
        <v>0</v>
      </c>
      <c r="I98" s="41">
        <f>'50-54 transition matrix'!I11</f>
        <v>0</v>
      </c>
      <c r="J98" s="41">
        <f>'50-54 transition matrix'!J11</f>
        <v>0</v>
      </c>
      <c r="K98" s="41">
        <f>'50-54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52"/>
      <c r="AP98" s="52"/>
      <c r="AQ98" s="52"/>
      <c r="AR98" s="52"/>
    </row>
    <row r="99" spans="1:44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52"/>
      <c r="AP99" s="52"/>
      <c r="AQ99" s="52"/>
      <c r="AR99" s="52"/>
    </row>
    <row r="100" spans="1:44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52"/>
      <c r="AP100" s="52"/>
      <c r="AQ100" s="52"/>
      <c r="AR100" s="52"/>
    </row>
    <row r="101" spans="1:44" x14ac:dyDescent="0.2">
      <c r="A101" s="4">
        <v>50</v>
      </c>
      <c r="B101" s="41">
        <f t="array" ref="B101:K101">MMULT(B85:K85,B89:K98)</f>
        <v>599.17474222165993</v>
      </c>
      <c r="C101" s="41">
        <v>233.3997362266492</v>
      </c>
      <c r="D101" s="41">
        <v>26.211022783465463</v>
      </c>
      <c r="E101" s="41">
        <v>12.995622842182698</v>
      </c>
      <c r="F101" s="41">
        <v>6.5617850004281673</v>
      </c>
      <c r="G101" s="41">
        <v>1.5910771325140369</v>
      </c>
      <c r="H101" s="41">
        <v>0.64002071882284262</v>
      </c>
      <c r="I101" s="41">
        <v>8.4464387209877978E-2</v>
      </c>
      <c r="J101" s="41">
        <v>0.18868585872084701</v>
      </c>
      <c r="K101" s="41">
        <v>37.849074894707847</v>
      </c>
      <c r="L101" s="41">
        <f xml:space="preserve"> (C101 + D101 + E101 + F101 + G101 + H101) / $Q$2</f>
        <v>0.30630283970048522</v>
      </c>
      <c r="M101" s="41">
        <f xml:space="preserve"> (D101 + E101 + F101 + G101 + H101) / (C101 + D101 + E101 + F101+ G101 + H101)</f>
        <v>0.17057446304237009</v>
      </c>
      <c r="N101" s="41">
        <f>I101 / (D101 + E101 + F101 + G101 + H101)</f>
        <v>1.7596920196752302E-3</v>
      </c>
      <c r="O101" s="41">
        <f>SUM(B101:J101)</f>
        <v>880.84715717165295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52"/>
      <c r="AP101" s="52"/>
      <c r="AQ101" s="52"/>
      <c r="AR101" s="52"/>
    </row>
    <row r="102" spans="1:44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52"/>
      <c r="AP102" s="52"/>
      <c r="AQ102" s="52"/>
      <c r="AR102" s="52"/>
    </row>
    <row r="103" spans="1:44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52"/>
      <c r="AP103" s="52"/>
      <c r="AQ103" s="52"/>
      <c r="AR103" s="52"/>
    </row>
    <row r="104" spans="1:44" x14ac:dyDescent="0.2">
      <c r="A104" s="4">
        <v>51</v>
      </c>
      <c r="B104" s="41">
        <f t="array" ref="B104:K104">MMULT(B101:K101,B89:K98)</f>
        <v>588.79182407957978</v>
      </c>
      <c r="C104" s="41">
        <v>236.22067220176339</v>
      </c>
      <c r="D104" s="41">
        <v>27.327457655549434</v>
      </c>
      <c r="E104" s="41">
        <v>13.87844572143432</v>
      </c>
      <c r="F104" s="41">
        <v>7.0969194184924014</v>
      </c>
      <c r="G104" s="41">
        <v>1.7154590187263574</v>
      </c>
      <c r="H104" s="41">
        <v>0.67386104859849505</v>
      </c>
      <c r="I104" s="41">
        <v>8.9852263975458813E-2</v>
      </c>
      <c r="J104" s="41">
        <v>0.19622080465682507</v>
      </c>
      <c r="K104" s="41">
        <v>42.705519853584477</v>
      </c>
      <c r="L104" s="41">
        <f xml:space="preserve"> (C104 + D104 + E104 + F104 + G104 + H104) / $Q$2</f>
        <v>0.31230433417499798</v>
      </c>
      <c r="M104" s="41">
        <f xml:space="preserve"> (D104 + E104 + F104 + G104 + H104) / (C104 + D104 + E104 + F104+ G104 + H104)</f>
        <v>0.17668134778641273</v>
      </c>
      <c r="N104" s="41">
        <f>I104 / (D104 + E104 + F104 + G104 + H104)</f>
        <v>1.7725086946638892E-3</v>
      </c>
      <c r="O104" s="41">
        <f>SUM(B104:J104)</f>
        <v>875.99071221277643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52"/>
      <c r="AP104" s="52"/>
      <c r="AQ104" s="52"/>
      <c r="AR104" s="52"/>
    </row>
    <row r="105" spans="1:44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52"/>
      <c r="AP105" s="52"/>
      <c r="AQ105" s="52"/>
      <c r="AR105" s="52"/>
    </row>
    <row r="106" spans="1:44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52"/>
      <c r="AP106" s="52"/>
      <c r="AQ106" s="52"/>
      <c r="AR106" s="52"/>
    </row>
    <row r="107" spans="1:44" x14ac:dyDescent="0.2">
      <c r="A107" s="4">
        <v>52</v>
      </c>
      <c r="B107" s="41">
        <f t="array" ref="B107:K107">MMULT(B104:K104,B89:K98)</f>
        <v>579.81218283854923</v>
      </c>
      <c r="C107" s="41">
        <v>237.68341890160079</v>
      </c>
      <c r="D107" s="41">
        <v>28.362606906041943</v>
      </c>
      <c r="E107" s="41">
        <v>14.755900487497538</v>
      </c>
      <c r="F107" s="41">
        <v>7.65647641959713</v>
      </c>
      <c r="G107" s="41">
        <v>1.8511127128164602</v>
      </c>
      <c r="H107" s="41">
        <v>0.71378591639524902</v>
      </c>
      <c r="I107" s="41">
        <v>9.603278695374963E-2</v>
      </c>
      <c r="J107" s="41">
        <v>0.20436173747172617</v>
      </c>
      <c r="K107" s="41">
        <v>47.560353359437087</v>
      </c>
      <c r="L107" s="41">
        <f xml:space="preserve"> (C107 + D107 + E107 + F107 + G107 + H107) / $Q$2</f>
        <v>0.31677859469323183</v>
      </c>
      <c r="M107" s="41">
        <f xml:space="preserve"> (D107 + E107 + F107 + G107 + H107) / (C107 + D107 + E107 + F107+ G107 + H107)</f>
        <v>0.18328388893955949</v>
      </c>
      <c r="N107" s="41">
        <f>I107 / (D107 + E107 + F107 + G107 + H107)</f>
        <v>1.8003936746119633E-3</v>
      </c>
      <c r="O107" s="41">
        <f>SUM(B107:J107)</f>
        <v>871.13587870692379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52"/>
      <c r="AP107" s="52"/>
      <c r="AQ107" s="52"/>
      <c r="AR107" s="52"/>
    </row>
    <row r="108" spans="1:44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52"/>
      <c r="AP108" s="52"/>
      <c r="AQ108" s="52"/>
      <c r="AR108" s="52"/>
    </row>
    <row r="109" spans="1:44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52"/>
      <c r="AP109" s="52"/>
      <c r="AQ109" s="52"/>
      <c r="AR109" s="52"/>
    </row>
    <row r="110" spans="1:44" x14ac:dyDescent="0.2">
      <c r="A110" s="4">
        <v>53</v>
      </c>
      <c r="B110" s="41">
        <f t="array" ref="B110:K110">MMULT(B107:K107,B89:K98)</f>
        <v>571.87208251320965</v>
      </c>
      <c r="C110" s="41">
        <v>238.17596287445809</v>
      </c>
      <c r="D110" s="41">
        <v>29.301875841988231</v>
      </c>
      <c r="E110" s="41">
        <v>15.621781361525327</v>
      </c>
      <c r="F110" s="41">
        <v>8.2370446224148512</v>
      </c>
      <c r="G110" s="41">
        <v>1.9973784591309096</v>
      </c>
      <c r="H110" s="41">
        <v>0.75970578992874238</v>
      </c>
      <c r="I110" s="41">
        <v>0.1029260882624437</v>
      </c>
      <c r="J110" s="41">
        <v>0.21326302560302046</v>
      </c>
      <c r="K110" s="41">
        <v>52.414211489839602</v>
      </c>
      <c r="L110" s="41">
        <f xml:space="preserve"> (C110 + D110 + E110 + F110 + G110 + H110) / $Q$2</f>
        <v>0.32012077407562778</v>
      </c>
      <c r="M110" s="41">
        <f xml:space="preserve"> (D110 + E110 + F110 + G110 + H110) / (C110 + D110 + E110 + F110+ G110 + H110)</f>
        <v>0.19013592187775527</v>
      </c>
      <c r="N110" s="41">
        <f>I110 / (D110 + E110 + F110 + G110 + H110)</f>
        <v>1.8406681574341225E-3</v>
      </c>
      <c r="O110" s="41">
        <f>SUM(B110:J110)</f>
        <v>866.28202057652129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52"/>
      <c r="AP110" s="52"/>
      <c r="AQ110" s="52"/>
      <c r="AR110" s="52"/>
    </row>
    <row r="111" spans="1:44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52"/>
      <c r="AP111" s="52"/>
      <c r="AQ111" s="52"/>
      <c r="AR111" s="52"/>
    </row>
    <row r="112" spans="1:44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52"/>
      <c r="AP112" s="52"/>
      <c r="AQ112" s="52"/>
      <c r="AR112" s="52"/>
    </row>
    <row r="113" spans="1:44" x14ac:dyDescent="0.2">
      <c r="A113" s="4">
        <v>54</v>
      </c>
      <c r="B113" s="41">
        <f t="array" ref="B113:K113">MMULT(B110:K110,B89:K98)</f>
        <v>564.70847290061351</v>
      </c>
      <c r="C113" s="41">
        <v>237.97615696095539</v>
      </c>
      <c r="D113" s="41">
        <v>30.140963826581448</v>
      </c>
      <c r="E113" s="41">
        <v>16.469222072435574</v>
      </c>
      <c r="F113" s="41">
        <v>8.8350035180999953</v>
      </c>
      <c r="G113" s="41">
        <v>2.1534967032077255</v>
      </c>
      <c r="H113" s="41">
        <v>0.81147975585294418</v>
      </c>
      <c r="I113" s="41">
        <v>0.11048375707282496</v>
      </c>
      <c r="J113" s="41">
        <v>0.22306262285635367</v>
      </c>
      <c r="K113" s="41">
        <v>57.267889948685088</v>
      </c>
      <c r="L113" s="41">
        <f xml:space="preserve"> (C113 + D113 + E113 + F113 + G113 + H113) / $Q$2</f>
        <v>0.32261623863471328</v>
      </c>
      <c r="M113" s="41">
        <f xml:space="preserve"> (D113 + E113 + F113 + G113 + H113) / (C113 + D113 + E113 + F113+ G113 + H113)</f>
        <v>0.19707443082073187</v>
      </c>
      <c r="N113" s="41">
        <f>I113 / (D113 + E113 + F113 + G113 + H113)</f>
        <v>1.8915158930902E-3</v>
      </c>
      <c r="O113" s="41">
        <f>SUM(B113:J113)</f>
        <v>861.42834211767581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4.5764207343061969</v>
      </c>
      <c r="AM113">
        <f>J113 - J101</f>
        <v>3.4376764135506666E-2</v>
      </c>
      <c r="AN113">
        <f>K113-K101</f>
        <v>19.418815053977241</v>
      </c>
      <c r="AO113" s="52"/>
      <c r="AP113" s="52"/>
      <c r="AQ113" s="52"/>
      <c r="AR113" s="52"/>
    </row>
    <row r="114" spans="1:44" x14ac:dyDescent="0.2">
      <c r="A114" s="22" t="s">
        <v>153</v>
      </c>
      <c r="B114" s="41">
        <f t="shared" ref="B114:J114" si="4">SUM(B101:B113)</f>
        <v>2904.3593045536118</v>
      </c>
      <c r="C114" s="41">
        <f t="shared" si="4"/>
        <v>1183.455947165427</v>
      </c>
      <c r="D114" s="41">
        <f t="shared" si="4"/>
        <v>141.34392701362651</v>
      </c>
      <c r="E114" s="41">
        <f t="shared" si="4"/>
        <v>73.720972485075464</v>
      </c>
      <c r="F114" s="41">
        <f t="shared" si="4"/>
        <v>38.387228979032542</v>
      </c>
      <c r="G114" s="41">
        <f t="shared" si="4"/>
        <v>9.3085240263954887</v>
      </c>
      <c r="H114" s="41">
        <f t="shared" si="4"/>
        <v>3.5988532295982729</v>
      </c>
      <c r="I114" s="41">
        <f t="shared" si="4"/>
        <v>0.48375928347435504</v>
      </c>
      <c r="J114" s="41">
        <f t="shared" si="4"/>
        <v>1.0255940493087723</v>
      </c>
      <c r="K114" s="41"/>
      <c r="L114" s="4"/>
      <c r="M114" s="41"/>
      <c r="N114" s="41"/>
      <c r="O114" s="4">
        <f>SUM(B114:J114)</f>
        <v>4355.6841107855507</v>
      </c>
      <c r="P114" s="41"/>
      <c r="Q114" s="41">
        <f xml:space="preserve"> $R$6 * B114</f>
        <v>2904.3593045536118</v>
      </c>
      <c r="R114" s="41">
        <f>$R$7 * C114</f>
        <v>1183.455947165427</v>
      </c>
      <c r="S114" s="41">
        <f xml:space="preserve"> $R$8 * D114</f>
        <v>134.27673066294517</v>
      </c>
      <c r="T114" s="41">
        <f xml:space="preserve"> $R$9 * E114</f>
        <v>70.034923860821692</v>
      </c>
      <c r="U114" s="41">
        <f xml:space="preserve"> $R$10 * F114</f>
        <v>35.31625066070994</v>
      </c>
      <c r="V114" s="41">
        <f>$R$11 * G114</f>
        <v>7.2606487405884819</v>
      </c>
      <c r="W114" s="41">
        <f>$R$12 *H114</f>
        <v>2.1593119377589636</v>
      </c>
      <c r="X114" s="41">
        <f xml:space="preserve"> $R$13 * I114</f>
        <v>0.31444353425833077</v>
      </c>
      <c r="Y114" s="41">
        <f xml:space="preserve"> $R$14 * J114</f>
        <v>0.76919553698157928</v>
      </c>
      <c r="Z114" s="4">
        <f>SUM(Q114:Y114)</f>
        <v>4337.946756653103</v>
      </c>
      <c r="AA114" s="41"/>
      <c r="AB114" s="50">
        <f xml:space="preserve"> $S$6 * B114</f>
        <v>7287037.4951250115</v>
      </c>
      <c r="AC114" s="50">
        <f>$S$7 * C114</f>
        <v>4585891.7952660294</v>
      </c>
      <c r="AD114" s="50">
        <f xml:space="preserve"> $S$8 * D114</f>
        <v>554774.91352848406</v>
      </c>
      <c r="AE114" s="50">
        <f xml:space="preserve"> $S$9 * E114</f>
        <v>294883.88994030183</v>
      </c>
      <c r="AF114" s="50">
        <f xml:space="preserve"> $S$10 * F114</f>
        <v>172742.53040564645</v>
      </c>
      <c r="AG114" s="50">
        <f>$S$11 * G114</f>
        <v>192798.14963470335</v>
      </c>
      <c r="AH114" s="50">
        <f>$S$12 *H114</f>
        <v>184203.70370375799</v>
      </c>
      <c r="AI114" s="50">
        <f xml:space="preserve"> $S$13 * I114</f>
        <v>34313.045976836002</v>
      </c>
      <c r="AJ114" s="50">
        <f xml:space="preserve"> $S$14 * J114</f>
        <v>68887.10110397161</v>
      </c>
      <c r="AK114" s="39">
        <f>SUM(AB114:AJ114) + AL114 + AM114 + AN114</f>
        <v>14612633.95789561</v>
      </c>
      <c r="AL114" s="39">
        <f>IF(AL113&gt;0,(AL113*$T$7)-(AL113*$S$7),0)</f>
        <v>21252.89789011798</v>
      </c>
      <c r="AM114" s="39">
        <f>IF(AM113 &gt; 0, (AM113 * $T$14) - (AM113 * $S$14), 0)</f>
        <v>5726.1376020513453</v>
      </c>
      <c r="AN114" s="39">
        <f t="array" ref="AN114">IF(AN113&gt;0,AN113*$T$15,0)</f>
        <v>1210122.2977186998</v>
      </c>
      <c r="AO114" s="52"/>
      <c r="AP114" s="52"/>
      <c r="AQ114" s="52"/>
      <c r="AR114" s="52"/>
    </row>
    <row r="115" spans="1:44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52"/>
      <c r="AP115" s="52"/>
      <c r="AQ115" s="52"/>
      <c r="AR115" s="52"/>
    </row>
    <row r="116" spans="1:44" x14ac:dyDescent="0.2">
      <c r="A116" s="4" t="str">
        <f>'55-59 transition matrix'!A1</f>
        <v>55-59</v>
      </c>
      <c r="B116" s="4" t="str">
        <f>'55-59 transition matrix'!B1</f>
        <v>no NAFLD</v>
      </c>
      <c r="C116" s="4" t="str">
        <f>'55-59 transition matrix'!C1</f>
        <v>NAFLD F0</v>
      </c>
      <c r="D116" s="4" t="str">
        <f>'55-59 transition matrix'!D1</f>
        <v>F1</v>
      </c>
      <c r="E116" s="4" t="str">
        <f>'55-59 transition matrix'!E1</f>
        <v>F2</v>
      </c>
      <c r="F116" s="4" t="str">
        <f>'55-59 transition matrix'!F1</f>
        <v>F3</v>
      </c>
      <c r="G116" s="4" t="str">
        <f>'55-59 transition matrix'!G1</f>
        <v>F4</v>
      </c>
      <c r="H116" s="4" t="str">
        <f>'55-59 transition matrix'!H1</f>
        <v>DCC</v>
      </c>
      <c r="I116" s="4" t="str">
        <f>'55-59 transition matrix'!I1</f>
        <v>HCC</v>
      </c>
      <c r="J116" s="4" t="str">
        <f>'55-59 transition matrix'!J1</f>
        <v>LT</v>
      </c>
      <c r="K116" s="4" t="str">
        <f>'55-59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52"/>
      <c r="AP116" s="52"/>
      <c r="AQ116" s="52"/>
      <c r="AR116" s="52"/>
    </row>
    <row r="117" spans="1:44" x14ac:dyDescent="0.2">
      <c r="A117" s="4" t="str">
        <f>'55-59 transition matrix'!A2</f>
        <v>no NAFLD</v>
      </c>
      <c r="B117" s="41">
        <f>'55-59 transition matrix'!B2</f>
        <v>0.90708999999999995</v>
      </c>
      <c r="C117" s="41">
        <f>'55-59 transition matrix'!C2</f>
        <v>8.5599999999999996E-2</v>
      </c>
      <c r="D117" s="41">
        <f>'55-59 transition matrix'!D2</f>
        <v>0</v>
      </c>
      <c r="E117" s="41">
        <f>'55-59 transition matrix'!E2</f>
        <v>0</v>
      </c>
      <c r="F117" s="41">
        <f>'55-59 transition matrix'!F2</f>
        <v>0</v>
      </c>
      <c r="G117" s="41">
        <f>'55-59 transition matrix'!G2</f>
        <v>0</v>
      </c>
      <c r="H117" s="41">
        <f>'55-59 transition matrix'!H2</f>
        <v>0</v>
      </c>
      <c r="I117" s="41">
        <f>'55-59 transition matrix'!I2</f>
        <v>0</v>
      </c>
      <c r="J117" s="41">
        <f>'55-59 transition matrix'!J2</f>
        <v>0</v>
      </c>
      <c r="K117" s="41">
        <f>'55-59 transition matrix'!K2</f>
        <v>7.3099999999999997E-3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52"/>
      <c r="AP117" s="52"/>
      <c r="AQ117" s="52"/>
      <c r="AR117" s="52"/>
    </row>
    <row r="118" spans="1:44" x14ac:dyDescent="0.2">
      <c r="A118" s="4" t="str">
        <f>'55-59 transition matrix'!A3</f>
        <v>NAFLD</v>
      </c>
      <c r="B118" s="41">
        <f>'55-59 transition matrix'!B3</f>
        <v>0.17818999999999999</v>
      </c>
      <c r="C118" s="41">
        <f>'55-59 transition matrix'!C3</f>
        <v>0.79241495000000006</v>
      </c>
      <c r="D118" s="41">
        <f>'55-59 transition matrix'!D3</f>
        <v>2.0952000000000002E-2</v>
      </c>
      <c r="E118" s="41">
        <f>'55-59 transition matrix'!E3</f>
        <v>0</v>
      </c>
      <c r="F118" s="41">
        <f>'55-59 transition matrix'!F3</f>
        <v>0</v>
      </c>
      <c r="G118" s="41">
        <f>'55-59 transition matrix'!G3</f>
        <v>0</v>
      </c>
      <c r="H118" s="41">
        <f>'55-59 transition matrix'!H3</f>
        <v>0</v>
      </c>
      <c r="I118" s="41">
        <f>'55-59 transition matrix'!I3</f>
        <v>0</v>
      </c>
      <c r="J118" s="41">
        <f>'55-59 transition matrix'!J3</f>
        <v>0</v>
      </c>
      <c r="K118" s="41">
        <f>'55-59 transition matrix'!K3</f>
        <v>8.4430500000000006E-3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52"/>
      <c r="AP118" s="52"/>
      <c r="AQ118" s="52"/>
      <c r="AR118" s="52"/>
    </row>
    <row r="119" spans="1:44" x14ac:dyDescent="0.2">
      <c r="A119" s="4" t="str">
        <f>'55-59 transition matrix'!A4</f>
        <v>F1</v>
      </c>
      <c r="B119" s="41">
        <f>'55-59 transition matrix'!B4</f>
        <v>0</v>
      </c>
      <c r="C119" s="41">
        <f>'55-59 transition matrix'!C4</f>
        <v>6.1800000000000001E-2</v>
      </c>
      <c r="D119" s="41">
        <f>'55-59 transition matrix'!D4</f>
        <v>0.82245289500000007</v>
      </c>
      <c r="E119" s="41">
        <f>'55-59 transition matrix'!E4</f>
        <v>0.1067</v>
      </c>
      <c r="F119" s="41">
        <f>'55-59 transition matrix'!F4</f>
        <v>0</v>
      </c>
      <c r="G119" s="41">
        <f>'55-59 transition matrix'!G4</f>
        <v>0</v>
      </c>
      <c r="H119" s="41">
        <f>'55-59 transition matrix'!H4</f>
        <v>0</v>
      </c>
      <c r="I119" s="41">
        <f>'55-59 transition matrix'!I4</f>
        <v>9.0210000000000005E-6</v>
      </c>
      <c r="J119" s="41">
        <f>'55-59 transition matrix'!J4</f>
        <v>0</v>
      </c>
      <c r="K119" s="41">
        <f>'55-59 transition matrix'!K4</f>
        <v>9.038084E-3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52"/>
      <c r="AP119" s="52"/>
      <c r="AQ119" s="52"/>
      <c r="AR119" s="52"/>
    </row>
    <row r="120" spans="1:44" x14ac:dyDescent="0.2">
      <c r="A120" s="4" t="str">
        <f>'55-59 transition matrix'!A5</f>
        <v>F2</v>
      </c>
      <c r="B120" s="41">
        <f>'55-59 transition matrix'!B5</f>
        <v>0</v>
      </c>
      <c r="C120" s="41">
        <f>'55-59 transition matrix'!C5</f>
        <v>0</v>
      </c>
      <c r="D120" s="41">
        <f>'55-59 transition matrix'!D5</f>
        <v>6.1800000000000001E-2</v>
      </c>
      <c r="E120" s="41">
        <f>'55-59 transition matrix'!E5</f>
        <v>0.81682581799999998</v>
      </c>
      <c r="F120" s="41">
        <f>'55-59 transition matrix'!F5</f>
        <v>0.1067</v>
      </c>
      <c r="G120" s="41">
        <f>'55-59 transition matrix'!G5</f>
        <v>0</v>
      </c>
      <c r="H120" s="41">
        <f>'55-59 transition matrix'!H5</f>
        <v>0</v>
      </c>
      <c r="I120" s="41">
        <f>'55-59 transition matrix'!I5</f>
        <v>1.8430000000000001E-4</v>
      </c>
      <c r="J120" s="41">
        <f>'55-59 transition matrix'!J5</f>
        <v>0</v>
      </c>
      <c r="K120" s="41">
        <f>'55-59 transition matrix'!K5</f>
        <v>1.4489882000000001E-2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52"/>
      <c r="AP120" s="52"/>
      <c r="AQ120" s="52"/>
      <c r="AR120" s="52"/>
    </row>
    <row r="121" spans="1:44" x14ac:dyDescent="0.2">
      <c r="A121" s="4" t="str">
        <f>'55-59 transition matrix'!A6</f>
        <v>F3</v>
      </c>
      <c r="B121" s="41">
        <f>'55-59 transition matrix'!B6</f>
        <v>0</v>
      </c>
      <c r="C121" s="41">
        <f>'55-59 transition matrix'!C6</f>
        <v>0</v>
      </c>
      <c r="D121" s="41">
        <f>'55-59 transition matrix'!D6</f>
        <v>0</v>
      </c>
      <c r="E121" s="41">
        <f>'55-59 transition matrix'!E6</f>
        <v>6.1800000000000001E-2</v>
      </c>
      <c r="F121" s="41">
        <f>'55-59 transition matrix'!F6</f>
        <v>0.84913525499999998</v>
      </c>
      <c r="G121" s="41">
        <f>'55-59 transition matrix'!G6</f>
        <v>6.9839999999999999E-2</v>
      </c>
      <c r="H121" s="41">
        <f>'55-59 transition matrix'!H6</f>
        <v>0</v>
      </c>
      <c r="I121" s="41">
        <f>'55-59 transition matrix'!I6</f>
        <v>3.6860000000000001E-4</v>
      </c>
      <c r="J121" s="41">
        <f>'55-59 transition matrix'!J6</f>
        <v>0</v>
      </c>
      <c r="K121" s="41">
        <f>'55-59 transition matrix'!K6</f>
        <v>1.8856145000000001E-2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52"/>
      <c r="AP121" s="52"/>
      <c r="AQ121" s="52"/>
      <c r="AR121" s="52"/>
    </row>
    <row r="122" spans="1:44" x14ac:dyDescent="0.2">
      <c r="A122" s="4" t="str">
        <f>'55-59 transition matrix'!A7</f>
        <v>F4</v>
      </c>
      <c r="B122" s="41">
        <f>'55-59 transition matrix'!B7</f>
        <v>0</v>
      </c>
      <c r="C122" s="41">
        <f>'55-59 transition matrix'!C7</f>
        <v>0</v>
      </c>
      <c r="D122" s="41">
        <f>'55-59 transition matrix'!D7</f>
        <v>0</v>
      </c>
      <c r="E122" s="41">
        <f>'55-59 transition matrix'!E7</f>
        <v>0</v>
      </c>
      <c r="F122" s="41">
        <f>'55-59 transition matrix'!F7</f>
        <v>6.1800000000000001E-2</v>
      </c>
      <c r="G122" s="41">
        <f>'55-59 transition matrix'!G7</f>
        <v>0.78240627100000004</v>
      </c>
      <c r="H122" s="41">
        <f>'55-59 transition matrix'!H7</f>
        <v>0.1067</v>
      </c>
      <c r="I122" s="41">
        <f>'55-59 transition matrix'!I7</f>
        <v>2.5219999999999999E-2</v>
      </c>
      <c r="J122" s="41">
        <f>'55-59 transition matrix'!J7</f>
        <v>0</v>
      </c>
      <c r="K122" s="41">
        <f>'55-59 transition matrix'!K7</f>
        <v>2.3873729E-2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52"/>
      <c r="AP122" s="52"/>
      <c r="AQ122" s="52"/>
      <c r="AR122" s="52"/>
    </row>
    <row r="123" spans="1:44" x14ac:dyDescent="0.2">
      <c r="A123" s="4" t="str">
        <f>'55-59 transition matrix'!A8</f>
        <v>DCC</v>
      </c>
      <c r="B123" s="41">
        <f>'55-59 transition matrix'!B8</f>
        <v>0</v>
      </c>
      <c r="C123" s="41">
        <f>'55-59 transition matrix'!C8</f>
        <v>0</v>
      </c>
      <c r="D123" s="41">
        <f>'55-59 transition matrix'!D8</f>
        <v>0</v>
      </c>
      <c r="E123" s="41">
        <f>'55-59 transition matrix'!E8</f>
        <v>0</v>
      </c>
      <c r="F123" s="41">
        <f>'55-59 transition matrix'!F8</f>
        <v>0</v>
      </c>
      <c r="G123" s="41">
        <f>'55-59 transition matrix'!G8</f>
        <v>0</v>
      </c>
      <c r="H123" s="41">
        <f>'55-59 transition matrix'!H8</f>
        <v>0.78761999999999999</v>
      </c>
      <c r="I123" s="41">
        <f>'55-59 transition matrix'!I8</f>
        <v>2.5219999999999999E-2</v>
      </c>
      <c r="J123" s="41">
        <f>'55-59 transition matrix'!J8</f>
        <v>2.716E-2</v>
      </c>
      <c r="K123" s="41">
        <f>'55-59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52"/>
      <c r="AP123" s="52"/>
      <c r="AQ123" s="52"/>
      <c r="AR123" s="52"/>
    </row>
    <row r="124" spans="1:44" x14ac:dyDescent="0.2">
      <c r="A124" s="4" t="str">
        <f>'55-59 transition matrix'!A9</f>
        <v>HCC</v>
      </c>
      <c r="B124" s="41">
        <f>'55-59 transition matrix'!B9</f>
        <v>0</v>
      </c>
      <c r="C124" s="41">
        <f>'55-59 transition matrix'!C9</f>
        <v>0</v>
      </c>
      <c r="D124" s="41">
        <f>'55-59 transition matrix'!D9</f>
        <v>0</v>
      </c>
      <c r="E124" s="41">
        <f>'55-59 transition matrix'!E9</f>
        <v>0</v>
      </c>
      <c r="F124" s="41">
        <f>'55-59 transition matrix'!F9</f>
        <v>0</v>
      </c>
      <c r="G124" s="41">
        <f>'55-59 transition matrix'!G9</f>
        <v>0</v>
      </c>
      <c r="H124" s="41">
        <f>'55-59 transition matrix'!H9</f>
        <v>0</v>
      </c>
      <c r="I124" s="41">
        <f>'55-59 transition matrix'!I9</f>
        <v>0.33782000000000001</v>
      </c>
      <c r="J124" s="41">
        <f>'55-59 transition matrix'!J9</f>
        <v>3.9780000000000003E-2</v>
      </c>
      <c r="K124" s="41">
        <f>'55-59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52"/>
      <c r="AP124" s="52"/>
      <c r="AQ124" s="52"/>
      <c r="AR124" s="52"/>
    </row>
    <row r="125" spans="1:44" x14ac:dyDescent="0.2">
      <c r="A125" s="4" t="str">
        <f>'55-59 transition matrix'!A10</f>
        <v xml:space="preserve">LT </v>
      </c>
      <c r="B125" s="41">
        <f>'55-59 transition matrix'!B10</f>
        <v>0</v>
      </c>
      <c r="C125" s="41">
        <f>'55-59 transition matrix'!C10</f>
        <v>0</v>
      </c>
      <c r="D125" s="41">
        <f>'55-59 transition matrix'!D10</f>
        <v>0</v>
      </c>
      <c r="E125" s="41">
        <f>'55-59 transition matrix'!E10</f>
        <v>0</v>
      </c>
      <c r="F125" s="41">
        <f>'55-59 transition matrix'!F10</f>
        <v>0</v>
      </c>
      <c r="G125" s="41">
        <f>'55-59 transition matrix'!G10</f>
        <v>0</v>
      </c>
      <c r="H125" s="41">
        <f>'55-59 transition matrix'!H10</f>
        <v>0</v>
      </c>
      <c r="I125" s="41">
        <f>'55-59 transition matrix'!I10</f>
        <v>0</v>
      </c>
      <c r="J125" s="41">
        <f>'55-59 transition matrix'!J10</f>
        <v>0.92999999999999994</v>
      </c>
      <c r="K125" s="41">
        <f>'55-59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52"/>
      <c r="AP125" s="52"/>
      <c r="AQ125" s="52"/>
      <c r="AR125" s="52"/>
    </row>
    <row r="126" spans="1:44" x14ac:dyDescent="0.2">
      <c r="A126" s="4" t="str">
        <f>'55-59 transition matrix'!A11</f>
        <v>death</v>
      </c>
      <c r="B126" s="41">
        <f>'55-59 transition matrix'!B11</f>
        <v>0</v>
      </c>
      <c r="C126" s="41">
        <f>'55-59 transition matrix'!C11</f>
        <v>0</v>
      </c>
      <c r="D126" s="41">
        <f>'55-59 transition matrix'!D11</f>
        <v>0</v>
      </c>
      <c r="E126" s="41">
        <f>'55-59 transition matrix'!E11</f>
        <v>0</v>
      </c>
      <c r="F126" s="41">
        <f>'55-59 transition matrix'!F11</f>
        <v>0</v>
      </c>
      <c r="G126" s="41">
        <f>'55-59 transition matrix'!G11</f>
        <v>0</v>
      </c>
      <c r="H126" s="41">
        <f>'55-59 transition matrix'!H11</f>
        <v>0</v>
      </c>
      <c r="I126" s="41">
        <f>'55-59 transition matrix'!I11</f>
        <v>0</v>
      </c>
      <c r="J126" s="41">
        <f>'55-59 transition matrix'!J11</f>
        <v>0</v>
      </c>
      <c r="K126" s="41">
        <f>'55-59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52"/>
      <c r="AP126" s="52"/>
      <c r="AQ126" s="52"/>
      <c r="AR126" s="52"/>
    </row>
    <row r="127" spans="1:44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52"/>
      <c r="AP127" s="52"/>
      <c r="AQ127" s="52"/>
      <c r="AR127" s="52"/>
    </row>
    <row r="128" spans="1:44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52"/>
      <c r="AP128" s="52"/>
      <c r="AQ128" s="52"/>
      <c r="AR128" s="52"/>
    </row>
    <row r="129" spans="1:44" x14ac:dyDescent="0.2">
      <c r="A129" s="4">
        <v>55</v>
      </c>
      <c r="B129" s="41">
        <f t="array" ref="B129:K129">MMULT(B113:K113,B117:K126)</f>
        <v>554.64638009229009</v>
      </c>
      <c r="C129" s="41">
        <v>238.77762136418289</v>
      </c>
      <c r="D129" s="41">
        <v>30.793397321984649</v>
      </c>
      <c r="E129" s="41">
        <v>17.214529848855662</v>
      </c>
      <c r="F129" s="41">
        <v>9.3924650566548493</v>
      </c>
      <c r="G129" s="41">
        <v>2.3019459708716541</v>
      </c>
      <c r="H129" s="41">
        <v>0.86891578353716015</v>
      </c>
      <c r="I129" s="41">
        <v>0.11866409067125294</v>
      </c>
      <c r="J129" s="41">
        <v>0.23388307328173183</v>
      </c>
      <c r="K129" s="41">
        <v>64.348429464030886</v>
      </c>
      <c r="L129" s="41">
        <f xml:space="preserve"> (C129 + D129 + E129 + F129 + G129 + H129) / $Q$2</f>
        <v>0.32584097430418502</v>
      </c>
      <c r="M129" s="41">
        <f xml:space="preserve"> (D129 + E129 + F129 + G129 + H129) / (C129 + D129 + E129 + F129+ G129 + H129)</f>
        <v>0.20234334908349202</v>
      </c>
      <c r="N129" s="41">
        <f>I129 / (D129 + E129 + F129 + G129 + H129)</f>
        <v>1.9590826154384147E-3</v>
      </c>
      <c r="O129" s="41">
        <f>SUM(B129:J129)</f>
        <v>854.34780260233003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52"/>
      <c r="AP129" s="52"/>
      <c r="AQ129" s="52"/>
      <c r="AR129" s="52"/>
    </row>
    <row r="130" spans="1:44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52"/>
      <c r="AP130" s="52"/>
      <c r="AQ130" s="52"/>
      <c r="AR130" s="52"/>
    </row>
    <row r="131" spans="1:44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52"/>
      <c r="AP131" s="52"/>
      <c r="AQ131" s="52"/>
      <c r="AR131" s="52"/>
    </row>
    <row r="132" spans="1:44" x14ac:dyDescent="0.2">
      <c r="A132" s="4">
        <v>56</v>
      </c>
      <c r="B132" s="41">
        <f t="array" ref="B132:K132">MMULT(B129:K129,B117:K126)</f>
        <v>545.66196926879911</v>
      </c>
      <c r="C132" s="41">
        <v>238.59171898481662</v>
      </c>
      <c r="D132" s="41">
        <v>31.392845441833163</v>
      </c>
      <c r="E132" s="41">
        <v>17.927382260033973</v>
      </c>
      <c r="F132" s="41">
        <v>9.9545238068339721</v>
      </c>
      <c r="G132" s="41">
        <v>2.4570267226699403</v>
      </c>
      <c r="H132" s="41">
        <v>0.92999308452154361</v>
      </c>
      <c r="I132" s="41">
        <v>0.12696872426502165</v>
      </c>
      <c r="J132" s="41">
        <v>0.24583146835978228</v>
      </c>
      <c r="K132" s="41">
        <v>71.40797230422767</v>
      </c>
      <c r="L132" s="41">
        <f xml:space="preserve"> (C132 + D132 + E132 + F132 + G132 + H132) / $Q$2</f>
        <v>0.32791414592298929</v>
      </c>
      <c r="M132" s="41">
        <f xml:space="preserve"> (D132 + E132 + F132 + G132 + H132) / (C132 + D132 + E132 + F132+ G132 + H132)</f>
        <v>0.20800346994600474</v>
      </c>
      <c r="N132" s="41">
        <f>I132 / (D132 + E132 + F132 + G132 + H132)</f>
        <v>2.0262549493684548E-3</v>
      </c>
      <c r="O132" s="41">
        <f>SUM(B132:J132)</f>
        <v>847.28825976213329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52"/>
      <c r="AP132" s="52"/>
      <c r="AQ132" s="52"/>
      <c r="AR132" s="52"/>
    </row>
    <row r="133" spans="1:44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52"/>
      <c r="AP133" s="52"/>
      <c r="AQ133" s="52"/>
      <c r="AR133" s="52"/>
    </row>
    <row r="134" spans="1:44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52"/>
      <c r="AP134" s="52"/>
      <c r="AQ134" s="52"/>
      <c r="AR134" s="52"/>
    </row>
    <row r="135" spans="1:44" x14ac:dyDescent="0.2">
      <c r="A135" s="4">
        <v>57</v>
      </c>
      <c r="B135" s="41">
        <f t="array" ref="B135:K135">MMULT(B132:K132,B117:K126)</f>
        <v>537.47917410993944</v>
      </c>
      <c r="C135" s="41">
        <v>237.712387487482</v>
      </c>
      <c r="D135" s="41">
        <v>31.926022535763217</v>
      </c>
      <c r="E135" s="41">
        <v>18.608354859056874</v>
      </c>
      <c r="F135" s="41">
        <v>10.517433049726163</v>
      </c>
      <c r="G135" s="41">
        <v>2.6176170585008238</v>
      </c>
      <c r="H135" s="41">
        <v>0.99464590453974078</v>
      </c>
      <c r="I135" s="41">
        <v>0.13556966285303287</v>
      </c>
      <c r="J135" s="41">
        <v>0.2589326936014652</v>
      </c>
      <c r="K135" s="41">
        <v>78.446094704898016</v>
      </c>
      <c r="L135" s="41">
        <f xml:space="preserve"> (C135 + D135 + E135 + F135 + G135 + H135) / $Q$2</f>
        <v>0.32913649837765629</v>
      </c>
      <c r="M135" s="41">
        <f xml:space="preserve"> (D135 + E135 + F135 + G135 + H135) / (C135 + D135 + E135 + F135+ G135 + H135)</f>
        <v>0.21385286809751591</v>
      </c>
      <c r="N135" s="41">
        <f>I135 / (D135 + E135 + F135 + G135 + H135)</f>
        <v>2.0965221599715512E-3</v>
      </c>
      <c r="O135" s="41">
        <f>SUM(B135:J135)</f>
        <v>840.25013736146275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52"/>
      <c r="AP135" s="52"/>
      <c r="AQ135" s="52"/>
      <c r="AR135" s="52"/>
    </row>
    <row r="136" spans="1:44" x14ac:dyDescent="0.2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52"/>
      <c r="AP136" s="52"/>
      <c r="AQ136" s="52"/>
      <c r="AR136" s="52"/>
    </row>
    <row r="137" spans="1:44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52"/>
      <c r="AP137" s="52"/>
      <c r="AQ137" s="52"/>
      <c r="AR137" s="52"/>
    </row>
    <row r="138" spans="1:44" x14ac:dyDescent="0.2">
      <c r="A138" s="4">
        <v>58</v>
      </c>
      <c r="B138" s="41">
        <f t="array" ref="B138:K138">MMULT(B135:K135,B117:K126)</f>
        <v>529.89995436977938</v>
      </c>
      <c r="C138" s="41">
        <v>236.34809514179469</v>
      </c>
      <c r="D138" s="41">
        <v>32.388195933301141</v>
      </c>
      <c r="E138" s="41">
        <v>19.256268646422416</v>
      </c>
      <c r="F138" s="41">
        <v>11.078003392301371</v>
      </c>
      <c r="G138" s="41">
        <v>2.7825775258404937</v>
      </c>
      <c r="H138" s="41">
        <v>1.0627027474756285</v>
      </c>
      <c r="I138" s="41">
        <v>0.14449366570484296</v>
      </c>
      <c r="J138" s="41">
        <v>0.27321494900495563</v>
      </c>
      <c r="K138" s="41">
        <v>85.46272569473588</v>
      </c>
      <c r="L138" s="41">
        <f xml:space="preserve"> (C138 + D138 + E138 + F138 + G138 + H138) / $Q$2</f>
        <v>0.32972361572204084</v>
      </c>
      <c r="M138" s="41">
        <f xml:space="preserve"> (D138 + E138 + F138 + G138 + H138) / (C138 + D138 + E138 + F138+ G138 + H138)</f>
        <v>0.21975657496483414</v>
      </c>
      <c r="N138" s="41">
        <f>I138 / (D138 + E138 + F138 + G138 + H138)</f>
        <v>2.1706257085983946E-3</v>
      </c>
      <c r="O138" s="41">
        <f>SUM(B138:J138)</f>
        <v>833.23350637162503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52"/>
      <c r="AP138" s="52"/>
      <c r="AQ138" s="52"/>
      <c r="AR138" s="52"/>
    </row>
    <row r="139" spans="1:44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52"/>
      <c r="AP139" s="52"/>
      <c r="AQ139" s="52"/>
      <c r="AR139" s="52"/>
    </row>
    <row r="140" spans="1:44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52"/>
      <c r="AP140" s="52"/>
      <c r="AQ140" s="52"/>
      <c r="AR140" s="52"/>
    </row>
    <row r="141" spans="1:44" x14ac:dyDescent="0.2">
      <c r="A141" s="4">
        <v>59</v>
      </c>
      <c r="B141" s="41">
        <f t="array" ref="B141:K141">MMULT(B138:K138,B117:K126)</f>
        <v>522.78181668259958</v>
      </c>
      <c r="C141" s="41">
        <v>234.64679059711162</v>
      </c>
      <c r="D141" s="41">
        <v>32.77976820093054</v>
      </c>
      <c r="E141" s="41">
        <v>19.8694585044692</v>
      </c>
      <c r="F141" s="41">
        <v>11.633330391082904</v>
      </c>
      <c r="G141" s="41">
        <v>2.9507938626795949</v>
      </c>
      <c r="H141" s="41">
        <v>1.1339069599739351</v>
      </c>
      <c r="I141" s="41">
        <v>0.15371527491889489</v>
      </c>
      <c r="J141" s="41">
        <v>0.28870086721778543</v>
      </c>
      <c r="K141" s="41">
        <v>92.457950725376762</v>
      </c>
      <c r="L141" s="41">
        <f xml:space="preserve"> (C141 + D141 + E141 + F141 + G141 + H141) / $Q$2</f>
        <v>0.32983051191436674</v>
      </c>
      <c r="M141" s="41">
        <f xml:space="preserve"> (D141 + E141 + F141 + G141 + H141) / (C141 + D141 + E141 + F141+ G141 + H141)</f>
        <v>0.225624053584005</v>
      </c>
      <c r="N141" s="41">
        <f>I141 / (D141 + E141 + F141 + G141 + H141)</f>
        <v>2.2483756054792652E-3</v>
      </c>
      <c r="O141" s="41">
        <f>SUM(B141:J141)</f>
        <v>826.23828134098414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-4.1308307670712736</v>
      </c>
      <c r="AM141">
        <f>J141 - J129</f>
        <v>5.4817793936053599E-2</v>
      </c>
      <c r="AN141">
        <f>K141-K129</f>
        <v>28.109521261345876</v>
      </c>
      <c r="AO141" s="52"/>
      <c r="AP141" s="52"/>
      <c r="AQ141" s="52"/>
      <c r="AR141" s="52"/>
    </row>
    <row r="142" spans="1:44" x14ac:dyDescent="0.2">
      <c r="A142" s="22" t="s">
        <v>153</v>
      </c>
      <c r="B142" s="41">
        <f t="shared" ref="B142:J142" si="5">SUM(B129:B141)</f>
        <v>2690.4692945234078</v>
      </c>
      <c r="C142" s="41">
        <f t="shared" si="5"/>
        <v>1186.0766135753879</v>
      </c>
      <c r="D142" s="41">
        <f t="shared" si="5"/>
        <v>159.28022943381271</v>
      </c>
      <c r="E142" s="41">
        <f t="shared" si="5"/>
        <v>92.875994118838122</v>
      </c>
      <c r="F142" s="41">
        <f t="shared" si="5"/>
        <v>52.575755696599259</v>
      </c>
      <c r="G142" s="41">
        <f t="shared" si="5"/>
        <v>13.109961140562506</v>
      </c>
      <c r="H142" s="41">
        <f t="shared" si="5"/>
        <v>4.9901644800480085</v>
      </c>
      <c r="I142" s="41">
        <f t="shared" si="5"/>
        <v>0.67941141841304542</v>
      </c>
      <c r="J142" s="41">
        <f t="shared" si="5"/>
        <v>1.3005630514657205</v>
      </c>
      <c r="K142" s="41"/>
      <c r="L142" s="41"/>
      <c r="M142" s="41"/>
      <c r="N142" s="41"/>
      <c r="O142" s="4">
        <f>SUM(B142:J142)</f>
        <v>4201.357987438535</v>
      </c>
      <c r="P142" s="41"/>
      <c r="Q142" s="41">
        <f xml:space="preserve"> $R$6 * B142</f>
        <v>2690.4692945234078</v>
      </c>
      <c r="R142" s="41">
        <f>$R$7 * C142</f>
        <v>1186.0766135753879</v>
      </c>
      <c r="S142" s="41">
        <f xml:space="preserve"> $R$8 * D142</f>
        <v>151.31621796212207</v>
      </c>
      <c r="T142" s="41">
        <f xml:space="preserve"> $R$9 * E142</f>
        <v>88.232194412896206</v>
      </c>
      <c r="U142" s="41">
        <f xml:space="preserve"> $R$10 * F142</f>
        <v>48.369695240871323</v>
      </c>
      <c r="V142" s="41">
        <f>$R$11 * G142</f>
        <v>10.225769689638755</v>
      </c>
      <c r="W142" s="41">
        <f>$R$12 *H142</f>
        <v>2.9940986880288052</v>
      </c>
      <c r="X142" s="41">
        <f xml:space="preserve"> $R$13 * I142</f>
        <v>0.44161742196847953</v>
      </c>
      <c r="Y142" s="41">
        <f xml:space="preserve"> $R$14 * J142</f>
        <v>0.97542228859929037</v>
      </c>
      <c r="Z142" s="4">
        <f>SUM(Q142:Y142)</f>
        <v>4179.100923802921</v>
      </c>
      <c r="AA142" s="41"/>
      <c r="AB142" s="50">
        <f xml:space="preserve"> $S$6 * B142</f>
        <v>6750387.4599592304</v>
      </c>
      <c r="AC142" s="50">
        <f>$S$7 * C142</f>
        <v>4596046.877604628</v>
      </c>
      <c r="AD142" s="50">
        <f xml:space="preserve"> $S$8 * D142</f>
        <v>625174.90052771487</v>
      </c>
      <c r="AE142" s="50">
        <f xml:space="preserve"> $S$9 * E142</f>
        <v>371503.97647535248</v>
      </c>
      <c r="AF142" s="50">
        <f xml:space="preserve"> $S$10 * F142</f>
        <v>236590.90063469668</v>
      </c>
      <c r="AG142" s="50">
        <f>$S$11 * G142</f>
        <v>271533.51514333062</v>
      </c>
      <c r="AH142" s="50">
        <f>$S$12 *H142</f>
        <v>255416.57874677726</v>
      </c>
      <c r="AI142" s="50">
        <f xml:space="preserve"> $S$13 * I142</f>
        <v>48190.651908037311</v>
      </c>
      <c r="AJ142" s="50">
        <f xml:space="preserve"> $S$14 * J142</f>
        <v>87356.219040849508</v>
      </c>
      <c r="AK142" s="39">
        <f>SUM(AB142:AJ142) + AL142 + AM142 + AN142</f>
        <v>15003033.116419839</v>
      </c>
      <c r="AL142" s="39">
        <f>IF(AL141&gt;0,(AL141*$T$7)-(AL141*$S$7),0)</f>
        <v>0</v>
      </c>
      <c r="AM142" s="39">
        <f>IF(AM141 &gt; 0, (AM141 * $T$14) - (AM141 * $S$14), 0)</f>
        <v>9130.9999359284484</v>
      </c>
      <c r="AN142" s="39">
        <f t="array" ref="AN142">IF(AN141&gt;0,AN141*$T$15,0)</f>
        <v>1751701.036443291</v>
      </c>
      <c r="AO142" s="52"/>
      <c r="AP142" s="52"/>
      <c r="AQ142" s="52"/>
      <c r="AR142" s="52"/>
    </row>
    <row r="143" spans="1:44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52"/>
      <c r="AP143" s="52"/>
      <c r="AQ143" s="52"/>
      <c r="AR143" s="52"/>
    </row>
    <row r="144" spans="1:44" x14ac:dyDescent="0.2">
      <c r="A144" s="4" t="str">
        <f>'60-64 transition matrix'!A1</f>
        <v>60-64</v>
      </c>
      <c r="B144" s="4" t="str">
        <f>'60-64 transition matrix'!B1</f>
        <v>no NAFLD</v>
      </c>
      <c r="C144" s="4" t="str">
        <f>'60-64 transition matrix'!C1</f>
        <v>NAFLD</v>
      </c>
      <c r="D144" s="4" t="str">
        <f>'60-64 transition matrix'!D1</f>
        <v>F1</v>
      </c>
      <c r="E144" s="4" t="str">
        <f>'60-64 transition matrix'!E1</f>
        <v>F2</v>
      </c>
      <c r="F144" s="4" t="str">
        <f>'60-64 transition matrix'!F1</f>
        <v>F3</v>
      </c>
      <c r="G144" s="4" t="str">
        <f>'60-64 transition matrix'!G1</f>
        <v>F4</v>
      </c>
      <c r="H144" s="4" t="str">
        <f>'60-64 transition matrix'!H1</f>
        <v>DCC</v>
      </c>
      <c r="I144" s="4" t="str">
        <f>'60-64 transition matrix'!I1</f>
        <v>HCC</v>
      </c>
      <c r="J144" s="4" t="str">
        <f>'60-64 transition matrix'!J1</f>
        <v>LT</v>
      </c>
      <c r="K144" s="4" t="str">
        <f>'60-64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52"/>
      <c r="AP144" s="52"/>
      <c r="AQ144" s="52"/>
      <c r="AR144" s="52"/>
    </row>
    <row r="145" spans="1:44" x14ac:dyDescent="0.2">
      <c r="A145" s="4" t="str">
        <f>'60-64 transition matrix'!A2</f>
        <v>no NAFLD</v>
      </c>
      <c r="B145" s="41">
        <f>'60-64 transition matrix'!B2</f>
        <v>0.90156000000000003</v>
      </c>
      <c r="C145" s="41">
        <f>'60-64 transition matrix'!C2</f>
        <v>8.8099999999999998E-2</v>
      </c>
      <c r="D145" s="41">
        <f>'60-64 transition matrix'!D2</f>
        <v>0</v>
      </c>
      <c r="E145" s="41">
        <f>'60-64 transition matrix'!E2</f>
        <v>0</v>
      </c>
      <c r="F145" s="41">
        <f>'60-64 transition matrix'!F2</f>
        <v>0</v>
      </c>
      <c r="G145" s="41">
        <f>'60-64 transition matrix'!G2</f>
        <v>0</v>
      </c>
      <c r="H145" s="41">
        <f>'60-64 transition matrix'!H2</f>
        <v>0</v>
      </c>
      <c r="I145" s="41">
        <f>'60-64 transition matrix'!I2</f>
        <v>0</v>
      </c>
      <c r="J145" s="41">
        <f>'60-64 transition matrix'!J2</f>
        <v>0</v>
      </c>
      <c r="K145" s="41">
        <f>'60-64 transition matrix'!K2</f>
        <v>1.034E-2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52"/>
      <c r="AP145" s="52"/>
      <c r="AQ145" s="52"/>
      <c r="AR145" s="52"/>
    </row>
    <row r="146" spans="1:44" x14ac:dyDescent="0.2">
      <c r="A146" s="4" t="str">
        <f>'60-64 transition matrix'!A3</f>
        <v>NAFLD</v>
      </c>
      <c r="B146" s="41">
        <f>'60-64 transition matrix'!B3</f>
        <v>0.17818999999999999</v>
      </c>
      <c r="C146" s="41">
        <f>'60-64 transition matrix'!C3</f>
        <v>0.7889153000000001</v>
      </c>
      <c r="D146" s="41">
        <f>'60-64 transition matrix'!D3</f>
        <v>2.0952000000000002E-2</v>
      </c>
      <c r="E146" s="41">
        <f>'60-64 transition matrix'!E3</f>
        <v>0</v>
      </c>
      <c r="F146" s="41">
        <f>'60-64 transition matrix'!F3</f>
        <v>0</v>
      </c>
      <c r="G146" s="41">
        <f>'60-64 transition matrix'!G3</f>
        <v>0</v>
      </c>
      <c r="H146" s="41">
        <f>'60-64 transition matrix'!H3</f>
        <v>0</v>
      </c>
      <c r="I146" s="41">
        <f>'60-64 transition matrix'!I3</f>
        <v>0</v>
      </c>
      <c r="J146" s="41">
        <f>'60-64 transition matrix'!J3</f>
        <v>0</v>
      </c>
      <c r="K146" s="41">
        <f>'60-64 transition matrix'!K3</f>
        <v>1.1942700000000001E-2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52"/>
      <c r="AP146" s="52"/>
      <c r="AQ146" s="52"/>
      <c r="AR146" s="52"/>
    </row>
    <row r="147" spans="1:44" x14ac:dyDescent="0.2">
      <c r="A147" s="4" t="str">
        <f>'60-64 transition matrix'!A4</f>
        <v>F1</v>
      </c>
      <c r="B147" s="41">
        <f>'60-64 transition matrix'!B4</f>
        <v>0</v>
      </c>
      <c r="C147" s="41">
        <f>'60-64 transition matrix'!C4</f>
        <v>6.1800000000000001E-2</v>
      </c>
      <c r="D147" s="41">
        <f>'60-64 transition matrix'!D4</f>
        <v>0.81870660299999998</v>
      </c>
      <c r="E147" s="41">
        <f>'60-64 transition matrix'!E4</f>
        <v>0.1067</v>
      </c>
      <c r="F147" s="41">
        <f>'60-64 transition matrix'!F4</f>
        <v>0</v>
      </c>
      <c r="G147" s="41">
        <f>'60-64 transition matrix'!G4</f>
        <v>0</v>
      </c>
      <c r="H147" s="41">
        <f>'60-64 transition matrix'!H4</f>
        <v>0</v>
      </c>
      <c r="I147" s="41">
        <f>'60-64 transition matrix'!I4</f>
        <v>9.0210000000000005E-6</v>
      </c>
      <c r="J147" s="41">
        <f>'60-64 transition matrix'!J4</f>
        <v>0</v>
      </c>
      <c r="K147" s="41">
        <f>'60-64 transition matrix'!K4</f>
        <v>1.2784376000000002E-2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52"/>
      <c r="AP147" s="52"/>
      <c r="AQ147" s="52"/>
      <c r="AR147" s="52"/>
    </row>
    <row r="148" spans="1:44" x14ac:dyDescent="0.2">
      <c r="A148" s="4" t="str">
        <f>'60-64 transition matrix'!A5</f>
        <v>F2</v>
      </c>
      <c r="B148" s="41">
        <f>'60-64 transition matrix'!B5</f>
        <v>0</v>
      </c>
      <c r="C148" s="41">
        <f>'60-64 transition matrix'!C5</f>
        <v>0</v>
      </c>
      <c r="D148" s="41">
        <f>'60-64 transition matrix'!D5</f>
        <v>6.1800000000000001E-2</v>
      </c>
      <c r="E148" s="41">
        <f>'60-64 transition matrix'!E5</f>
        <v>0.810819752</v>
      </c>
      <c r="F148" s="41">
        <f>'60-64 transition matrix'!F5</f>
        <v>0.1067</v>
      </c>
      <c r="G148" s="41">
        <f>'60-64 transition matrix'!G5</f>
        <v>0</v>
      </c>
      <c r="H148" s="41">
        <f>'60-64 transition matrix'!H5</f>
        <v>0</v>
      </c>
      <c r="I148" s="41">
        <f>'60-64 transition matrix'!I5</f>
        <v>1.8430000000000001E-4</v>
      </c>
      <c r="J148" s="41">
        <f>'60-64 transition matrix'!J5</f>
        <v>0</v>
      </c>
      <c r="K148" s="41">
        <f>'60-64 transition matrix'!K5</f>
        <v>2.0495948000000003E-2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52"/>
      <c r="AP148" s="52"/>
      <c r="AQ148" s="52"/>
      <c r="AR148" s="52"/>
    </row>
    <row r="149" spans="1:44" x14ac:dyDescent="0.2">
      <c r="A149" s="4" t="str">
        <f>'60-64 transition matrix'!A6</f>
        <v>F3</v>
      </c>
      <c r="B149" s="41">
        <f>'60-64 transition matrix'!B6</f>
        <v>0</v>
      </c>
      <c r="C149" s="41">
        <f>'60-64 transition matrix'!C6</f>
        <v>0</v>
      </c>
      <c r="D149" s="41">
        <f>'60-64 transition matrix'!D6</f>
        <v>0</v>
      </c>
      <c r="E149" s="41">
        <f>'60-64 transition matrix'!E6</f>
        <v>6.1800000000000001E-2</v>
      </c>
      <c r="F149" s="41">
        <f>'60-64 transition matrix'!F6</f>
        <v>0.84131937000000001</v>
      </c>
      <c r="G149" s="41">
        <f>'60-64 transition matrix'!G6</f>
        <v>6.9839999999999999E-2</v>
      </c>
      <c r="H149" s="41">
        <f>'60-64 transition matrix'!H6</f>
        <v>0</v>
      </c>
      <c r="I149" s="41">
        <f>'60-64 transition matrix'!I6</f>
        <v>3.6860000000000001E-4</v>
      </c>
      <c r="J149" s="41">
        <f>'60-64 transition matrix'!J6</f>
        <v>0</v>
      </c>
      <c r="K149" s="41">
        <f>'60-64 transition matrix'!K6</f>
        <v>2.6672030000000003E-2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52"/>
      <c r="AP149" s="52"/>
      <c r="AQ149" s="52"/>
      <c r="AR149" s="52"/>
    </row>
    <row r="150" spans="1:44" x14ac:dyDescent="0.2">
      <c r="A150" s="4" t="str">
        <f>'60-64 transition matrix'!A7</f>
        <v>F4</v>
      </c>
      <c r="B150" s="41">
        <f>'60-64 transition matrix'!B7</f>
        <v>0</v>
      </c>
      <c r="C150" s="41">
        <f>'60-64 transition matrix'!C7</f>
        <v>0</v>
      </c>
      <c r="D150" s="41">
        <f>'60-64 transition matrix'!D7</f>
        <v>0</v>
      </c>
      <c r="E150" s="41">
        <f>'60-64 transition matrix'!E7</f>
        <v>0</v>
      </c>
      <c r="F150" s="41">
        <f>'60-64 transition matrix'!F7</f>
        <v>6.1800000000000001E-2</v>
      </c>
      <c r="G150" s="41">
        <f>'60-64 transition matrix'!G7</f>
        <v>0.77251059399999999</v>
      </c>
      <c r="H150" s="41">
        <f>'60-64 transition matrix'!H7</f>
        <v>0.1067</v>
      </c>
      <c r="I150" s="41">
        <f>'60-64 transition matrix'!I7</f>
        <v>2.5219999999999999E-2</v>
      </c>
      <c r="J150" s="41">
        <f>'60-64 transition matrix'!J7</f>
        <v>0</v>
      </c>
      <c r="K150" s="41">
        <f>'60-64 transition matrix'!K7</f>
        <v>3.3769406000000002E-2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52"/>
      <c r="AP150" s="52"/>
      <c r="AQ150" s="52"/>
      <c r="AR150" s="52"/>
    </row>
    <row r="151" spans="1:44" x14ac:dyDescent="0.2">
      <c r="A151" s="4" t="str">
        <f>'60-64 transition matrix'!A8</f>
        <v>DCC</v>
      </c>
      <c r="B151" s="41">
        <f>'60-64 transition matrix'!B8</f>
        <v>0</v>
      </c>
      <c r="C151" s="41">
        <f>'60-64 transition matrix'!C8</f>
        <v>0</v>
      </c>
      <c r="D151" s="41">
        <f>'60-64 transition matrix'!D8</f>
        <v>0</v>
      </c>
      <c r="E151" s="41">
        <f>'60-64 transition matrix'!E8</f>
        <v>0</v>
      </c>
      <c r="F151" s="41">
        <f>'60-64 transition matrix'!F8</f>
        <v>0</v>
      </c>
      <c r="G151" s="41">
        <f>'60-64 transition matrix'!G8</f>
        <v>0</v>
      </c>
      <c r="H151" s="41">
        <f>'60-64 transition matrix'!H8</f>
        <v>0.78761999999999999</v>
      </c>
      <c r="I151" s="41">
        <f>'60-64 transition matrix'!I8</f>
        <v>2.5219999999999999E-2</v>
      </c>
      <c r="J151" s="41">
        <f>'60-64 transition matrix'!J8</f>
        <v>2.716E-2</v>
      </c>
      <c r="K151" s="41">
        <f>'60-64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52"/>
      <c r="AP151" s="52"/>
      <c r="AQ151" s="52"/>
      <c r="AR151" s="52"/>
    </row>
    <row r="152" spans="1:44" x14ac:dyDescent="0.2">
      <c r="A152" s="4" t="str">
        <f>'60-64 transition matrix'!A9</f>
        <v>HCC</v>
      </c>
      <c r="B152" s="41">
        <f>'60-64 transition matrix'!B9</f>
        <v>0</v>
      </c>
      <c r="C152" s="41">
        <f>'60-64 transition matrix'!C9</f>
        <v>0</v>
      </c>
      <c r="D152" s="41">
        <f>'60-64 transition matrix'!D9</f>
        <v>0</v>
      </c>
      <c r="E152" s="41">
        <f>'60-64 transition matrix'!E9</f>
        <v>0</v>
      </c>
      <c r="F152" s="41">
        <f>'60-64 transition matrix'!F9</f>
        <v>0</v>
      </c>
      <c r="G152" s="41">
        <f>'60-64 transition matrix'!G9</f>
        <v>0</v>
      </c>
      <c r="H152" s="41">
        <f>'60-64 transition matrix'!H9</f>
        <v>0</v>
      </c>
      <c r="I152" s="41">
        <f>'60-64 transition matrix'!I9</f>
        <v>0.33782000000000001</v>
      </c>
      <c r="J152" s="41">
        <f>'60-64 transition matrix'!J9</f>
        <v>3.9780000000000003E-2</v>
      </c>
      <c r="K152" s="41">
        <f>'60-64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52"/>
      <c r="AP152" s="52"/>
      <c r="AQ152" s="52"/>
      <c r="AR152" s="52"/>
    </row>
    <row r="153" spans="1:44" x14ac:dyDescent="0.2">
      <c r="A153" s="4" t="str">
        <f>'60-64 transition matrix'!A10</f>
        <v xml:space="preserve">LT </v>
      </c>
      <c r="B153" s="41">
        <f>'60-64 transition matrix'!B10</f>
        <v>0</v>
      </c>
      <c r="C153" s="41">
        <f>'60-64 transition matrix'!C10</f>
        <v>0</v>
      </c>
      <c r="D153" s="41">
        <f>'60-64 transition matrix'!D10</f>
        <v>0</v>
      </c>
      <c r="E153" s="41">
        <f>'60-64 transition matrix'!E10</f>
        <v>0</v>
      </c>
      <c r="F153" s="41">
        <f>'60-64 transition matrix'!F10</f>
        <v>0</v>
      </c>
      <c r="G153" s="41">
        <f>'60-64 transition matrix'!G10</f>
        <v>0</v>
      </c>
      <c r="H153" s="41">
        <f>'60-64 transition matrix'!H10</f>
        <v>0</v>
      </c>
      <c r="I153" s="41">
        <f>'60-64 transition matrix'!I10</f>
        <v>0</v>
      </c>
      <c r="J153" s="41">
        <f>'60-64 transition matrix'!J10</f>
        <v>0.92999999999999994</v>
      </c>
      <c r="K153" s="41">
        <f>'60-64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52"/>
      <c r="AP153" s="52"/>
      <c r="AQ153" s="52"/>
      <c r="AR153" s="52"/>
    </row>
    <row r="154" spans="1:44" x14ac:dyDescent="0.2">
      <c r="A154" s="4" t="str">
        <f>'60-64 transition matrix'!A11</f>
        <v>death</v>
      </c>
      <c r="B154" s="41">
        <f>'60-64 transition matrix'!B11</f>
        <v>0</v>
      </c>
      <c r="C154" s="41">
        <f>'60-64 transition matrix'!C11</f>
        <v>0</v>
      </c>
      <c r="D154" s="41">
        <f>'60-64 transition matrix'!D11</f>
        <v>0</v>
      </c>
      <c r="E154" s="41">
        <f>'60-64 transition matrix'!E11</f>
        <v>0</v>
      </c>
      <c r="F154" s="41">
        <f>'60-64 transition matrix'!F11</f>
        <v>0</v>
      </c>
      <c r="G154" s="41">
        <f>'60-64 transition matrix'!G11</f>
        <v>0</v>
      </c>
      <c r="H154" s="41">
        <f>'60-64 transition matrix'!H11</f>
        <v>0</v>
      </c>
      <c r="I154" s="41">
        <f>'60-64 transition matrix'!I11</f>
        <v>0</v>
      </c>
      <c r="J154" s="41">
        <f>'60-64 transition matrix'!J11</f>
        <v>0</v>
      </c>
      <c r="K154" s="41">
        <f>'60-64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52"/>
      <c r="AP154" s="52"/>
      <c r="AQ154" s="52"/>
      <c r="AR154" s="52"/>
    </row>
    <row r="155" spans="1:44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52"/>
      <c r="AP155" s="52"/>
      <c r="AQ155" s="52"/>
      <c r="AR155" s="52"/>
    </row>
    <row r="156" spans="1:44" x14ac:dyDescent="0.2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52"/>
      <c r="AP156" s="52"/>
      <c r="AQ156" s="52"/>
      <c r="AR156" s="52"/>
    </row>
    <row r="157" spans="1:44" x14ac:dyDescent="0.2">
      <c r="A157" s="4">
        <v>60</v>
      </c>
      <c r="B157" s="41">
        <f t="array" ref="B157:K157">MMULT(B141:K141,B145:K154)</f>
        <v>513.13088626486376</v>
      </c>
      <c r="C157" s="41">
        <v>233.19931092251204</v>
      </c>
      <c r="D157" s="41">
        <v>32.981264763078144</v>
      </c>
      <c r="E157" s="41">
        <v>20.327090502176222</v>
      </c>
      <c r="F157" s="41">
        <v>12.089776478768187</v>
      </c>
      <c r="G157" s="41">
        <v>3.0919913141433986</v>
      </c>
      <c r="H157" s="41">
        <v>1.2079375049625836</v>
      </c>
      <c r="I157" s="41">
        <v>0.1631899419938905</v>
      </c>
      <c r="J157" s="41">
        <v>0.30540351318170617</v>
      </c>
      <c r="K157" s="41">
        <v>102.19938086068088</v>
      </c>
      <c r="L157" s="41">
        <f xml:space="preserve"> (C157 + D157 + E157 + F157 + G157 + H157) / $Q$2</f>
        <v>0.32970350907432588</v>
      </c>
      <c r="M157" s="41">
        <f xml:space="preserve"> (D157 + E157 + F157 + G157 + H157) / (C157 + D157 + E157 + F157+ G157 + H157)</f>
        <v>0.23010454076004658</v>
      </c>
      <c r="N157" s="41">
        <f>I157 / (D157 + E157 + F157 + G157 + H157)</f>
        <v>2.3413842605574703E-3</v>
      </c>
      <c r="O157" s="41">
        <f>SUM(B157:J157)</f>
        <v>816.49685120567983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52"/>
      <c r="AP157" s="52"/>
      <c r="AQ157" s="52"/>
      <c r="AR157" s="52"/>
    </row>
    <row r="158" spans="1:44" x14ac:dyDescent="0.2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52"/>
      <c r="AP158" s="52"/>
      <c r="AQ158" s="52"/>
      <c r="AR158" s="52"/>
    </row>
    <row r="159" spans="1:44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52"/>
      <c r="AP159" s="52"/>
      <c r="AQ159" s="52"/>
      <c r="AR159" s="52"/>
    </row>
    <row r="160" spans="1:44" x14ac:dyDescent="0.2">
      <c r="A160" s="4">
        <v>61</v>
      </c>
      <c r="B160" s="41">
        <f t="array" ref="B160:K160">MMULT(B157:K157,B145:K154)</f>
        <v>504.17206703423301</v>
      </c>
      <c r="C160" s="41">
        <v>231.21957757851959</v>
      </c>
      <c r="D160" s="41">
        <v>33.144185392306269</v>
      </c>
      <c r="E160" s="41">
        <v>20.747855616464392</v>
      </c>
      <c r="F160" s="41">
        <v>12.531348750354335</v>
      </c>
      <c r="G160" s="41">
        <v>3.2329460360089275</v>
      </c>
      <c r="H160" s="41">
        <v>1.2813112108777307</v>
      </c>
      <c r="I160" s="41">
        <v>0.17207312940128172</v>
      </c>
      <c r="J160" s="41">
        <v>0.32332454578628744</v>
      </c>
      <c r="K160" s="41">
        <v>111.871542772409</v>
      </c>
      <c r="L160" s="41">
        <f xml:space="preserve"> (C160 + D160 + E160 + F160 + G160 + H160) / $Q$2</f>
        <v>0.32889785985614572</v>
      </c>
      <c r="M160" s="41">
        <f xml:space="preserve"> (D160 + E160 + F160 + G160 + H160) / (C160 + D160 + E160 + F160+ G160 + H160)</f>
        <v>0.23477064665109873</v>
      </c>
      <c r="N160" s="41">
        <f>I160 / (D160 + E160 + F160 + G160 + H160)</f>
        <v>2.4256954757281316E-3</v>
      </c>
      <c r="O160" s="41">
        <f>SUM(B160:J160)</f>
        <v>806.82468929395179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52"/>
      <c r="AP160" s="52"/>
      <c r="AQ160" s="52"/>
      <c r="AR160" s="52"/>
    </row>
    <row r="161" spans="1:44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52"/>
      <c r="AP161" s="52"/>
      <c r="AQ161" s="52"/>
      <c r="AR161" s="52"/>
    </row>
    <row r="162" spans="1:44" x14ac:dyDescent="0.2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52"/>
      <c r="AP162" s="52"/>
      <c r="AQ162" s="52"/>
      <c r="AR162" s="52"/>
    </row>
    <row r="163" spans="1:44" x14ac:dyDescent="0.2">
      <c r="A163" s="4">
        <v>62</v>
      </c>
      <c r="B163" s="41">
        <f t="array" ref="B163:K163">MMULT(B160:K160,B145:K154)</f>
        <v>495.74238528409956</v>
      </c>
      <c r="C163" s="41">
        <v>228.87853217419152</v>
      </c>
      <c r="D163" s="41">
        <v>33.262093498259929</v>
      </c>
      <c r="E163" s="41">
        <v>21.133693079604441</v>
      </c>
      <c r="F163" s="41">
        <v>12.956458695200498</v>
      </c>
      <c r="G163" s="41">
        <v>3.3726744593719484</v>
      </c>
      <c r="H163" s="41">
        <v>1.3541416779536708</v>
      </c>
      <c r="I163" s="41">
        <v>0.1807211909767415</v>
      </c>
      <c r="J163" s="41">
        <v>0.34233730915626948</v>
      </c>
      <c r="K163" s="41">
        <v>121.47319469754629</v>
      </c>
      <c r="L163" s="41">
        <f xml:space="preserve"> (C163 + D163 + E163 + F163 + G163 + H163) / $Q$2</f>
        <v>0.32759206262080609</v>
      </c>
      <c r="M163" s="41">
        <f xml:space="preserve"> (D163 + E163 + F163 + G163 + H163) / (C163 + D163 + E163 + F163+ G163 + H163)</f>
        <v>0.23949906214987454</v>
      </c>
      <c r="N163" s="41">
        <f>I163 / (D163 + E163 + F163 + G163 + H163)</f>
        <v>2.5072633777482819E-3</v>
      </c>
      <c r="O163" s="41">
        <f>SUM(B163:J163)</f>
        <v>797.22303736881452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52"/>
      <c r="AM163" s="52"/>
      <c r="AN163" s="52"/>
      <c r="AO163" s="52"/>
      <c r="AP163" s="52"/>
      <c r="AQ163" s="52"/>
      <c r="AR163" s="52"/>
    </row>
    <row r="164" spans="1:44" x14ac:dyDescent="0.2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52"/>
      <c r="AM164" s="52"/>
      <c r="AN164" s="52"/>
      <c r="AO164" s="52"/>
      <c r="AP164" s="52"/>
      <c r="AQ164" s="52"/>
      <c r="AR164" s="52"/>
    </row>
    <row r="165" spans="1:44" ht="16" thickBot="1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52"/>
      <c r="AM165" s="52"/>
      <c r="AN165" s="52"/>
      <c r="AO165" s="52"/>
      <c r="AP165" s="52"/>
      <c r="AQ165" s="52"/>
      <c r="AR165" s="52"/>
    </row>
    <row r="166" spans="1:44" x14ac:dyDescent="0.2">
      <c r="A166" s="4">
        <v>63</v>
      </c>
      <c r="B166" s="41">
        <f t="array" ref="B166:K166">MMULT(B163:K163,B145:K154)</f>
        <v>487.725370524852</v>
      </c>
      <c r="C166" s="41">
        <v>226.2962773954836</v>
      </c>
      <c r="D166" s="41">
        <v>33.333420815061992</v>
      </c>
      <c r="E166" s="41">
        <v>21.485390305276717</v>
      </c>
      <c r="F166" s="41">
        <v>13.363916000060087</v>
      </c>
      <c r="G166" s="41">
        <v>3.5103058252508554</v>
      </c>
      <c r="H166" s="41">
        <v>1.426413433204857</v>
      </c>
      <c r="I166" s="41">
        <v>0.18923228337418474</v>
      </c>
      <c r="J166" s="41">
        <v>0.36234127446560704</v>
      </c>
      <c r="K166" s="41">
        <v>131.00356420933099</v>
      </c>
      <c r="L166" s="41">
        <f xml:space="preserve"> (C166 + D166 + E166 + F166 + G166 + H166) / $Q$2</f>
        <v>0.32591373875658836</v>
      </c>
      <c r="M166" s="41">
        <f xml:space="preserve"> (D166 + E166 + F166 + G166 + H166) / (C166 + D166 + E166 + F166+ G166 + H166)</f>
        <v>0.24420710261015796</v>
      </c>
      <c r="N166" s="41">
        <f>I166 / (D166 + E166 + F166 + G166 + H166)</f>
        <v>2.5879884592357777E-3</v>
      </c>
      <c r="O166" s="41">
        <f>SUM(B166:J166)</f>
        <v>787.69266785702985</v>
      </c>
      <c r="P166" s="41"/>
      <c r="Q166" s="24" t="s">
        <v>248</v>
      </c>
      <c r="R166" s="46"/>
      <c r="S166" s="46"/>
      <c r="T166" s="46"/>
      <c r="U166" s="47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52"/>
      <c r="AM166" s="52"/>
      <c r="AN166" s="52"/>
      <c r="AO166" s="52"/>
      <c r="AP166" s="52"/>
      <c r="AQ166" s="52"/>
      <c r="AR166" s="52"/>
    </row>
    <row r="167" spans="1:44" ht="16" thickBot="1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27" t="s">
        <v>148</v>
      </c>
      <c r="R167" s="48"/>
      <c r="S167" s="48"/>
      <c r="T167" s="48"/>
      <c r="U167" s="49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52"/>
      <c r="AM167" s="52"/>
      <c r="AN167" s="52"/>
      <c r="AO167" s="52"/>
      <c r="AP167" s="52"/>
      <c r="AQ167" s="52"/>
      <c r="AR167" s="52"/>
    </row>
    <row r="168" spans="1:44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52"/>
      <c r="AP168" s="52"/>
      <c r="AQ168" s="52"/>
      <c r="AR168" s="52"/>
    </row>
    <row r="169" spans="1:44" x14ac:dyDescent="0.2">
      <c r="A169" s="4">
        <v>64</v>
      </c>
      <c r="B169" s="41">
        <f t="array" ref="B169:K169">MMULT(B166:K166,B145:K154)</f>
        <v>480.03741871948682</v>
      </c>
      <c r="C169" s="41">
        <v>223.55720611995147</v>
      </c>
      <c r="D169" s="41">
        <v>33.359448446725168</v>
      </c>
      <c r="E169" s="41">
        <v>21.803344848718503</v>
      </c>
      <c r="F169" s="41">
        <v>13.752749435477002</v>
      </c>
      <c r="G169" s="41">
        <v>3.6450843316303949</v>
      </c>
      <c r="H169" s="41">
        <v>1.4980213798150757</v>
      </c>
      <c r="I169" s="41">
        <v>0.19761690732777748</v>
      </c>
      <c r="J169" s="41">
        <v>0.38324643433148353</v>
      </c>
      <c r="K169" s="41">
        <v>140.46209544289724</v>
      </c>
      <c r="L169" s="41">
        <f xml:space="preserve"> (C169 + D169 + E169 + F169 + G169 + H169) / $Q$2</f>
        <v>0.32395458278185219</v>
      </c>
      <c r="M169" s="41">
        <f xml:space="preserve"> (D169 + E169 + F169 + G169 + H169) / (C169 + D169 + E169 + F169+ G169 + H169)</f>
        <v>0.24883972848583252</v>
      </c>
      <c r="N169" s="41">
        <f>I169 / (D169 + E169 + F169 + G169 + H169)</f>
        <v>2.6683839292795998E-3</v>
      </c>
      <c r="O169" s="41">
        <f>SUM(B169:J169)</f>
        <v>778.23413662346377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-9.6421048025605671</v>
      </c>
      <c r="AM169">
        <f>J169 - J157</f>
        <v>7.7842921149777367E-2</v>
      </c>
      <c r="AN169">
        <f>K169-K157</f>
        <v>38.262714582216361</v>
      </c>
      <c r="AO169" s="52"/>
      <c r="AP169" s="52"/>
      <c r="AQ169" s="52"/>
      <c r="AR169" s="52"/>
    </row>
    <row r="170" spans="1:44" x14ac:dyDescent="0.2">
      <c r="A170" s="22" t="s">
        <v>153</v>
      </c>
      <c r="B170" s="4">
        <f t="shared" ref="B170:K170" si="6">SUM(B157:B169)</f>
        <v>2480.8081278275349</v>
      </c>
      <c r="C170" s="4">
        <f t="shared" si="6"/>
        <v>1143.1509041906581</v>
      </c>
      <c r="D170" s="4">
        <f t="shared" si="6"/>
        <v>166.08041291543151</v>
      </c>
      <c r="E170" s="4">
        <f t="shared" si="6"/>
        <v>105.49737435224026</v>
      </c>
      <c r="F170" s="4">
        <f t="shared" si="6"/>
        <v>64.694249359860109</v>
      </c>
      <c r="G170" s="4">
        <f t="shared" si="6"/>
        <v>16.853001966405525</v>
      </c>
      <c r="H170" s="4">
        <f t="shared" si="6"/>
        <v>6.7678252068139182</v>
      </c>
      <c r="I170" s="4">
        <f t="shared" si="6"/>
        <v>0.90283345307387597</v>
      </c>
      <c r="J170" s="4">
        <f t="shared" si="6"/>
        <v>1.7166530769213537</v>
      </c>
      <c r="K170" s="4">
        <f t="shared" si="6"/>
        <v>607.00977798286431</v>
      </c>
      <c r="L170" s="4">
        <f>AVERAGE(L73:L169)</f>
        <v>0.31317800857467493</v>
      </c>
      <c r="M170" s="41"/>
      <c r="N170" s="41"/>
      <c r="O170" s="4">
        <f>SUM(B170:J170)</f>
        <v>3986.4713823489396</v>
      </c>
      <c r="P170" s="41"/>
      <c r="Q170" s="41">
        <f xml:space="preserve"> $R$6 * B170</f>
        <v>2480.8081278275349</v>
      </c>
      <c r="R170" s="41">
        <f>$R$7 * C170</f>
        <v>1143.1509041906581</v>
      </c>
      <c r="S170" s="41">
        <f xml:space="preserve"> $R$8 * D170</f>
        <v>157.77639226965994</v>
      </c>
      <c r="T170" s="41">
        <f xml:space="preserve"> $R$9 * E170</f>
        <v>100.22250563462823</v>
      </c>
      <c r="U170" s="41">
        <f xml:space="preserve"> $R$10 * F170</f>
        <v>59.518709411071306</v>
      </c>
      <c r="V170" s="41">
        <f>$R$11 * G170</f>
        <v>13.14534153379631</v>
      </c>
      <c r="W170" s="41">
        <f>$R$12 *H170</f>
        <v>4.0606951240883511</v>
      </c>
      <c r="X170" s="41">
        <f xml:space="preserve"> $R$13 * I170</f>
        <v>0.5868417444980194</v>
      </c>
      <c r="Y170" s="41">
        <f xml:space="preserve"> $R$14 * J170</f>
        <v>1.2874898076910153</v>
      </c>
      <c r="Z170" s="4">
        <f>SUM(Q170:Y170)</f>
        <v>3960.5570075436267</v>
      </c>
      <c r="AA170" s="41"/>
      <c r="AB170" s="50">
        <f xml:space="preserve"> $S$6 * B170</f>
        <v>6224347.5927192848</v>
      </c>
      <c r="AC170" s="50">
        <f>$S$7 * C170</f>
        <v>4429709.7537388001</v>
      </c>
      <c r="AD170" s="50">
        <f xml:space="preserve"> $S$8 * D170</f>
        <v>651865.62069306872</v>
      </c>
      <c r="AE170" s="50">
        <f xml:space="preserve"> $S$9 * E170</f>
        <v>421989.497408961</v>
      </c>
      <c r="AF170" s="50">
        <f xml:space="preserve"> $S$10 * F170</f>
        <v>291124.1221193705</v>
      </c>
      <c r="AG170" s="50">
        <f>$S$11 * G170</f>
        <v>349059.37672819122</v>
      </c>
      <c r="AH170" s="50">
        <f>$S$12 *H170</f>
        <v>346404.36538556358</v>
      </c>
      <c r="AI170" s="50">
        <f xml:space="preserve"> $S$13 * I170</f>
        <v>64037.976826530023</v>
      </c>
      <c r="AJ170" s="50">
        <f xml:space="preserve"> $S$14 * J170</f>
        <v>115304.15387065349</v>
      </c>
      <c r="AK170" s="39">
        <f>SUM(AB170:AJ170) + AL170 + AM170 + AN170</f>
        <v>15291226.339486321</v>
      </c>
      <c r="AL170" s="39">
        <f>IF(AL169&gt;0,(AL169*$T$7)-(AL169*$S$7),0)</f>
        <v>0</v>
      </c>
      <c r="AM170" s="39">
        <f>IF(AM169 &gt; 0, (AM169 * $T$14) - (AM169 * $S$14), 0)</f>
        <v>12966.295375918417</v>
      </c>
      <c r="AN170" s="39">
        <f t="array" ref="AN170">IF(AN169&gt;0,AN169*$T$15,0)</f>
        <v>2384417.584619977</v>
      </c>
      <c r="AO170" s="52"/>
      <c r="AP170" s="52"/>
      <c r="AQ170" s="52"/>
      <c r="AR170" s="52"/>
    </row>
    <row r="171" spans="1:44" x14ac:dyDescent="0.2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</row>
    <row r="172" spans="1:44" x14ac:dyDescent="0.2">
      <c r="A172" s="53" t="str">
        <f>'65-69 transition matrix'!A1</f>
        <v>65-69</v>
      </c>
      <c r="B172" s="53" t="str">
        <f>'65-69 transition matrix'!B1</f>
        <v>no NAFLD</v>
      </c>
      <c r="C172" s="53" t="str">
        <f>'65-69 transition matrix'!C1</f>
        <v>NAFLD</v>
      </c>
      <c r="D172" s="53" t="str">
        <f>'65-69 transition matrix'!D1</f>
        <v>F1</v>
      </c>
      <c r="E172" s="53" t="str">
        <f>'65-69 transition matrix'!E1</f>
        <v>F2</v>
      </c>
      <c r="F172" s="53" t="str">
        <f>'65-69 transition matrix'!F1</f>
        <v>F3</v>
      </c>
      <c r="G172" s="53" t="str">
        <f>'65-69 transition matrix'!G1</f>
        <v>F4</v>
      </c>
      <c r="H172" s="53" t="str">
        <f>'65-69 transition matrix'!H1</f>
        <v>DCC</v>
      </c>
      <c r="I172" s="53" t="str">
        <f>'65-69 transition matrix'!I1</f>
        <v>HCC</v>
      </c>
      <c r="J172" s="53" t="str">
        <f>'65-69 transition matrix'!J1</f>
        <v>LT</v>
      </c>
      <c r="K172" s="53" t="str">
        <f>'65-69 transition matrix'!K1</f>
        <v>death</v>
      </c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</row>
    <row r="173" spans="1:44" x14ac:dyDescent="0.2">
      <c r="A173" s="53" t="str">
        <f>'65-69 transition matrix'!A2</f>
        <v>no NAFLD</v>
      </c>
      <c r="B173" s="52">
        <f>'65-69 transition matrix'!B2</f>
        <v>0.89561000000000002</v>
      </c>
      <c r="C173" s="52">
        <f>'65-69 transition matrix'!C2</f>
        <v>8.9399999999999993E-2</v>
      </c>
      <c r="D173" s="52">
        <f>'65-69 transition matrix'!D2</f>
        <v>0</v>
      </c>
      <c r="E173" s="52">
        <f>'65-69 transition matrix'!E2</f>
        <v>0</v>
      </c>
      <c r="F173" s="52">
        <f>'65-69 transition matrix'!F2</f>
        <v>0</v>
      </c>
      <c r="G173" s="52">
        <f>'65-69 transition matrix'!G2</f>
        <v>0</v>
      </c>
      <c r="H173" s="52">
        <f>'65-69 transition matrix'!H2</f>
        <v>0</v>
      </c>
      <c r="I173" s="52">
        <f>'65-69 transition matrix'!I2</f>
        <v>0</v>
      </c>
      <c r="J173" s="52">
        <f>'65-69 transition matrix'!J2</f>
        <v>0</v>
      </c>
      <c r="K173" s="52">
        <f>'65-69 transition matrix'!K2</f>
        <v>1.499E-2</v>
      </c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</row>
    <row r="174" spans="1:44" x14ac:dyDescent="0.2">
      <c r="A174" s="53" t="str">
        <f>'65-69 transition matrix'!A3</f>
        <v>NAFLD</v>
      </c>
      <c r="B174" s="52">
        <f>'65-69 transition matrix'!B3</f>
        <v>0.14359</v>
      </c>
      <c r="C174" s="52">
        <f>'65-69 transition matrix'!C3</f>
        <v>0.81453449999999994</v>
      </c>
      <c r="D174" s="52">
        <f>'65-69 transition matrix'!D3</f>
        <v>2.6136E-2</v>
      </c>
      <c r="E174" s="52">
        <f>'65-69 transition matrix'!E3</f>
        <v>0</v>
      </c>
      <c r="F174" s="52">
        <f>'65-69 transition matrix'!F3</f>
        <v>0</v>
      </c>
      <c r="G174" s="52">
        <f>'65-69 transition matrix'!G3</f>
        <v>0</v>
      </c>
      <c r="H174" s="52">
        <f>'65-69 transition matrix'!H3</f>
        <v>0</v>
      </c>
      <c r="I174" s="52">
        <f>'65-69 transition matrix'!I3</f>
        <v>0</v>
      </c>
      <c r="J174" s="52">
        <f>'65-69 transition matrix'!J3</f>
        <v>0</v>
      </c>
      <c r="K174" s="52">
        <f>'65-69 transition matrix'!K3</f>
        <v>1.57395E-2</v>
      </c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</row>
    <row r="175" spans="1:44" x14ac:dyDescent="0.2">
      <c r="A175" s="53" t="str">
        <f>'65-69 transition matrix'!A4</f>
        <v>F1</v>
      </c>
      <c r="B175" s="52">
        <f>'65-69 transition matrix'!B4</f>
        <v>0</v>
      </c>
      <c r="C175" s="52">
        <f>'65-69 transition matrix'!C4</f>
        <v>4.9799999999999997E-2</v>
      </c>
      <c r="D175" s="52">
        <f>'65-69 transition matrix'!D4</f>
        <v>0.80023998699999999</v>
      </c>
      <c r="E175" s="52">
        <f>'65-69 transition matrix'!E4</f>
        <v>0.1331</v>
      </c>
      <c r="F175" s="52">
        <f>'65-69 transition matrix'!F4</f>
        <v>0</v>
      </c>
      <c r="G175" s="52">
        <f>'65-69 transition matrix'!G4</f>
        <v>0</v>
      </c>
      <c r="H175" s="52">
        <f>'65-69 transition matrix'!H4</f>
        <v>0</v>
      </c>
      <c r="I175" s="52">
        <f>'65-69 transition matrix'!I4</f>
        <v>1.1253000000000001E-5</v>
      </c>
      <c r="J175" s="52">
        <f>'65-69 transition matrix'!J4</f>
        <v>0</v>
      </c>
      <c r="K175" s="52">
        <f>'65-69 transition matrix'!K4</f>
        <v>1.6848760000000001E-2</v>
      </c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</row>
    <row r="176" spans="1:44" x14ac:dyDescent="0.2">
      <c r="A176" s="53" t="str">
        <f>'65-69 transition matrix'!A5</f>
        <v>F2</v>
      </c>
      <c r="B176" s="52">
        <f>'65-69 transition matrix'!B5</f>
        <v>0</v>
      </c>
      <c r="C176" s="52">
        <f>'65-69 transition matrix'!C5</f>
        <v>0</v>
      </c>
      <c r="D176" s="52">
        <f>'65-69 transition matrix'!D5</f>
        <v>4.9799999999999997E-2</v>
      </c>
      <c r="E176" s="52">
        <f>'65-69 transition matrix'!E5</f>
        <v>0.78985812</v>
      </c>
      <c r="F176" s="52">
        <f>'65-69 transition matrix'!F5</f>
        <v>0.1331</v>
      </c>
      <c r="G176" s="52">
        <f>'65-69 transition matrix'!G5</f>
        <v>0</v>
      </c>
      <c r="H176" s="52">
        <f>'65-69 transition matrix'!H5</f>
        <v>0</v>
      </c>
      <c r="I176" s="52">
        <f>'65-69 transition matrix'!I5</f>
        <v>2.299E-4</v>
      </c>
      <c r="J176" s="52">
        <f>'65-69 transition matrix'!J5</f>
        <v>0</v>
      </c>
      <c r="K176" s="52">
        <f>'65-69 transition matrix'!K5</f>
        <v>2.7011980000000001E-2</v>
      </c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</row>
    <row r="177" spans="1:44" x14ac:dyDescent="0.2">
      <c r="A177" s="53" t="str">
        <f>'65-69 transition matrix'!A6</f>
        <v>F3</v>
      </c>
      <c r="B177" s="52">
        <f>'65-69 transition matrix'!B6</f>
        <v>0</v>
      </c>
      <c r="C177" s="52">
        <f>'65-69 transition matrix'!C6</f>
        <v>0</v>
      </c>
      <c r="D177" s="52">
        <f>'65-69 transition matrix'!D6</f>
        <v>0</v>
      </c>
      <c r="E177" s="52">
        <f>'65-69 transition matrix'!E6</f>
        <v>4.9799999999999997E-2</v>
      </c>
      <c r="F177" s="52">
        <f>'65-69 transition matrix'!F6</f>
        <v>0.82746865000000003</v>
      </c>
      <c r="G177" s="52">
        <f>'65-69 transition matrix'!G6</f>
        <v>8.7119999999999989E-2</v>
      </c>
      <c r="H177" s="52">
        <f>'65-69 transition matrix'!H6</f>
        <v>0</v>
      </c>
      <c r="I177" s="52">
        <f>'65-69 transition matrix'!I6</f>
        <v>4.5980000000000001E-4</v>
      </c>
      <c r="J177" s="52">
        <f>'65-69 transition matrix'!J6</f>
        <v>0</v>
      </c>
      <c r="K177" s="52">
        <f>'65-69 transition matrix'!K6</f>
        <v>3.5151550000000004E-2</v>
      </c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</row>
    <row r="178" spans="1:44" x14ac:dyDescent="0.2">
      <c r="A178" s="53" t="str">
        <f>'65-69 transition matrix'!A7</f>
        <v>F4</v>
      </c>
      <c r="B178" s="52">
        <f>'65-69 transition matrix'!B7</f>
        <v>0</v>
      </c>
      <c r="C178" s="52">
        <f>'65-69 transition matrix'!C7</f>
        <v>0</v>
      </c>
      <c r="D178" s="52">
        <f>'65-69 transition matrix'!D7</f>
        <v>0</v>
      </c>
      <c r="E178" s="52">
        <f>'65-69 transition matrix'!E7</f>
        <v>0</v>
      </c>
      <c r="F178" s="52">
        <f>'65-69 transition matrix'!F7</f>
        <v>4.9799999999999997E-2</v>
      </c>
      <c r="G178" s="52">
        <f>'65-69 transition matrix'!G7</f>
        <v>0.74113468999999998</v>
      </c>
      <c r="H178" s="52">
        <f>'65-69 transition matrix'!H7</f>
        <v>0.1331</v>
      </c>
      <c r="I178" s="52">
        <f>'65-69 transition matrix'!I7</f>
        <v>3.1459999999999995E-2</v>
      </c>
      <c r="J178" s="52">
        <f>'65-69 transition matrix'!J7</f>
        <v>0</v>
      </c>
      <c r="K178" s="52">
        <f>'65-69 transition matrix'!K7</f>
        <v>4.4505309999999999E-2</v>
      </c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</row>
    <row r="179" spans="1:44" x14ac:dyDescent="0.2">
      <c r="A179" s="53" t="str">
        <f>'65-69 transition matrix'!A8</f>
        <v>DCC</v>
      </c>
      <c r="B179" s="52">
        <f>'65-69 transition matrix'!B8</f>
        <v>0</v>
      </c>
      <c r="C179" s="52">
        <f>'65-69 transition matrix'!C8</f>
        <v>0</v>
      </c>
      <c r="D179" s="52">
        <f>'65-69 transition matrix'!D8</f>
        <v>0</v>
      </c>
      <c r="E179" s="52">
        <f>'65-69 transition matrix'!E8</f>
        <v>0</v>
      </c>
      <c r="F179" s="52">
        <f>'65-69 transition matrix'!F8</f>
        <v>0</v>
      </c>
      <c r="G179" s="52">
        <f>'65-69 transition matrix'!G8</f>
        <v>0</v>
      </c>
      <c r="H179" s="52">
        <f>'65-69 transition matrix'!H8</f>
        <v>0.7746599999999999</v>
      </c>
      <c r="I179" s="52">
        <f>'65-69 transition matrix'!I8</f>
        <v>3.1459999999999995E-2</v>
      </c>
      <c r="J179" s="52">
        <f>'65-69 transition matrix'!J8</f>
        <v>3.388E-2</v>
      </c>
      <c r="K179" s="52">
        <f>'65-69 transition matrix'!K8</f>
        <v>0.16</v>
      </c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</row>
    <row r="180" spans="1:44" x14ac:dyDescent="0.2">
      <c r="A180" s="53" t="str">
        <f>'65-69 transition matrix'!A9</f>
        <v>HCC</v>
      </c>
      <c r="B180" s="52">
        <f>'65-69 transition matrix'!B9</f>
        <v>0</v>
      </c>
      <c r="C180" s="52">
        <f>'65-69 transition matrix'!C9</f>
        <v>0</v>
      </c>
      <c r="D180" s="52">
        <f>'65-69 transition matrix'!D9</f>
        <v>0</v>
      </c>
      <c r="E180" s="52">
        <f>'65-69 transition matrix'!E9</f>
        <v>0</v>
      </c>
      <c r="F180" s="52">
        <f>'65-69 transition matrix'!F9</f>
        <v>0</v>
      </c>
      <c r="G180" s="52">
        <f>'65-69 transition matrix'!G9</f>
        <v>0</v>
      </c>
      <c r="H180" s="52">
        <f>'65-69 transition matrix'!H9</f>
        <v>0</v>
      </c>
      <c r="I180" s="52">
        <f>'65-69 transition matrix'!I9</f>
        <v>0.37056200000000006</v>
      </c>
      <c r="J180" s="52">
        <f>'65-69 transition matrix'!J9</f>
        <v>7.038E-3</v>
      </c>
      <c r="K180" s="52">
        <f>'65-69 transition matrix'!K9</f>
        <v>0.62239999999999995</v>
      </c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</row>
    <row r="181" spans="1:44" x14ac:dyDescent="0.2">
      <c r="A181" s="53" t="str">
        <f>'65-69 transition matrix'!A10</f>
        <v xml:space="preserve">LT </v>
      </c>
      <c r="B181" s="52">
        <f>'65-69 transition matrix'!B10</f>
        <v>0</v>
      </c>
      <c r="C181" s="52">
        <f>'65-69 transition matrix'!C10</f>
        <v>0</v>
      </c>
      <c r="D181" s="52">
        <f>'65-69 transition matrix'!D10</f>
        <v>0</v>
      </c>
      <c r="E181" s="52">
        <f>'65-69 transition matrix'!E10</f>
        <v>0</v>
      </c>
      <c r="F181" s="52">
        <f>'65-69 transition matrix'!F10</f>
        <v>0</v>
      </c>
      <c r="G181" s="52">
        <f>'65-69 transition matrix'!G10</f>
        <v>0</v>
      </c>
      <c r="H181" s="52">
        <f>'65-69 transition matrix'!H10</f>
        <v>0</v>
      </c>
      <c r="I181" s="52">
        <f>'65-69 transition matrix'!I10</f>
        <v>0</v>
      </c>
      <c r="J181" s="52">
        <f>'65-69 transition matrix'!J10</f>
        <v>0.92999999999999994</v>
      </c>
      <c r="K181" s="52">
        <f>'65-69 transition matrix'!K10</f>
        <v>7.0000000000000007E-2</v>
      </c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</row>
    <row r="182" spans="1:44" x14ac:dyDescent="0.2">
      <c r="A182" s="53" t="str">
        <f>'65-69 transition matrix'!A11</f>
        <v>death</v>
      </c>
      <c r="B182" s="52">
        <f>'65-69 transition matrix'!B11</f>
        <v>0</v>
      </c>
      <c r="C182" s="52">
        <f>'65-69 transition matrix'!C11</f>
        <v>0</v>
      </c>
      <c r="D182" s="52">
        <f>'65-69 transition matrix'!D11</f>
        <v>0</v>
      </c>
      <c r="E182" s="52">
        <f>'65-69 transition matrix'!E11</f>
        <v>0</v>
      </c>
      <c r="F182" s="52">
        <f>'65-69 transition matrix'!F11</f>
        <v>0</v>
      </c>
      <c r="G182" s="52">
        <f>'65-69 transition matrix'!G11</f>
        <v>0</v>
      </c>
      <c r="H182" s="52">
        <f>'65-69 transition matrix'!H11</f>
        <v>0</v>
      </c>
      <c r="I182" s="52">
        <f>'65-69 transition matrix'!I11</f>
        <v>0</v>
      </c>
      <c r="J182" s="52">
        <f>'65-69 transition matrix'!J11</f>
        <v>0</v>
      </c>
      <c r="K182" s="52">
        <f>'65-69 transition matrix'!K11</f>
        <v>1</v>
      </c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</row>
    <row r="183" spans="1:44" x14ac:dyDescent="0.2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</row>
    <row r="184" spans="1:44" x14ac:dyDescent="0.2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52"/>
      <c r="AM184" s="52"/>
      <c r="AN184" s="52"/>
      <c r="AO184" s="52"/>
      <c r="AP184" s="52"/>
      <c r="AQ184" s="52"/>
      <c r="AR184" s="52"/>
    </row>
    <row r="185" spans="1:44" x14ac:dyDescent="0.2">
      <c r="A185" s="4">
        <v>65</v>
      </c>
      <c r="B185" s="41">
        <f t="array" ref="B185:K185">MMULT(B169:K169,B173:K182)</f>
        <v>462.02689180612344</v>
      </c>
      <c r="C185" s="41">
        <v>226.67170287448064</v>
      </c>
      <c r="D185" s="41">
        <v>33.624262303951745</v>
      </c>
      <c r="E185" s="41">
        <v>22.346578482066352</v>
      </c>
      <c r="F185" s="41">
        <v>14.463519408242044</v>
      </c>
      <c r="G185" s="41">
        <v>3.8996379769655061</v>
      </c>
      <c r="H185" s="41">
        <v>1.6456179666275519</v>
      </c>
      <c r="I185" s="41">
        <v>0.24674291913979407</v>
      </c>
      <c r="J185" s="41">
        <v>0.40856297607018732</v>
      </c>
      <c r="K185" s="41">
        <v>153.36271535269367</v>
      </c>
      <c r="L185" s="41">
        <f xml:space="preserve"> (C185 + D185 + E185 + F185 + G185 + H185) / $Q$2</f>
        <v>0.32943568118441147</v>
      </c>
      <c r="M185" s="41">
        <f xml:space="preserve"> (D185 + E185 + F185 + G185 + H185) / (C185 + D185 + E185 + F185+ G185 + H185)</f>
        <v>0.25104670412738839</v>
      </c>
      <c r="N185" s="41">
        <f>I185 / (D185 + E185 + F185 + G185 + H185)</f>
        <v>3.2474883617747865E-3</v>
      </c>
      <c r="O185" s="41">
        <f>SUM(B185:J185)</f>
        <v>765.33351671366734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52"/>
      <c r="AM185" s="52"/>
      <c r="AN185" s="52"/>
      <c r="AO185" s="52"/>
      <c r="AP185" s="52"/>
      <c r="AQ185" s="52"/>
      <c r="AR185" s="52"/>
    </row>
    <row r="186" spans="1:44" x14ac:dyDescent="0.2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52"/>
      <c r="AM186" s="52"/>
      <c r="AN186" s="52"/>
      <c r="AO186" s="52"/>
      <c r="AP186" s="52"/>
      <c r="AQ186" s="52"/>
      <c r="AR186" s="52"/>
    </row>
    <row r="187" spans="1:44" x14ac:dyDescent="0.2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52"/>
      <c r="AM187" s="52"/>
      <c r="AN187" s="52"/>
      <c r="AO187" s="52"/>
      <c r="AP187" s="52"/>
      <c r="AQ187" s="52"/>
      <c r="AR187" s="52"/>
    </row>
    <row r="188" spans="1:44" x14ac:dyDescent="0.2">
      <c r="A188" s="4">
        <v>66</v>
      </c>
      <c r="B188" s="41">
        <f t="array" ref="B188:K188">MMULT(B185:K185,B173:K182)</f>
        <v>446.34369438622889</v>
      </c>
      <c r="C188" s="41">
        <v>227.61161455521787</v>
      </c>
      <c r="D188" s="41">
        <v>33.944630463733269</v>
      </c>
      <c r="E188" s="41">
        <v>22.846299047463816</v>
      </c>
      <c r="F188" s="41">
        <v>15.136640446202756</v>
      </c>
      <c r="G188" s="41">
        <v>4.1502187940166042</v>
      </c>
      <c r="H188" s="41">
        <v>1.7938362287618079</v>
      </c>
      <c r="I188" s="41">
        <v>0.27805348002836111</v>
      </c>
      <c r="J188" s="41">
        <v>0.43745368111952149</v>
      </c>
      <c r="K188" s="41">
        <v>166.15379098358804</v>
      </c>
      <c r="L188" s="41">
        <f xml:space="preserve"> (C188 + D188 + E188 + F188 + G188 + H188) / $Q$2</f>
        <v>0.33251822405790582</v>
      </c>
      <c r="M188" s="41">
        <f xml:space="preserve"> (D188 + E188 + F188 + G188 + H188) / (C188 + D188 + E188 + F188+ G188 + H188)</f>
        <v>0.2549129212411515</v>
      </c>
      <c r="N188" s="41">
        <f>I188 / (D188 + E188 + F188 + G188 + H188)</f>
        <v>3.5706649257561777E-3</v>
      </c>
      <c r="O188" s="41">
        <f>SUM(B188:J188)</f>
        <v>752.54244108277294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52"/>
      <c r="AM188" s="52"/>
      <c r="AN188" s="52"/>
      <c r="AO188" s="52"/>
      <c r="AP188" s="52"/>
      <c r="AQ188" s="52"/>
      <c r="AR188" s="52"/>
    </row>
    <row r="189" spans="1:44" x14ac:dyDescent="0.2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52"/>
      <c r="AM189" s="52"/>
      <c r="AN189" s="52"/>
      <c r="AO189" s="52"/>
      <c r="AP189" s="52"/>
      <c r="AQ189" s="52"/>
      <c r="AR189" s="52"/>
    </row>
    <row r="190" spans="1:44" x14ac:dyDescent="0.2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52"/>
      <c r="AM190" s="52"/>
      <c r="AN190" s="52"/>
      <c r="AO190" s="52"/>
      <c r="AP190" s="52"/>
      <c r="AQ190" s="52"/>
      <c r="AR190" s="52"/>
    </row>
    <row r="191" spans="1:44" x14ac:dyDescent="0.2">
      <c r="A191" s="4">
        <v>67</v>
      </c>
      <c r="B191" s="41">
        <f t="array" ref="B191:K191">MMULT(B188:K188,B173:K182)</f>
        <v>432.43262786323419</v>
      </c>
      <c r="C191" s="41">
        <v>226.99108153114989</v>
      </c>
      <c r="D191" s="41">
        <v>34.250453491596588</v>
      </c>
      <c r="E191" s="41">
        <v>23.317169823531351</v>
      </c>
      <c r="F191" s="41">
        <v>15.772618734714253</v>
      </c>
      <c r="G191" s="41">
        <v>4.3945752350088538</v>
      </c>
      <c r="H191" s="41">
        <v>1.9420072944562321</v>
      </c>
      <c r="I191" s="41">
        <v>0.30263019503766275</v>
      </c>
      <c r="J191" s="41">
        <v>0.46956403526404455</v>
      </c>
      <c r="K191" s="41">
        <v>178.82350386236786</v>
      </c>
      <c r="L191" s="41">
        <f xml:space="preserve"> (C191 + D191 + E191 + F191 + G191 + H191) / $Q$2</f>
        <v>0.33380773253057738</v>
      </c>
      <c r="M191" s="41">
        <f xml:space="preserve"> (D191 + E191 + F191 + G191 + H191) / (C191 + D191 + E191 + F191+ G191 + H191)</f>
        <v>0.25981468224004145</v>
      </c>
      <c r="N191" s="41">
        <f>I191 / (D191 + E191 + F191 + G191 + H191)</f>
        <v>3.7982210841803338E-3</v>
      </c>
      <c r="O191" s="41">
        <f>SUM(B191:J191)</f>
        <v>739.87272820399289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52"/>
      <c r="AM191" s="52"/>
      <c r="AN191" s="52"/>
      <c r="AO191" s="52"/>
      <c r="AP191" s="52"/>
      <c r="AQ191" s="52"/>
      <c r="AR191" s="52"/>
    </row>
    <row r="192" spans="1:44" x14ac:dyDescent="0.2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52"/>
      <c r="AM192" s="52"/>
      <c r="AN192" s="52"/>
      <c r="AO192" s="52"/>
      <c r="AP192" s="52"/>
      <c r="AQ192" s="52"/>
      <c r="AR192" s="52"/>
    </row>
    <row r="193" spans="1:44" x14ac:dyDescent="0.2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52"/>
      <c r="AM193" s="52"/>
      <c r="AN193" s="52"/>
      <c r="AO193" s="52"/>
      <c r="AP193" s="52"/>
      <c r="AQ193" s="52"/>
      <c r="AR193" s="52"/>
    </row>
    <row r="194" spans="1:44" x14ac:dyDescent="0.2">
      <c r="A194" s="4">
        <v>68</v>
      </c>
      <c r="B194" s="41">
        <f t="array" ref="B194:K194">MMULT(B191:K191,B173:K182)</f>
        <v>419.88463523764898</v>
      </c>
      <c r="C194" s="41">
        <v>225.25721661428906</v>
      </c>
      <c r="D194" s="41">
        <v>34.502416420969354</v>
      </c>
      <c r="E194" s="41">
        <v>23.761467693255483</v>
      </c>
      <c r="F194" s="41">
        <v>16.373712681594178</v>
      </c>
      <c r="G194" s="41">
        <v>4.63108269864827</v>
      </c>
      <c r="H194" s="41">
        <v>2.0893133345031432</v>
      </c>
      <c r="I194" s="41">
        <v>0.3244904245003104</v>
      </c>
      <c r="J194" s="41">
        <v>0.50461967124441365</v>
      </c>
      <c r="K194" s="41">
        <v>191.36727728970774</v>
      </c>
      <c r="L194" s="41">
        <f xml:space="preserve"> (C194 + D194 + E194 + F194 + G194 + H194) / $Q$2</f>
        <v>0.33375037225700882</v>
      </c>
      <c r="M194" s="41">
        <f xml:space="preserve"> (D194 + E194 + F194 + G194 + H194) / (C194 + D194 + E194 + F194+ G194 + H194)</f>
        <v>0.26534232589667445</v>
      </c>
      <c r="N194" s="41">
        <f>I194 / (D194 + E194 + F194 + G194 + H194)</f>
        <v>3.9884271135160552E-3</v>
      </c>
      <c r="O194" s="41">
        <f>SUM(B194:J194)</f>
        <v>727.32895477665306</v>
      </c>
      <c r="P194" s="41"/>
      <c r="Q194" s="52"/>
      <c r="R194" s="52"/>
      <c r="S194" s="52"/>
      <c r="T194" s="52"/>
      <c r="U194" s="52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52"/>
      <c r="AM194" s="52"/>
      <c r="AN194" s="52"/>
      <c r="AO194" s="52"/>
      <c r="AP194" s="52"/>
      <c r="AQ194" s="52"/>
      <c r="AR194" s="52"/>
    </row>
    <row r="195" spans="1:44" x14ac:dyDescent="0.2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2"/>
      <c r="R195" s="52"/>
      <c r="S195" s="52"/>
      <c r="T195" s="52"/>
      <c r="U195" s="52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52"/>
      <c r="AM195" s="52"/>
      <c r="AN195" s="52"/>
      <c r="AO195" s="52"/>
      <c r="AP195" s="52"/>
      <c r="AQ195" s="52"/>
      <c r="AR195" s="52"/>
    </row>
    <row r="196" spans="1:44" x14ac:dyDescent="0.2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52"/>
      <c r="AP196" s="52"/>
      <c r="AQ196" s="52"/>
      <c r="AR196" s="52"/>
    </row>
    <row r="197" spans="1:44" x14ac:dyDescent="0.2">
      <c r="A197" s="4">
        <v>69</v>
      </c>
      <c r="B197" s="41">
        <f t="array" ref="B197:K197">MMULT(B194:K194,B173:K182)</f>
        <v>408.39756189883656</v>
      </c>
      <c r="C197" s="41">
        <v>222.73568103432171</v>
      </c>
      <c r="D197" s="41">
        <v>34.68085697274028</v>
      </c>
      <c r="E197" s="41">
        <v>24.175870717809925</v>
      </c>
      <c r="F197" s="41">
        <v>16.942013196491605</v>
      </c>
      <c r="G197" s="41">
        <v>4.8587338890475333</v>
      </c>
      <c r="H197" s="41">
        <v>2.234904574896289</v>
      </c>
      <c r="I197" s="41">
        <v>0.3450471300922891</v>
      </c>
      <c r="J197" s="41">
        <v>0.54236599363790439</v>
      </c>
      <c r="K197" s="41">
        <v>203.78319665848682</v>
      </c>
      <c r="L197" s="41">
        <f xml:space="preserve"> (C197 + D197 + E197 + F197 + G197 + H197) / $Q$2</f>
        <v>0.33267586141926242</v>
      </c>
      <c r="M197" s="41">
        <f xml:space="preserve"> (D197 + E197 + F197 + G197 + H197) / (C197 + D197 + E197 + F197+ G197 + H197)</f>
        <v>0.27121979325616452</v>
      </c>
      <c r="N197" s="41">
        <f>I197 / (D197 + E197 + F197 + G197 + H197)</f>
        <v>4.1625916977395382E-3</v>
      </c>
      <c r="O197" s="41">
        <f>SUM(B197:J197)</f>
        <v>714.91303540787419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-3.9360218401589293</v>
      </c>
      <c r="AM197">
        <f>J197 - J185</f>
        <v>0.13380301756771706</v>
      </c>
      <c r="AN197">
        <f>K197-K185</f>
        <v>50.420481305793146</v>
      </c>
      <c r="AO197" s="52"/>
      <c r="AP197" s="52"/>
      <c r="AQ197" s="52"/>
      <c r="AR197" s="52"/>
    </row>
    <row r="198" spans="1:44" x14ac:dyDescent="0.2">
      <c r="A198" s="22" t="s">
        <v>153</v>
      </c>
      <c r="B198" s="4">
        <f t="shared" ref="B198:J198" si="7">SUM(B185:B197)</f>
        <v>2169.0854111920721</v>
      </c>
      <c r="C198" s="4">
        <f t="shared" si="7"/>
        <v>1129.2672966094592</v>
      </c>
      <c r="D198" s="4">
        <f t="shared" si="7"/>
        <v>171.00261965299126</v>
      </c>
      <c r="E198" s="4">
        <f t="shared" si="7"/>
        <v>116.44738576412692</v>
      </c>
      <c r="F198" s="4">
        <f t="shared" si="7"/>
        <v>78.68850446724484</v>
      </c>
      <c r="G198" s="4">
        <f t="shared" si="7"/>
        <v>21.934248593686767</v>
      </c>
      <c r="H198" s="4">
        <f t="shared" si="7"/>
        <v>9.7056793992450245</v>
      </c>
      <c r="I198" s="4">
        <f t="shared" si="7"/>
        <v>1.4969641487984173</v>
      </c>
      <c r="J198" s="4">
        <f t="shared" si="7"/>
        <v>2.3625663573360711</v>
      </c>
      <c r="K198" s="41"/>
      <c r="L198" s="4"/>
      <c r="M198" s="41"/>
      <c r="N198" s="41"/>
      <c r="O198" s="4">
        <f>SUM(B198:J198)</f>
        <v>3699.9906761849606</v>
      </c>
      <c r="P198" s="41"/>
      <c r="Q198" s="41">
        <f xml:space="preserve"> $R$6 * B198</f>
        <v>2169.0854111920721</v>
      </c>
      <c r="R198" s="41">
        <f>$R$7 * C198</f>
        <v>1129.2672966094592</v>
      </c>
      <c r="S198" s="41">
        <f xml:space="preserve"> $R$8 * D198</f>
        <v>162.45248867034169</v>
      </c>
      <c r="T198" s="41">
        <f xml:space="preserve"> $R$9 * E198</f>
        <v>110.62501647592057</v>
      </c>
      <c r="U198" s="41">
        <f xml:space="preserve"> $R$10 * F198</f>
        <v>72.393424109865251</v>
      </c>
      <c r="V198" s="41">
        <f>$R$11 * G198</f>
        <v>17.108713903075678</v>
      </c>
      <c r="W198" s="41">
        <f>$R$12 *H198</f>
        <v>5.8234076395470149</v>
      </c>
      <c r="X198" s="41">
        <f xml:space="preserve"> $R$13 * I198</f>
        <v>0.97302669671897124</v>
      </c>
      <c r="Y198" s="41">
        <f xml:space="preserve"> $R$14 * J198</f>
        <v>1.7719247680020533</v>
      </c>
      <c r="Z198" s="4">
        <f>SUM(Q198:Y198)</f>
        <v>3669.5007100650027</v>
      </c>
      <c r="AA198" s="41"/>
      <c r="AB198" s="50">
        <f xml:space="preserve"> $S$6 * B198</f>
        <v>5442235.2966809087</v>
      </c>
      <c r="AC198" s="50">
        <f>$S$7 * C198</f>
        <v>4375910.7743616542</v>
      </c>
      <c r="AD198" s="50">
        <f xml:space="preserve"> $S$8 * D198</f>
        <v>671185.2821379907</v>
      </c>
      <c r="AE198" s="50">
        <f xml:space="preserve"> $S$9 * E198</f>
        <v>465789.54305650771</v>
      </c>
      <c r="AF198" s="50">
        <f xml:space="preserve"> $S$10 * F198</f>
        <v>354098.27010260179</v>
      </c>
      <c r="AG198" s="50">
        <f>$S$11 * G198</f>
        <v>454302.1568724403</v>
      </c>
      <c r="AH198" s="50">
        <f>$S$12 *H198</f>
        <v>496775.49437095731</v>
      </c>
      <c r="AI198" s="50">
        <f xml:space="preserve"> $S$13 * I198</f>
        <v>106179.66707427174</v>
      </c>
      <c r="AJ198" s="50">
        <f xml:space="preserve"> $S$14 * J198</f>
        <v>158688.85708954922</v>
      </c>
      <c r="AK198" s="39">
        <f>SUM(AB198:AJ198) + AL198 + AM198 + AN198</f>
        <v>15689506.04391625</v>
      </c>
      <c r="AL198" s="39">
        <f>IF(AL197&gt;0,(AL197*$T$7)-(AL197*$S$7),0)</f>
        <v>0</v>
      </c>
      <c r="AM198" s="39">
        <f>IF(AM197 &gt; 0, (AM197 * $T$14) - (AM197 * $S$14), 0)</f>
        <v>22287.568636254633</v>
      </c>
      <c r="AN198" s="39">
        <f t="array" ref="AN198">IF(AN197&gt;0,AN197*$T$15,0)</f>
        <v>3142053.1335331113</v>
      </c>
      <c r="AO198" s="52"/>
      <c r="AP198" s="52"/>
      <c r="AQ198" s="52"/>
      <c r="AR198" s="52"/>
    </row>
    <row r="199" spans="1:44" x14ac:dyDescent="0.2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</row>
    <row r="200" spans="1:44" x14ac:dyDescent="0.2">
      <c r="A200" s="53" t="str">
        <f>'70-74 transition matrix'!A1</f>
        <v>70-74</v>
      </c>
      <c r="B200" s="53" t="str">
        <f>'70-74 transition matrix'!B1</f>
        <v>no NAFLD</v>
      </c>
      <c r="C200" s="53" t="str">
        <f>'70-74 transition matrix'!C1</f>
        <v>NAFLD</v>
      </c>
      <c r="D200" s="53" t="str">
        <f>'70-74 transition matrix'!D1</f>
        <v>F1</v>
      </c>
      <c r="E200" s="53" t="str">
        <f>'70-74 transition matrix'!E1</f>
        <v>F2</v>
      </c>
      <c r="F200" s="53" t="str">
        <f>'70-74 transition matrix'!F1</f>
        <v>F3</v>
      </c>
      <c r="G200" s="53" t="str">
        <f>'70-74 transition matrix'!G1</f>
        <v>F4</v>
      </c>
      <c r="H200" s="53" t="str">
        <f>'70-74 transition matrix'!H1</f>
        <v>DCC</v>
      </c>
      <c r="I200" s="53" t="str">
        <f>'70-74 transition matrix'!I1</f>
        <v>HCC</v>
      </c>
      <c r="J200" s="53" t="str">
        <f>'70-74 transition matrix'!J1</f>
        <v>LT</v>
      </c>
      <c r="K200" s="53" t="str">
        <f>'70-74 transition matrix'!K1</f>
        <v>death</v>
      </c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</row>
    <row r="201" spans="1:44" x14ac:dyDescent="0.2">
      <c r="A201" s="53" t="str">
        <f>'70-74 transition matrix'!A2</f>
        <v>no NAFLD</v>
      </c>
      <c r="B201" s="52">
        <f>'70-74 transition matrix'!B2</f>
        <v>0.88634999999999997</v>
      </c>
      <c r="C201" s="52">
        <f>'70-74 transition matrix'!C2</f>
        <v>9.0399999999999994E-2</v>
      </c>
      <c r="D201" s="52">
        <f>'70-74 transition matrix'!D2</f>
        <v>0</v>
      </c>
      <c r="E201" s="52">
        <f>'70-74 transition matrix'!E2</f>
        <v>0</v>
      </c>
      <c r="F201" s="52">
        <f>'70-74 transition matrix'!F2</f>
        <v>0</v>
      </c>
      <c r="G201" s="52">
        <f>'70-74 transition matrix'!G2</f>
        <v>0</v>
      </c>
      <c r="H201" s="52">
        <f>'70-74 transition matrix'!H2</f>
        <v>0</v>
      </c>
      <c r="I201" s="52">
        <f>'70-74 transition matrix'!I2</f>
        <v>0</v>
      </c>
      <c r="J201" s="52">
        <f>'70-74 transition matrix'!J2</f>
        <v>0</v>
      </c>
      <c r="K201" s="52">
        <f>'70-74 transition matrix'!K2</f>
        <v>2.325E-2</v>
      </c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</row>
    <row r="202" spans="1:44" x14ac:dyDescent="0.2">
      <c r="A202" s="53" t="str">
        <f>'70-74 transition matrix'!A3</f>
        <v>NAFLD</v>
      </c>
      <c r="B202" s="52">
        <f>'70-74 transition matrix'!B3</f>
        <v>0.14359</v>
      </c>
      <c r="C202" s="52">
        <f>'70-74 transition matrix'!C3</f>
        <v>0.80586150000000001</v>
      </c>
      <c r="D202" s="52">
        <f>'70-74 transition matrix'!D3</f>
        <v>2.6136E-2</v>
      </c>
      <c r="E202" s="52">
        <f>'70-74 transition matrix'!E3</f>
        <v>0</v>
      </c>
      <c r="F202" s="52">
        <f>'70-74 transition matrix'!F3</f>
        <v>0</v>
      </c>
      <c r="G202" s="52">
        <f>'70-74 transition matrix'!G3</f>
        <v>0</v>
      </c>
      <c r="H202" s="52">
        <f>'70-74 transition matrix'!H3</f>
        <v>0</v>
      </c>
      <c r="I202" s="52">
        <f>'70-74 transition matrix'!I3</f>
        <v>0</v>
      </c>
      <c r="J202" s="52">
        <f>'70-74 transition matrix'!J3</f>
        <v>0</v>
      </c>
      <c r="K202" s="52">
        <f>'70-74 transition matrix'!K3</f>
        <v>2.44125E-2</v>
      </c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</row>
    <row r="203" spans="1:44" x14ac:dyDescent="0.2">
      <c r="A203" s="53" t="str">
        <f>'70-74 transition matrix'!A4</f>
        <v>F1</v>
      </c>
      <c r="B203" s="52">
        <f>'70-74 transition matrix'!B4</f>
        <v>0</v>
      </c>
      <c r="C203" s="52">
        <f>'70-74 transition matrix'!C4</f>
        <v>4.9799999999999997E-2</v>
      </c>
      <c r="D203" s="52">
        <f>'70-74 transition matrix'!D4</f>
        <v>0.79095574700000004</v>
      </c>
      <c r="E203" s="52">
        <f>'70-74 transition matrix'!E4</f>
        <v>0.1331</v>
      </c>
      <c r="F203" s="52">
        <f>'70-74 transition matrix'!F4</f>
        <v>0</v>
      </c>
      <c r="G203" s="52">
        <f>'70-74 transition matrix'!G4</f>
        <v>0</v>
      </c>
      <c r="H203" s="52">
        <f>'70-74 transition matrix'!H4</f>
        <v>0</v>
      </c>
      <c r="I203" s="52">
        <f>'70-74 transition matrix'!I4</f>
        <v>1.1253000000000001E-5</v>
      </c>
      <c r="J203" s="52">
        <f>'70-74 transition matrix'!J4</f>
        <v>0</v>
      </c>
      <c r="K203" s="52">
        <f>'70-74 transition matrix'!K4</f>
        <v>2.6133000000000003E-2</v>
      </c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</row>
    <row r="204" spans="1:44" x14ac:dyDescent="0.2">
      <c r="A204" s="53" t="str">
        <f>'70-74 transition matrix'!A5</f>
        <v>F2</v>
      </c>
      <c r="B204" s="52">
        <f>'70-74 transition matrix'!B5</f>
        <v>0</v>
      </c>
      <c r="C204" s="52">
        <f>'70-74 transition matrix'!C5</f>
        <v>0</v>
      </c>
      <c r="D204" s="52">
        <f>'70-74 transition matrix'!D5</f>
        <v>4.9799999999999997E-2</v>
      </c>
      <c r="E204" s="52">
        <f>'70-74 transition matrix'!E5</f>
        <v>0.77497360000000004</v>
      </c>
      <c r="F204" s="52">
        <f>'70-74 transition matrix'!F5</f>
        <v>0.1331</v>
      </c>
      <c r="G204" s="52">
        <f>'70-74 transition matrix'!G5</f>
        <v>0</v>
      </c>
      <c r="H204" s="52">
        <f>'70-74 transition matrix'!H5</f>
        <v>0</v>
      </c>
      <c r="I204" s="52">
        <f>'70-74 transition matrix'!I5</f>
        <v>2.299E-4</v>
      </c>
      <c r="J204" s="52">
        <f>'70-74 transition matrix'!J5</f>
        <v>0</v>
      </c>
      <c r="K204" s="52">
        <f>'70-74 transition matrix'!K5</f>
        <v>4.1896500000000003E-2</v>
      </c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</row>
    <row r="205" spans="1:44" x14ac:dyDescent="0.2">
      <c r="A205" s="53" t="str">
        <f>'70-74 transition matrix'!A6</f>
        <v>F3</v>
      </c>
      <c r="B205" s="52">
        <f>'70-74 transition matrix'!B6</f>
        <v>0</v>
      </c>
      <c r="C205" s="52">
        <f>'70-74 transition matrix'!C6</f>
        <v>0</v>
      </c>
      <c r="D205" s="52">
        <f>'70-74 transition matrix'!D6</f>
        <v>0</v>
      </c>
      <c r="E205" s="52">
        <f>'70-74 transition matrix'!E6</f>
        <v>4.9799999999999997E-2</v>
      </c>
      <c r="F205" s="52">
        <f>'70-74 transition matrix'!F6</f>
        <v>0.80809895000000009</v>
      </c>
      <c r="G205" s="52">
        <f>'70-74 transition matrix'!G6</f>
        <v>8.7119999999999989E-2</v>
      </c>
      <c r="H205" s="52">
        <f>'70-74 transition matrix'!H6</f>
        <v>0</v>
      </c>
      <c r="I205" s="52">
        <f>'70-74 transition matrix'!I6</f>
        <v>4.5980000000000001E-4</v>
      </c>
      <c r="J205" s="52">
        <f>'70-74 transition matrix'!J6</f>
        <v>0</v>
      </c>
      <c r="K205" s="52">
        <f>'70-74 transition matrix'!K6</f>
        <v>5.4521250000000007E-2</v>
      </c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</row>
    <row r="206" spans="1:44" x14ac:dyDescent="0.2">
      <c r="A206" s="53" t="str">
        <f>'70-74 transition matrix'!A7</f>
        <v>F4</v>
      </c>
      <c r="B206" s="52">
        <f>'70-74 transition matrix'!B7</f>
        <v>0</v>
      </c>
      <c r="C206" s="52">
        <f>'70-74 transition matrix'!C7</f>
        <v>0</v>
      </c>
      <c r="D206" s="52">
        <f>'70-74 transition matrix'!D7</f>
        <v>0</v>
      </c>
      <c r="E206" s="52">
        <f>'70-74 transition matrix'!E7</f>
        <v>0</v>
      </c>
      <c r="F206" s="52">
        <f>'70-74 transition matrix'!F7</f>
        <v>4.9799999999999997E-2</v>
      </c>
      <c r="G206" s="52">
        <f>'70-74 transition matrix'!G7</f>
        <v>0.71661074999999996</v>
      </c>
      <c r="H206" s="52">
        <f>'70-74 transition matrix'!H7</f>
        <v>0.1331</v>
      </c>
      <c r="I206" s="52">
        <f>'70-74 transition matrix'!I7</f>
        <v>3.1459999999999995E-2</v>
      </c>
      <c r="J206" s="52">
        <f>'70-74 transition matrix'!J7</f>
        <v>0</v>
      </c>
      <c r="K206" s="52">
        <f>'70-74 transition matrix'!K7</f>
        <v>6.902925E-2</v>
      </c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</row>
    <row r="207" spans="1:44" x14ac:dyDescent="0.2">
      <c r="A207" s="53" t="str">
        <f>'70-74 transition matrix'!A8</f>
        <v>DCC</v>
      </c>
      <c r="B207" s="52">
        <f>'70-74 transition matrix'!B8</f>
        <v>0</v>
      </c>
      <c r="C207" s="52">
        <f>'70-74 transition matrix'!C8</f>
        <v>0</v>
      </c>
      <c r="D207" s="52">
        <f>'70-74 transition matrix'!D8</f>
        <v>0</v>
      </c>
      <c r="E207" s="52">
        <f>'70-74 transition matrix'!E8</f>
        <v>0</v>
      </c>
      <c r="F207" s="52">
        <f>'70-74 transition matrix'!F8</f>
        <v>0</v>
      </c>
      <c r="G207" s="52">
        <f>'70-74 transition matrix'!G8</f>
        <v>0</v>
      </c>
      <c r="H207" s="52">
        <f>'70-74 transition matrix'!H8</f>
        <v>0.7746599999999999</v>
      </c>
      <c r="I207" s="52">
        <f>'70-74 transition matrix'!I8</f>
        <v>3.1459999999999995E-2</v>
      </c>
      <c r="J207" s="52">
        <f>'70-74 transition matrix'!J8</f>
        <v>3.388E-2</v>
      </c>
      <c r="K207" s="52">
        <f>'70-74 transition matrix'!K8</f>
        <v>0.16</v>
      </c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</row>
    <row r="208" spans="1:44" x14ac:dyDescent="0.2">
      <c r="A208" s="53" t="str">
        <f>'70-74 transition matrix'!A9</f>
        <v>HCC</v>
      </c>
      <c r="B208" s="52">
        <f>'70-74 transition matrix'!B9</f>
        <v>0</v>
      </c>
      <c r="C208" s="52">
        <f>'70-74 transition matrix'!C9</f>
        <v>0</v>
      </c>
      <c r="D208" s="52">
        <f>'70-74 transition matrix'!D9</f>
        <v>0</v>
      </c>
      <c r="E208" s="52">
        <f>'70-74 transition matrix'!E9</f>
        <v>0</v>
      </c>
      <c r="F208" s="52">
        <f>'70-74 transition matrix'!F9</f>
        <v>0</v>
      </c>
      <c r="G208" s="52">
        <f>'70-74 transition matrix'!G9</f>
        <v>0</v>
      </c>
      <c r="H208" s="52">
        <f>'70-74 transition matrix'!H9</f>
        <v>0</v>
      </c>
      <c r="I208" s="52">
        <f>'70-74 transition matrix'!I9</f>
        <v>0.37056200000000006</v>
      </c>
      <c r="J208" s="52">
        <f>'70-74 transition matrix'!J9</f>
        <v>7.038E-3</v>
      </c>
      <c r="K208" s="52">
        <f>'70-74 transition matrix'!K9</f>
        <v>0.62239999999999995</v>
      </c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</row>
    <row r="209" spans="1:44" x14ac:dyDescent="0.2">
      <c r="A209" s="53" t="str">
        <f>'70-74 transition matrix'!A10</f>
        <v xml:space="preserve">LT </v>
      </c>
      <c r="B209" s="52">
        <f>'70-74 transition matrix'!B10</f>
        <v>0</v>
      </c>
      <c r="C209" s="52">
        <f>'70-74 transition matrix'!C10</f>
        <v>0</v>
      </c>
      <c r="D209" s="52">
        <f>'70-74 transition matrix'!D10</f>
        <v>0</v>
      </c>
      <c r="E209" s="52">
        <f>'70-74 transition matrix'!E10</f>
        <v>0</v>
      </c>
      <c r="F209" s="52">
        <f>'70-74 transition matrix'!F10</f>
        <v>0</v>
      </c>
      <c r="G209" s="52">
        <f>'70-74 transition matrix'!G10</f>
        <v>0</v>
      </c>
      <c r="H209" s="52">
        <f>'70-74 transition matrix'!H10</f>
        <v>0</v>
      </c>
      <c r="I209" s="52">
        <f>'70-74 transition matrix'!I10</f>
        <v>0</v>
      </c>
      <c r="J209" s="52">
        <f>'70-74 transition matrix'!J10</f>
        <v>0.92999999999999994</v>
      </c>
      <c r="K209" s="52">
        <f>'70-74 transition matrix'!K10</f>
        <v>7.0000000000000007E-2</v>
      </c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</row>
    <row r="210" spans="1:44" x14ac:dyDescent="0.2">
      <c r="A210" s="53" t="str">
        <f>'70-74 transition matrix'!A11</f>
        <v>death</v>
      </c>
      <c r="B210" s="52">
        <f>'70-74 transition matrix'!B11</f>
        <v>0</v>
      </c>
      <c r="C210" s="52">
        <f>'70-74 transition matrix'!C11</f>
        <v>0</v>
      </c>
      <c r="D210" s="52">
        <f>'70-74 transition matrix'!D11</f>
        <v>0</v>
      </c>
      <c r="E210" s="52">
        <f>'70-74 transition matrix'!E11</f>
        <v>0</v>
      </c>
      <c r="F210" s="52">
        <f>'70-74 transition matrix'!F11</f>
        <v>0</v>
      </c>
      <c r="G210" s="52">
        <f>'70-74 transition matrix'!G11</f>
        <v>0</v>
      </c>
      <c r="H210" s="52">
        <f>'70-74 transition matrix'!H11</f>
        <v>0</v>
      </c>
      <c r="I210" s="52">
        <f>'70-74 transition matrix'!I11</f>
        <v>0</v>
      </c>
      <c r="J210" s="52">
        <f>'70-74 transition matrix'!J11</f>
        <v>0</v>
      </c>
      <c r="K210" s="52">
        <f>'70-74 transition matrix'!K11</f>
        <v>1</v>
      </c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</row>
    <row r="211" spans="1:44" x14ac:dyDescent="0.2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</row>
    <row r="212" spans="1:44" x14ac:dyDescent="0.2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52"/>
      <c r="AM212" s="52"/>
      <c r="AN212" s="52"/>
      <c r="AO212" s="52"/>
      <c r="AP212" s="52"/>
      <c r="AQ212" s="52"/>
      <c r="AR212" s="52"/>
    </row>
    <row r="213" spans="1:44" x14ac:dyDescent="0.2">
      <c r="A213" s="4">
        <v>70</v>
      </c>
      <c r="B213" s="41">
        <f t="array" ref="B213:K213">MMULT(B197:K197,B201:K210)</f>
        <v>393.96579542875202</v>
      </c>
      <c r="C213" s="41">
        <v>218.14035629473733</v>
      </c>
      <c r="D213" s="41">
        <v>34.456401254733919</v>
      </c>
      <c r="E213" s="41">
        <v>24.195395883572754</v>
      </c>
      <c r="F213" s="41">
        <v>17.150596415186079</v>
      </c>
      <c r="G213" s="41">
        <v>4.9578091259591179</v>
      </c>
      <c r="H213" s="41">
        <v>2.3779886586213856</v>
      </c>
      <c r="I213" s="41">
        <v>0.36476545472621708</v>
      </c>
      <c r="J213" s="41">
        <v>0.58254738278232676</v>
      </c>
      <c r="K213" s="41">
        <v>222.50457616728974</v>
      </c>
      <c r="L213" s="41">
        <f xml:space="preserve"> (C213 + D213 + E213 + F213 + G213 + H213) / $Q$2</f>
        <v>0.3279414208058361</v>
      </c>
      <c r="M213" s="41">
        <f xml:space="preserve"> (D213 + E213 + F213 + G213 + H213) / (C213 + D213 + E213 + F213+ G213 + H213)</f>
        <v>0.27595124840883006</v>
      </c>
      <c r="N213" s="41">
        <f>I213 / (D213 + E213 + F213 + G213 + H213)</f>
        <v>4.3874595881324184E-3</v>
      </c>
      <c r="O213" s="41">
        <f>SUM(B213:J213)</f>
        <v>696.19165589907107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52"/>
      <c r="AM213" s="52"/>
      <c r="AN213" s="52"/>
      <c r="AO213" s="52"/>
      <c r="AP213" s="52"/>
      <c r="AQ213" s="52"/>
      <c r="AR213" s="52"/>
    </row>
    <row r="214" spans="1:44" x14ac:dyDescent="0.2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52"/>
      <c r="AM214" s="52"/>
      <c r="AN214" s="52"/>
      <c r="AO214" s="52"/>
      <c r="AP214" s="52"/>
      <c r="AQ214" s="52"/>
      <c r="AR214" s="52"/>
    </row>
    <row r="215" spans="1:44" x14ac:dyDescent="0.2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52"/>
      <c r="AM215" s="52"/>
      <c r="AN215" s="52"/>
      <c r="AO215" s="52"/>
      <c r="AP215" s="52"/>
      <c r="AQ215" s="52"/>
      <c r="AR215" s="52"/>
    </row>
    <row r="216" spans="1:44" x14ac:dyDescent="0.2">
      <c r="A216" s="4">
        <v>71</v>
      </c>
      <c r="B216" s="41">
        <f t="array" ref="B216:K216">MMULT(B213:K213,B201:K210)</f>
        <v>380.51435653863564</v>
      </c>
      <c r="C216" s="41">
        <v>213.12135142345639</v>
      </c>
      <c r="D216" s="41">
        <v>34.159735660490981</v>
      </c>
      <c r="E216" s="41">
        <v>24.191039759798908</v>
      </c>
      <c r="F216" s="41">
        <v>17.326685041561934</v>
      </c>
      <c r="G216" s="41">
        <v>5.0469792758014185</v>
      </c>
      <c r="H216" s="41">
        <v>2.5020170889528011</v>
      </c>
      <c r="I216" s="41">
        <v>0.37978851836581451</v>
      </c>
      <c r="J216" s="41">
        <v>0.62490254101201947</v>
      </c>
      <c r="K216" s="41">
        <v>240.82937621828492</v>
      </c>
      <c r="L216" s="41">
        <f xml:space="preserve"> (C216 + D216 + E216 + F216 + G216 + H216) / $Q$2</f>
        <v>0.3225743155422629</v>
      </c>
      <c r="M216" s="41">
        <f xml:space="preserve"> (D216 + E216 + F216 + G216 + H216) / (C216 + D216 + E216 + F216+ G216 + H216)</f>
        <v>0.28084046687592978</v>
      </c>
      <c r="N216" s="41">
        <f>I216 / (D216 + E216 + F216 + G216 + H216)</f>
        <v>4.5633147540699191E-3</v>
      </c>
      <c r="O216" s="41">
        <f>SUM(B216:J216)</f>
        <v>677.86685584807583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52"/>
      <c r="AM216" s="52"/>
      <c r="AN216" s="52"/>
      <c r="AO216" s="52"/>
      <c r="AP216" s="52"/>
      <c r="AQ216" s="52"/>
      <c r="AR216" s="52"/>
    </row>
    <row r="217" spans="1:44" x14ac:dyDescent="0.2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52"/>
      <c r="AM217" s="52"/>
      <c r="AN217" s="52"/>
      <c r="AO217" s="52"/>
      <c r="AP217" s="52"/>
      <c r="AQ217" s="52"/>
      <c r="AR217" s="52"/>
    </row>
    <row r="218" spans="1:44" x14ac:dyDescent="0.2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52"/>
      <c r="AM218" s="52"/>
      <c r="AN218" s="52"/>
      <c r="AO218" s="52"/>
      <c r="AP218" s="52"/>
      <c r="AQ218" s="52"/>
      <c r="AR218" s="52"/>
    </row>
    <row r="219" spans="1:44" x14ac:dyDescent="0.2">
      <c r="A219" s="4">
        <v>72</v>
      </c>
      <c r="B219" s="41">
        <f t="array" ref="B219:K219">MMULT(B216:K216,B201:K210)</f>
        <v>367.87099476891382</v>
      </c>
      <c r="C219" s="41">
        <v>207.84594460711884</v>
      </c>
      <c r="D219" s="41">
        <v>33.79369265750762</v>
      </c>
      <c r="E219" s="41">
        <v>24.156946901875632</v>
      </c>
      <c r="F219" s="41">
        <v>17.472842949031051</v>
      </c>
      <c r="G219" s="41">
        <v>5.1262204048873867</v>
      </c>
      <c r="H219" s="41">
        <v>2.6099654997373456</v>
      </c>
      <c r="I219" s="41">
        <v>0.39213934790611615</v>
      </c>
      <c r="J219" s="41">
        <v>0.6686006537071576</v>
      </c>
      <c r="K219" s="41">
        <v>258.75888427567588</v>
      </c>
      <c r="L219" s="41">
        <f xml:space="preserve"> (C219 + D219 + E219 + F219 + G219 + H219) / $Q$2</f>
        <v>0.31675934096912395</v>
      </c>
      <c r="M219" s="41">
        <f xml:space="preserve"> (D219 + E219 + F219 + G219 + H219) / (C219 + D219 + E219 + F219+ G219 + H219)</f>
        <v>0.2857665443287466</v>
      </c>
      <c r="N219" s="41">
        <f>I219 / (D219 + E219 + F219 + G219 + H219)</f>
        <v>4.7154991763366698E-3</v>
      </c>
      <c r="O219" s="41">
        <f>SUM(B219:J219)</f>
        <v>659.93734779068484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52"/>
      <c r="AM219" s="52"/>
      <c r="AN219" s="52"/>
      <c r="AO219" s="52"/>
      <c r="AP219" s="52"/>
      <c r="AQ219" s="52"/>
      <c r="AR219" s="52"/>
    </row>
    <row r="220" spans="1:44" x14ac:dyDescent="0.2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52"/>
      <c r="AM220" s="52"/>
      <c r="AN220" s="52"/>
      <c r="AO220" s="52"/>
      <c r="AP220" s="52"/>
      <c r="AQ220" s="52"/>
      <c r="AR220" s="52"/>
    </row>
    <row r="221" spans="1:44" x14ac:dyDescent="0.2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52"/>
      <c r="R221" s="52"/>
      <c r="S221" s="52"/>
      <c r="T221" s="52"/>
      <c r="U221" s="52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52"/>
      <c r="AM221" s="52"/>
      <c r="AN221" s="52"/>
      <c r="AO221" s="52"/>
      <c r="AP221" s="52"/>
      <c r="AQ221" s="52"/>
      <c r="AR221" s="52"/>
    </row>
    <row r="222" spans="1:44" x14ac:dyDescent="0.2">
      <c r="A222" s="4">
        <v>73</v>
      </c>
      <c r="B222" s="41">
        <f t="array" ref="B222:K222">MMULT(B219:K219,B201:K210)</f>
        <v>355.90705539956292</v>
      </c>
      <c r="C222" s="41">
        <v>202.43350851146337</v>
      </c>
      <c r="D222" s="41">
        <v>33.364592983772418</v>
      </c>
      <c r="E222" s="41">
        <v>24.089084177131419</v>
      </c>
      <c r="F222" s="41">
        <v>17.590361449429935</v>
      </c>
      <c r="G222" s="41">
        <v>5.1957387267312392</v>
      </c>
      <c r="H222" s="41">
        <v>2.7041358099170432</v>
      </c>
      <c r="I222" s="41">
        <v>0.40266032530246088</v>
      </c>
      <c r="J222" s="41">
        <v>0.71298411580932108</v>
      </c>
      <c r="K222" s="41">
        <v>276.2961105672407</v>
      </c>
      <c r="L222" s="41">
        <f xml:space="preserve"> (C222 + D222 + E222 + F222 + G222 + H222) / $Q$2</f>
        <v>0.3106330598706879</v>
      </c>
      <c r="M222" s="41">
        <f xml:space="preserve"> (D222 + E222 + F222 + G222 + H222) / (C222 + D222 + E222 + F222+ G222 + H222)</f>
        <v>0.29064637512302449</v>
      </c>
      <c r="N222" s="41">
        <f>I222 / (D222 + E222 + F222 + G222 + H222)</f>
        <v>4.8546096997970226E-3</v>
      </c>
      <c r="O222" s="41">
        <f>SUM(B222:J222)</f>
        <v>642.40012149912025</v>
      </c>
      <c r="P222" s="41"/>
      <c r="Q222" s="52"/>
      <c r="R222" s="52"/>
      <c r="S222" s="52"/>
      <c r="T222" s="52"/>
      <c r="U222" s="52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52"/>
      <c r="AM222" s="52"/>
      <c r="AN222" s="52"/>
      <c r="AO222" s="52"/>
      <c r="AP222" s="52"/>
      <c r="AQ222" s="52"/>
      <c r="AR222" s="52"/>
    </row>
    <row r="223" spans="1:44" x14ac:dyDescent="0.2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52"/>
      <c r="AM223" s="52"/>
      <c r="AN223" s="52"/>
      <c r="AO223" s="52"/>
      <c r="AP223" s="52"/>
      <c r="AQ223" s="52"/>
      <c r="AR223" s="52"/>
    </row>
    <row r="224" spans="1:44" x14ac:dyDescent="0.2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52"/>
      <c r="AP224" s="52"/>
      <c r="AQ224" s="52"/>
      <c r="AR224" s="52"/>
    </row>
    <row r="225" spans="1:44" x14ac:dyDescent="0.2">
      <c r="A225" s="4">
        <v>74</v>
      </c>
      <c r="B225" s="41">
        <f t="array" ref="B225:K225">MMULT(B222:K222,B201:K210)</f>
        <v>344.52564604056357</v>
      </c>
      <c r="C225" s="41">
        <v>196.96892535802297</v>
      </c>
      <c r="D225" s="41">
        <v>32.880355137307426</v>
      </c>
      <c r="E225" s="41">
        <v>23.985231611776296</v>
      </c>
      <c r="F225" s="41">
        <v>17.679757509972216</v>
      </c>
      <c r="G225" s="41">
        <v>5.255794515241254</v>
      </c>
      <c r="H225" s="41">
        <v>2.7863386710382643</v>
      </c>
      <c r="I225" s="41">
        <v>0.41174224879930221</v>
      </c>
      <c r="J225" s="41">
        <v>0.75752527231213673</v>
      </c>
      <c r="K225" s="41">
        <v>293.44491570132732</v>
      </c>
      <c r="L225" s="41">
        <f xml:space="preserve"> (C225 + D225 + E225 + F225 + G225 + H225) / $Q$2</f>
        <v>0.30429688622382955</v>
      </c>
      <c r="M225" s="41">
        <f xml:space="preserve"> (D225 + E225 + F225 + G225 + H225) / (C225 + D225 + E225 + F225+ G225 + H225)</f>
        <v>0.29542330856012611</v>
      </c>
      <c r="N225" s="41">
        <f>I225 / (D225 + E225 + F225 + G225 + H225)</f>
        <v>4.9855288178747665E-3</v>
      </c>
      <c r="O225" s="41">
        <f>SUM(B225:J225)</f>
        <v>625.25131636503352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-21.171430936714358</v>
      </c>
      <c r="AM225">
        <f>J225 - J213</f>
        <v>0.17497788952980997</v>
      </c>
      <c r="AN225">
        <f>K225-K213</f>
        <v>70.940339534037577</v>
      </c>
      <c r="AO225" s="52"/>
      <c r="AP225" s="52"/>
      <c r="AQ225" s="52"/>
      <c r="AR225" s="52"/>
    </row>
    <row r="226" spans="1:44" x14ac:dyDescent="0.2">
      <c r="A226" s="22" t="s">
        <v>153</v>
      </c>
      <c r="B226" s="4">
        <f t="shared" ref="B226:K226" si="8">SUM(B213:B225)</f>
        <v>1842.7838481764279</v>
      </c>
      <c r="C226" s="4">
        <f t="shared" si="8"/>
        <v>1038.510086194799</v>
      </c>
      <c r="D226" s="4">
        <f t="shared" si="8"/>
        <v>168.65477769381235</v>
      </c>
      <c r="E226" s="4">
        <f t="shared" si="8"/>
        <v>120.61769833415502</v>
      </c>
      <c r="F226" s="4">
        <f t="shared" si="8"/>
        <v>87.220243365181219</v>
      </c>
      <c r="G226" s="4">
        <f t="shared" si="8"/>
        <v>25.582542048620418</v>
      </c>
      <c r="H226" s="4">
        <f t="shared" si="8"/>
        <v>12.980445728266838</v>
      </c>
      <c r="I226" s="4">
        <f t="shared" si="8"/>
        <v>1.9510958950999111</v>
      </c>
      <c r="J226" s="4">
        <f t="shared" si="8"/>
        <v>3.3465599656229617</v>
      </c>
      <c r="K226" s="4">
        <f t="shared" si="8"/>
        <v>1291.8338629298187</v>
      </c>
      <c r="L226" s="4"/>
      <c r="M226" s="41"/>
      <c r="N226" s="41"/>
      <c r="O226" s="4">
        <f>SUM(B226:J226)</f>
        <v>3301.6472974019857</v>
      </c>
      <c r="P226" s="41"/>
      <c r="Q226" s="41">
        <f xml:space="preserve"> $R$6 * B226</f>
        <v>1842.7838481764279</v>
      </c>
      <c r="R226" s="41">
        <f>$R$7 * C226</f>
        <v>1038.510086194799</v>
      </c>
      <c r="S226" s="41">
        <f xml:space="preserve"> $R$8 * D226</f>
        <v>160.22203880912173</v>
      </c>
      <c r="T226" s="41">
        <f xml:space="preserve"> $R$9 * E226</f>
        <v>114.58681341744726</v>
      </c>
      <c r="U226" s="41">
        <f xml:space="preserve"> $R$10 * F226</f>
        <v>80.24262389596673</v>
      </c>
      <c r="V226" s="41">
        <f>$R$11 * G226</f>
        <v>19.954382797923927</v>
      </c>
      <c r="W226" s="41">
        <f>$R$12 *H226</f>
        <v>7.788267436960103</v>
      </c>
      <c r="X226" s="41">
        <f xml:space="preserve"> $R$13 * I226</f>
        <v>1.2682123318149423</v>
      </c>
      <c r="Y226" s="41">
        <f xml:space="preserve"> $R$14 * J226</f>
        <v>2.5099199742172211</v>
      </c>
      <c r="Z226" s="4">
        <f>SUM(Q226:Y226)</f>
        <v>3267.8661930346784</v>
      </c>
      <c r="AA226" s="41"/>
      <c r="AB226" s="50">
        <f xml:space="preserve"> $S$6 * B226</f>
        <v>4623544.6750746574</v>
      </c>
      <c r="AC226" s="50">
        <f>$S$7 * C226</f>
        <v>4024226.5840048459</v>
      </c>
      <c r="AD226" s="50">
        <f xml:space="preserve"> $S$8 * D226</f>
        <v>661970.00244821352</v>
      </c>
      <c r="AE226" s="50">
        <f xml:space="preserve"> $S$9 * E226</f>
        <v>482470.79333662009</v>
      </c>
      <c r="AF226" s="50">
        <f xml:space="preserve"> $S$10 * F226</f>
        <v>392491.0951433155</v>
      </c>
      <c r="AG226" s="50">
        <f>$S$11 * G226</f>
        <v>529865.61091102613</v>
      </c>
      <c r="AH226" s="50">
        <f>$S$12 *H226</f>
        <v>664391.13415560988</v>
      </c>
      <c r="AI226" s="50">
        <f xml:space="preserve"> $S$13 * I226</f>
        <v>138391.23183943669</v>
      </c>
      <c r="AJ226" s="50">
        <f xml:space="preserve"> $S$14 * J226</f>
        <v>224781.73977096309</v>
      </c>
      <c r="AK226" s="39">
        <f>SUM(AB226:AJ226) + AL226 + AM226 + AN226</f>
        <v>16192068.072486293</v>
      </c>
      <c r="AL226" s="39">
        <f>IF(AL225&gt;0,(AL225*$T$7)-(AL225*$S$7),0)</f>
        <v>0</v>
      </c>
      <c r="AM226" s="39">
        <f>IF(AM225 &gt; 0, (AM225 * $T$14) - (AM225 * $S$14), 0)</f>
        <v>29146.06705898045</v>
      </c>
      <c r="AN226" s="39">
        <f t="array" ref="AN226">IF(AN225&gt;0,AN225*$T$15,0)</f>
        <v>4420789.1387426201</v>
      </c>
      <c r="AO226" s="52"/>
      <c r="AP226" s="52"/>
      <c r="AQ226" s="52"/>
      <c r="AR226" s="52"/>
    </row>
    <row r="227" spans="1:44" x14ac:dyDescent="0.2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</row>
    <row r="228" spans="1:44" x14ac:dyDescent="0.2">
      <c r="A228" s="53" t="str">
        <f>'75-79 transition matrix'!A1</f>
        <v>75-79</v>
      </c>
      <c r="B228" s="53" t="str">
        <f>'75-79 transition matrix'!B1</f>
        <v>no NAFLD</v>
      </c>
      <c r="C228" s="53" t="str">
        <f>'75-79 transition matrix'!C1</f>
        <v>NAFLD</v>
      </c>
      <c r="D228" s="53" t="str">
        <f>'75-79 transition matrix'!D1</f>
        <v>F1</v>
      </c>
      <c r="E228" s="53" t="str">
        <f>'75-79 transition matrix'!E1</f>
        <v>F2</v>
      </c>
      <c r="F228" s="53" t="str">
        <f>'75-79 transition matrix'!F1</f>
        <v>F3</v>
      </c>
      <c r="G228" s="53" t="str">
        <f>'75-79 transition matrix'!G1</f>
        <v>F4</v>
      </c>
      <c r="H228" s="53" t="str">
        <f>'75-79 transition matrix'!H1</f>
        <v>DCC</v>
      </c>
      <c r="I228" s="53" t="str">
        <f>'75-79 transition matrix'!I1</f>
        <v>HCC</v>
      </c>
      <c r="J228" s="53" t="str">
        <f>'75-79 transition matrix'!J1</f>
        <v>LT</v>
      </c>
      <c r="K228" s="53" t="str">
        <f>'75-79 transition matrix'!K1</f>
        <v>death</v>
      </c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</row>
    <row r="229" spans="1:44" x14ac:dyDescent="0.2">
      <c r="A229" s="53" t="str">
        <f>'75-79 transition matrix'!A2</f>
        <v>no NAFLD</v>
      </c>
      <c r="B229" s="52">
        <f>'75-79 transition matrix'!B2</f>
        <v>0.87229999999999996</v>
      </c>
      <c r="C229" s="52">
        <f>'75-79 transition matrix'!C2</f>
        <v>9.0700000000000003E-2</v>
      </c>
      <c r="D229" s="52">
        <f>'75-79 transition matrix'!D2</f>
        <v>0</v>
      </c>
      <c r="E229" s="52">
        <f>'75-79 transition matrix'!E2</f>
        <v>0</v>
      </c>
      <c r="F229" s="52">
        <f>'75-79 transition matrix'!F2</f>
        <v>0</v>
      </c>
      <c r="G229" s="52">
        <f>'75-79 transition matrix'!G2</f>
        <v>0</v>
      </c>
      <c r="H229" s="52">
        <f>'75-79 transition matrix'!H2</f>
        <v>0</v>
      </c>
      <c r="I229" s="52">
        <f>'75-79 transition matrix'!I2</f>
        <v>0</v>
      </c>
      <c r="J229" s="52">
        <f>'75-79 transition matrix'!J2</f>
        <v>0</v>
      </c>
      <c r="K229" s="52">
        <f>'75-79 transition matrix'!K2</f>
        <v>3.6999999999999998E-2</v>
      </c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</row>
    <row r="230" spans="1:44" x14ac:dyDescent="0.2">
      <c r="A230" s="53" t="str">
        <f>'75-79 transition matrix'!A3</f>
        <v>NAFLD</v>
      </c>
      <c r="B230" s="52">
        <f>'75-79 transition matrix'!B3</f>
        <v>0.14359</v>
      </c>
      <c r="C230" s="52">
        <f>'75-79 transition matrix'!C3</f>
        <v>0.79142399999999991</v>
      </c>
      <c r="D230" s="52">
        <f>'75-79 transition matrix'!D3</f>
        <v>2.6136E-2</v>
      </c>
      <c r="E230" s="52">
        <f>'75-79 transition matrix'!E3</f>
        <v>0</v>
      </c>
      <c r="F230" s="52">
        <f>'75-79 transition matrix'!F3</f>
        <v>0</v>
      </c>
      <c r="G230" s="52">
        <f>'75-79 transition matrix'!G3</f>
        <v>0</v>
      </c>
      <c r="H230" s="52">
        <f>'75-79 transition matrix'!H3</f>
        <v>0</v>
      </c>
      <c r="I230" s="52">
        <f>'75-79 transition matrix'!I3</f>
        <v>0</v>
      </c>
      <c r="J230" s="52">
        <f>'75-79 transition matrix'!J3</f>
        <v>0</v>
      </c>
      <c r="K230" s="52">
        <f>'75-79 transition matrix'!K3</f>
        <v>3.8850000000000003E-2</v>
      </c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</row>
    <row r="231" spans="1:44" x14ac:dyDescent="0.2">
      <c r="A231" s="53" t="str">
        <f>'75-79 transition matrix'!A4</f>
        <v>F1</v>
      </c>
      <c r="B231" s="52">
        <f>'75-79 transition matrix'!B4</f>
        <v>0</v>
      </c>
      <c r="C231" s="52">
        <f>'75-79 transition matrix'!C4</f>
        <v>4.9799999999999997E-2</v>
      </c>
      <c r="D231" s="52">
        <f>'75-79 transition matrix'!D4</f>
        <v>0.77550074700000005</v>
      </c>
      <c r="E231" s="52">
        <f>'75-79 transition matrix'!E4</f>
        <v>0.1331</v>
      </c>
      <c r="F231" s="52">
        <f>'75-79 transition matrix'!F4</f>
        <v>0</v>
      </c>
      <c r="G231" s="52">
        <f>'75-79 transition matrix'!G4</f>
        <v>0</v>
      </c>
      <c r="H231" s="52">
        <f>'75-79 transition matrix'!H4</f>
        <v>0</v>
      </c>
      <c r="I231" s="52">
        <f>'75-79 transition matrix'!I4</f>
        <v>1.1253000000000001E-5</v>
      </c>
      <c r="J231" s="52">
        <f>'75-79 transition matrix'!J4</f>
        <v>0</v>
      </c>
      <c r="K231" s="52">
        <f>'75-79 transition matrix'!K4</f>
        <v>4.1588E-2</v>
      </c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</row>
    <row r="232" spans="1:44" x14ac:dyDescent="0.2">
      <c r="A232" s="53" t="str">
        <f>'75-79 transition matrix'!A5</f>
        <v>F2</v>
      </c>
      <c r="B232" s="52">
        <f>'75-79 transition matrix'!B5</f>
        <v>0</v>
      </c>
      <c r="C232" s="52">
        <f>'75-79 transition matrix'!C5</f>
        <v>0</v>
      </c>
      <c r="D232" s="52">
        <f>'75-79 transition matrix'!D5</f>
        <v>4.9799999999999997E-2</v>
      </c>
      <c r="E232" s="52">
        <f>'75-79 transition matrix'!E5</f>
        <v>0.75019610000000003</v>
      </c>
      <c r="F232" s="52">
        <f>'75-79 transition matrix'!F5</f>
        <v>0.1331</v>
      </c>
      <c r="G232" s="52">
        <f>'75-79 transition matrix'!G5</f>
        <v>0</v>
      </c>
      <c r="H232" s="52">
        <f>'75-79 transition matrix'!H5</f>
        <v>0</v>
      </c>
      <c r="I232" s="52">
        <f>'75-79 transition matrix'!I5</f>
        <v>2.299E-4</v>
      </c>
      <c r="J232" s="52">
        <f>'75-79 transition matrix'!J5</f>
        <v>0</v>
      </c>
      <c r="K232" s="52">
        <f>'75-79 transition matrix'!K5</f>
        <v>6.6673999999999997E-2</v>
      </c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</row>
    <row r="233" spans="1:44" x14ac:dyDescent="0.2">
      <c r="A233" s="53" t="str">
        <f>'75-79 transition matrix'!A6</f>
        <v>F3</v>
      </c>
      <c r="B233" s="52">
        <f>'75-79 transition matrix'!B6</f>
        <v>0</v>
      </c>
      <c r="C233" s="52">
        <f>'75-79 transition matrix'!C6</f>
        <v>0</v>
      </c>
      <c r="D233" s="52">
        <f>'75-79 transition matrix'!D6</f>
        <v>0</v>
      </c>
      <c r="E233" s="52">
        <f>'75-79 transition matrix'!E6</f>
        <v>4.9799999999999997E-2</v>
      </c>
      <c r="F233" s="52">
        <f>'75-79 transition matrix'!F6</f>
        <v>0.77585520000000008</v>
      </c>
      <c r="G233" s="52">
        <f>'75-79 transition matrix'!G6</f>
        <v>8.7119999999999989E-2</v>
      </c>
      <c r="H233" s="52">
        <f>'75-79 transition matrix'!H6</f>
        <v>0</v>
      </c>
      <c r="I233" s="52">
        <f>'75-79 transition matrix'!I6</f>
        <v>4.5980000000000001E-4</v>
      </c>
      <c r="J233" s="52">
        <f>'75-79 transition matrix'!J6</f>
        <v>0</v>
      </c>
      <c r="K233" s="52">
        <f>'75-79 transition matrix'!K6</f>
        <v>8.6765000000000009E-2</v>
      </c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</row>
    <row r="234" spans="1:44" x14ac:dyDescent="0.2">
      <c r="A234" s="53" t="str">
        <f>'75-79 transition matrix'!A7</f>
        <v>F4</v>
      </c>
      <c r="B234" s="52">
        <f>'75-79 transition matrix'!B7</f>
        <v>0</v>
      </c>
      <c r="C234" s="52">
        <f>'75-79 transition matrix'!C7</f>
        <v>0</v>
      </c>
      <c r="D234" s="52">
        <f>'75-79 transition matrix'!D7</f>
        <v>0</v>
      </c>
      <c r="E234" s="52">
        <f>'75-79 transition matrix'!E7</f>
        <v>0</v>
      </c>
      <c r="F234" s="52">
        <f>'75-79 transition matrix'!F7</f>
        <v>4.9799999999999997E-2</v>
      </c>
      <c r="G234" s="52">
        <f>'75-79 transition matrix'!G7</f>
        <v>0.67578700000000003</v>
      </c>
      <c r="H234" s="52">
        <f>'75-79 transition matrix'!H7</f>
        <v>0.1331</v>
      </c>
      <c r="I234" s="52">
        <f>'75-79 transition matrix'!I7</f>
        <v>3.1459999999999995E-2</v>
      </c>
      <c r="J234" s="52">
        <f>'75-79 transition matrix'!J7</f>
        <v>0</v>
      </c>
      <c r="K234" s="52">
        <f>'75-79 transition matrix'!K7</f>
        <v>0.10985299999999999</v>
      </c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</row>
    <row r="235" spans="1:44" x14ac:dyDescent="0.2">
      <c r="A235" s="53" t="str">
        <f>'75-79 transition matrix'!A8</f>
        <v>DCC</v>
      </c>
      <c r="B235" s="52">
        <f>'75-79 transition matrix'!B8</f>
        <v>0</v>
      </c>
      <c r="C235" s="52">
        <f>'75-79 transition matrix'!C8</f>
        <v>0</v>
      </c>
      <c r="D235" s="52">
        <f>'75-79 transition matrix'!D8</f>
        <v>0</v>
      </c>
      <c r="E235" s="52">
        <f>'75-79 transition matrix'!E8</f>
        <v>0</v>
      </c>
      <c r="F235" s="52">
        <f>'75-79 transition matrix'!F8</f>
        <v>0</v>
      </c>
      <c r="G235" s="52">
        <f>'75-79 transition matrix'!G8</f>
        <v>0</v>
      </c>
      <c r="H235" s="52">
        <f>'75-79 transition matrix'!H8</f>
        <v>0.7746599999999999</v>
      </c>
      <c r="I235" s="52">
        <f>'75-79 transition matrix'!I8</f>
        <v>3.1459999999999995E-2</v>
      </c>
      <c r="J235" s="52">
        <f>'75-79 transition matrix'!J8</f>
        <v>3.388E-2</v>
      </c>
      <c r="K235" s="52">
        <f>'75-79 transition matrix'!K8</f>
        <v>0.16</v>
      </c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</row>
    <row r="236" spans="1:44" x14ac:dyDescent="0.2">
      <c r="A236" s="53" t="str">
        <f>'75-79 transition matrix'!A9</f>
        <v>HCC</v>
      </c>
      <c r="B236" s="52">
        <f>'75-79 transition matrix'!B9</f>
        <v>0</v>
      </c>
      <c r="C236" s="52">
        <f>'75-79 transition matrix'!C9</f>
        <v>0</v>
      </c>
      <c r="D236" s="52">
        <f>'75-79 transition matrix'!D9</f>
        <v>0</v>
      </c>
      <c r="E236" s="52">
        <f>'75-79 transition matrix'!E9</f>
        <v>0</v>
      </c>
      <c r="F236" s="52">
        <f>'75-79 transition matrix'!F9</f>
        <v>0</v>
      </c>
      <c r="G236" s="52">
        <f>'75-79 transition matrix'!G9</f>
        <v>0</v>
      </c>
      <c r="H236" s="52">
        <f>'75-79 transition matrix'!H9</f>
        <v>0</v>
      </c>
      <c r="I236" s="52">
        <f>'75-79 transition matrix'!I9</f>
        <v>0.37056200000000006</v>
      </c>
      <c r="J236" s="52">
        <f>'75-79 transition matrix'!J9</f>
        <v>7.038E-3</v>
      </c>
      <c r="K236" s="52">
        <f>'75-79 transition matrix'!K9</f>
        <v>0.62239999999999995</v>
      </c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</row>
    <row r="237" spans="1:44" x14ac:dyDescent="0.2">
      <c r="A237" s="53" t="str">
        <f>'75-79 transition matrix'!A10</f>
        <v xml:space="preserve">LT </v>
      </c>
      <c r="B237" s="52">
        <f>'75-79 transition matrix'!B10</f>
        <v>0</v>
      </c>
      <c r="C237" s="52">
        <f>'75-79 transition matrix'!C10</f>
        <v>0</v>
      </c>
      <c r="D237" s="52">
        <f>'75-79 transition matrix'!D10</f>
        <v>0</v>
      </c>
      <c r="E237" s="52">
        <f>'75-79 transition matrix'!E10</f>
        <v>0</v>
      </c>
      <c r="F237" s="52">
        <f>'75-79 transition matrix'!F10</f>
        <v>0</v>
      </c>
      <c r="G237" s="52">
        <f>'75-79 transition matrix'!G10</f>
        <v>0</v>
      </c>
      <c r="H237" s="52">
        <f>'75-79 transition matrix'!H10</f>
        <v>0</v>
      </c>
      <c r="I237" s="52">
        <f>'75-79 transition matrix'!I10</f>
        <v>0</v>
      </c>
      <c r="J237" s="52">
        <f>'75-79 transition matrix'!J10</f>
        <v>0.92999999999999994</v>
      </c>
      <c r="K237" s="52">
        <f>'75-79 transition matrix'!K10</f>
        <v>7.0000000000000007E-2</v>
      </c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</row>
    <row r="238" spans="1:44" x14ac:dyDescent="0.2">
      <c r="A238" s="53" t="str">
        <f>'75-79 transition matrix'!A11</f>
        <v>death</v>
      </c>
      <c r="B238" s="52">
        <f>'75-79 transition matrix'!B11</f>
        <v>0</v>
      </c>
      <c r="C238" s="52">
        <f>'75-79 transition matrix'!C11</f>
        <v>0</v>
      </c>
      <c r="D238" s="52">
        <f>'75-79 transition matrix'!D11</f>
        <v>0</v>
      </c>
      <c r="E238" s="52">
        <f>'75-79 transition matrix'!E11</f>
        <v>0</v>
      </c>
      <c r="F238" s="52">
        <f>'75-79 transition matrix'!F11</f>
        <v>0</v>
      </c>
      <c r="G238" s="52">
        <f>'75-79 transition matrix'!G11</f>
        <v>0</v>
      </c>
      <c r="H238" s="52">
        <f>'75-79 transition matrix'!H11</f>
        <v>0</v>
      </c>
      <c r="I238" s="52">
        <f>'75-79 transition matrix'!I11</f>
        <v>0</v>
      </c>
      <c r="J238" s="52">
        <f>'75-79 transition matrix'!J11</f>
        <v>0</v>
      </c>
      <c r="K238" s="52">
        <f>'75-79 transition matrix'!K11</f>
        <v>1</v>
      </c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</row>
    <row r="239" spans="1:44" x14ac:dyDescent="0.2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</row>
    <row r="240" spans="1:44" ht="16" thickBot="1" x14ac:dyDescent="0.25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52"/>
      <c r="AM240" s="52"/>
      <c r="AN240" s="52"/>
      <c r="AO240" s="52"/>
      <c r="AP240" s="52"/>
      <c r="AQ240" s="52"/>
      <c r="AR240" s="52"/>
    </row>
    <row r="241" spans="1:44" x14ac:dyDescent="0.2">
      <c r="A241" s="4">
        <v>75</v>
      </c>
      <c r="B241" s="41">
        <f t="array" ref="B241:K241">MMULT(B225:K225,B229:K238)</f>
        <v>328.8124890333421</v>
      </c>
      <c r="C241" s="41">
        <v>188.77185256426498</v>
      </c>
      <c r="D241" s="41">
        <v>31.841184338030942</v>
      </c>
      <c r="E241" s="41">
        <v>23.250454405523527</v>
      </c>
      <c r="F241" s="41">
        <v>17.171104693237439</v>
      </c>
      <c r="G241" s="41">
        <v>5.0920580823401203</v>
      </c>
      <c r="H241" s="41">
        <v>2.8580113648851126</v>
      </c>
      <c r="I241" s="41">
        <v>0.41959490112691333</v>
      </c>
      <c r="J241" s="41">
        <v>0.80179749937211298</v>
      </c>
      <c r="K241" s="41">
        <v>319.67768518423748</v>
      </c>
      <c r="L241" s="41">
        <f xml:space="preserve"> (C241 + D241 + E241 + F241 + G241 + H241) / $Q$2</f>
        <v>0.29278955987799482</v>
      </c>
      <c r="M241" s="41">
        <f xml:space="preserve"> (D241 + E241 + F241 + G241 + H241) / (C241 + D241 + E241 + F241+ G241 + H241)</f>
        <v>0.29820589493582011</v>
      </c>
      <c r="N241" s="41">
        <f>I241 / (D241 + E241 + F241 + G241 + H241)</f>
        <v>5.2310209060193675E-3</v>
      </c>
      <c r="O241" s="41">
        <f>SUM(B241:J241)</f>
        <v>599.01854688212336</v>
      </c>
      <c r="P241" s="41"/>
      <c r="Q241" s="24" t="s">
        <v>245</v>
      </c>
      <c r="R241" s="46"/>
      <c r="S241" s="46"/>
      <c r="T241" s="47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52"/>
      <c r="AM241" s="52"/>
      <c r="AN241" s="52"/>
      <c r="AO241" s="52"/>
      <c r="AP241" s="52"/>
      <c r="AQ241" s="52"/>
      <c r="AR241" s="52"/>
    </row>
    <row r="242" spans="1:44" ht="16" thickBot="1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27" t="s">
        <v>149</v>
      </c>
      <c r="R242" s="48"/>
      <c r="S242" s="48"/>
      <c r="T242" s="49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52"/>
      <c r="AM242" s="52"/>
      <c r="AN242" s="52"/>
      <c r="AO242" s="52"/>
      <c r="AP242" s="52"/>
      <c r="AQ242" s="52"/>
      <c r="AR242" s="52"/>
    </row>
    <row r="243" spans="1:44" x14ac:dyDescent="0.2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52"/>
      <c r="AM243" s="52"/>
      <c r="AN243" s="52"/>
      <c r="AO243" s="52"/>
      <c r="AP243" s="52"/>
      <c r="AQ243" s="52"/>
      <c r="AR243" s="52"/>
    </row>
    <row r="244" spans="1:44" ht="16" thickBot="1" x14ac:dyDescent="0.25">
      <c r="A244" s="4">
        <v>76</v>
      </c>
      <c r="B244" s="41">
        <f t="array" ref="B244:K244">MMULT(B241:K241,B229:K238)</f>
        <v>313.92888449348709</v>
      </c>
      <c r="C244" s="41">
        <v>180.80755837917891</v>
      </c>
      <c r="D244" s="41">
        <v>30.7844760075224</v>
      </c>
      <c r="E244" s="41">
        <v>22.535582867366713</v>
      </c>
      <c r="F244" s="41">
        <v>16.670510839868392</v>
      </c>
      <c r="G244" s="41">
        <v>4.9370932961652283</v>
      </c>
      <c r="H244" s="41">
        <v>2.8917400146813708</v>
      </c>
      <c r="I244" s="41">
        <v>0.41919397281423343</v>
      </c>
      <c r="J244" s="41">
        <v>0.84545420837250385</v>
      </c>
      <c r="K244" s="41">
        <v>344.87573798690386</v>
      </c>
      <c r="L244" s="41">
        <f xml:space="preserve"> (C244 + D244 + E244 + F244 + G244 + H244) / $Q$2</f>
        <v>0.28151520859410833</v>
      </c>
      <c r="M244" s="41">
        <f xml:space="preserve"> (D244 + E244 + F244 + G244 + H244) / (C244 + D244 + E244 + F244+ G244 + H244)</f>
        <v>0.30089439477969648</v>
      </c>
      <c r="N244" s="41">
        <f>I244 / (D244 + E244 + F244 + G244 + H244)</f>
        <v>5.3867539009045135E-3</v>
      </c>
      <c r="O244" s="41">
        <f>SUM(B244:J244)</f>
        <v>573.82049407945681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52"/>
      <c r="AM244" s="52"/>
      <c r="AN244" s="52"/>
      <c r="AO244" s="52"/>
      <c r="AP244" s="52"/>
      <c r="AQ244" s="52"/>
      <c r="AR244" s="52"/>
    </row>
    <row r="245" spans="1:44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24" t="s">
        <v>246</v>
      </c>
      <c r="R245" s="46"/>
      <c r="S245" s="46"/>
      <c r="T245" s="47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52"/>
      <c r="AM245" s="52"/>
      <c r="AN245" s="52"/>
      <c r="AO245" s="52"/>
      <c r="AP245" s="52"/>
      <c r="AQ245" s="52"/>
      <c r="AR245" s="52"/>
    </row>
    <row r="246" spans="1:44" ht="16" thickBot="1" x14ac:dyDescent="0.25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27" t="s">
        <v>150</v>
      </c>
      <c r="R246" s="48"/>
      <c r="S246" s="48"/>
      <c r="T246" s="49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52"/>
      <c r="AM246" s="52"/>
      <c r="AN246" s="52"/>
      <c r="AO246" s="52"/>
      <c r="AP246" s="52"/>
      <c r="AQ246" s="52"/>
      <c r="AR246" s="52"/>
    </row>
    <row r="247" spans="1:44" x14ac:dyDescent="0.2">
      <c r="A247" s="4">
        <v>77</v>
      </c>
      <c r="B247" s="41">
        <f t="array" ref="B247:K247">MMULT(B244:K244,B229:K238)</f>
        <v>299.80232325133505</v>
      </c>
      <c r="C247" s="41">
        <v>173.10185781141718</v>
      </c>
      <c r="D247" s="41">
        <v>29.721242512430283</v>
      </c>
      <c r="E247" s="41">
        <v>21.833711574752002</v>
      </c>
      <c r="F247" s="41">
        <v>16.179255847563798</v>
      </c>
      <c r="G247" s="41">
        <v>4.7887583717049456</v>
      </c>
      <c r="H247" s="41">
        <v>2.8972424374926624</v>
      </c>
      <c r="I247" s="41">
        <v>0.41482490200711369</v>
      </c>
      <c r="J247" s="41">
        <v>0.88719485266449993</v>
      </c>
      <c r="K247" s="41">
        <v>369.06982050499312</v>
      </c>
      <c r="L247" s="41">
        <f xml:space="preserve"> (C247 + D247 + E247 + F247 + G247 + H247) / $Q$2</f>
        <v>0.27051604206145163</v>
      </c>
      <c r="M247" s="41">
        <f xml:space="preserve"> (D247 + E247 + F247 + G247 + H247) / (C247 + D247 + E247 + F247+ G247 + H247)</f>
        <v>0.30347490338526234</v>
      </c>
      <c r="N247" s="41">
        <f>I247 / (D247 + E247 + F247 + G247 + H247)</f>
        <v>5.5001822179398313E-3</v>
      </c>
      <c r="O247" s="41">
        <f>SUM(B247:J247)</f>
        <v>549.6264115613676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52"/>
      <c r="AM247" s="52"/>
      <c r="AN247" s="52"/>
      <c r="AO247" s="52"/>
      <c r="AP247" s="52"/>
      <c r="AQ247" s="52"/>
      <c r="AR247" s="52"/>
    </row>
    <row r="248" spans="1:44" ht="16" thickBot="1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52"/>
      <c r="AM248" s="52"/>
      <c r="AN248" s="52"/>
      <c r="AO248" s="52"/>
      <c r="AP248" s="52"/>
      <c r="AQ248" s="52"/>
      <c r="AR248" s="52"/>
    </row>
    <row r="249" spans="1:44" x14ac:dyDescent="0.2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24" t="s">
        <v>247</v>
      </c>
      <c r="R249" s="46"/>
      <c r="S249" s="46"/>
      <c r="T249" s="46"/>
      <c r="U249" s="46"/>
      <c r="V249" s="47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52"/>
      <c r="AM249" s="52"/>
      <c r="AN249" s="52"/>
      <c r="AO249" s="52"/>
      <c r="AP249" s="52"/>
      <c r="AQ249" s="52"/>
      <c r="AR249" s="52"/>
    </row>
    <row r="250" spans="1:44" ht="16" thickBot="1" x14ac:dyDescent="0.25">
      <c r="A250" s="4">
        <v>78</v>
      </c>
      <c r="B250" s="41">
        <f t="array" ref="B250:K250">MMULT(B247:K247,B229:K238)</f>
        <v>286.37326233528097</v>
      </c>
      <c r="C250" s="41">
        <v>165.66915331255814</v>
      </c>
      <c r="D250" s="41">
        <v>28.660354762339693</v>
      </c>
      <c r="E250" s="41">
        <v>21.141189591516955</v>
      </c>
      <c r="F250" s="41">
        <v>15.697306958973178</v>
      </c>
      <c r="G250" s="41">
        <v>4.6457174231791285</v>
      </c>
      <c r="H250" s="41">
        <v>2.8817615659019937</v>
      </c>
      <c r="I250" s="41">
        <v>0.40831317606665452</v>
      </c>
      <c r="J250" s="41">
        <v>0.92616932442056243</v>
      </c>
      <c r="K250" s="41">
        <v>392.29300361612337</v>
      </c>
      <c r="L250" s="41">
        <f xml:space="preserve"> (C250 + D250 + E250 + F250 + G250 + H250) / $Q$2</f>
        <v>0.25981981343015581</v>
      </c>
      <c r="M250" s="41">
        <f xml:space="preserve"> (D250 + E250 + F250 + G250 + H250) / (C250 + D250 + E250 + F250+ G250 + H250)</f>
        <v>0.30593930474134989</v>
      </c>
      <c r="N250" s="41">
        <f>I250 / (D250 + E250 + F250 + G250 + H250)</f>
        <v>5.5913144530003829E-3</v>
      </c>
      <c r="O250" s="41">
        <f>SUM(B250:J250)</f>
        <v>526.40322845023729</v>
      </c>
      <c r="P250" s="41"/>
      <c r="Q250" s="27" t="s">
        <v>152</v>
      </c>
      <c r="R250" s="48"/>
      <c r="S250" s="48"/>
      <c r="T250" s="48"/>
      <c r="U250" s="48"/>
      <c r="V250" s="49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52"/>
      <c r="AM250" s="52"/>
      <c r="AN250" s="52"/>
      <c r="AO250" s="52"/>
      <c r="AP250" s="52"/>
      <c r="AQ250" s="52"/>
      <c r="AR250" s="52"/>
    </row>
    <row r="251" spans="1:44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52"/>
      <c r="AM251" s="52"/>
      <c r="AN251" s="52"/>
      <c r="AO251" s="52"/>
      <c r="AP251" s="52"/>
      <c r="AQ251" s="52"/>
      <c r="AR251" s="52"/>
    </row>
    <row r="252" spans="1:44" x14ac:dyDescent="0.2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52"/>
      <c r="AP252" s="52"/>
      <c r="AQ252" s="52"/>
      <c r="AR252" s="52"/>
    </row>
    <row r="253" spans="1:44" x14ac:dyDescent="0.2">
      <c r="A253" s="4">
        <v>79</v>
      </c>
      <c r="B253" s="41">
        <f t="array" ref="B253:K253">MMULT(B250:K250,B229:K238)</f>
        <v>273.59183045921577</v>
      </c>
      <c r="C253" s="41">
        <v>158.5158845522125</v>
      </c>
      <c r="D253" s="41">
        <v>27.608886760114004</v>
      </c>
      <c r="E253" s="41">
        <v>20.45645708634089</v>
      </c>
      <c r="F253" s="41">
        <v>15.224086292420756</v>
      </c>
      <c r="G253" s="41">
        <v>4.5070648225236969</v>
      </c>
      <c r="H253" s="41">
        <v>2.8507304036667804</v>
      </c>
      <c r="I253" s="41">
        <v>0.40052033234506995</v>
      </c>
      <c r="J253" s="41">
        <v>0.96184526169703966</v>
      </c>
      <c r="K253" s="41">
        <v>414.5789260958241</v>
      </c>
      <c r="L253" s="41">
        <f xml:space="preserve"> (C253 + D253 + E253 + F253 + G253 + H253) / $Q$2</f>
        <v>0.24944383346586455</v>
      </c>
      <c r="M253" s="41">
        <f xml:space="preserve"> (D253 + E253 + F253 + G253 + H253) / (C253 + D253 + E253 + F253+ G253 + H253)</f>
        <v>0.30828358626555458</v>
      </c>
      <c r="N253" s="41">
        <f>I253 / (D253 + E253 + F253 + G253 + H253)</f>
        <v>5.6693002488831011E-3</v>
      </c>
      <c r="O253" s="41">
        <f>SUM(B253:J253)</f>
        <v>504.11730597053645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-30.255968012052477</v>
      </c>
      <c r="AM253">
        <f>J253 - J241</f>
        <v>0.16004776232492668</v>
      </c>
      <c r="AN253">
        <f>K253-K241</f>
        <v>94.901240911586626</v>
      </c>
      <c r="AO253" s="52"/>
      <c r="AP253" s="52"/>
      <c r="AQ253" s="52"/>
      <c r="AR253" s="52"/>
    </row>
    <row r="254" spans="1:44" x14ac:dyDescent="0.2">
      <c r="A254" s="22" t="s">
        <v>153</v>
      </c>
      <c r="B254" s="4">
        <f t="shared" ref="B254:J254" si="9">SUM(B241:B253)</f>
        <v>1502.508789572661</v>
      </c>
      <c r="C254" s="4">
        <f t="shared" si="9"/>
        <v>866.8663066196317</v>
      </c>
      <c r="D254" s="4">
        <f t="shared" si="9"/>
        <v>148.61614438043733</v>
      </c>
      <c r="E254" s="4">
        <f t="shared" si="9"/>
        <v>109.21739552550008</v>
      </c>
      <c r="F254" s="4">
        <f t="shared" si="9"/>
        <v>80.942264632063555</v>
      </c>
      <c r="G254" s="4">
        <f t="shared" si="9"/>
        <v>23.970691995913121</v>
      </c>
      <c r="H254" s="4">
        <f t="shared" si="9"/>
        <v>14.379485786627921</v>
      </c>
      <c r="I254" s="4">
        <f t="shared" si="9"/>
        <v>2.062447284359985</v>
      </c>
      <c r="J254" s="4">
        <f t="shared" si="9"/>
        <v>4.422461146526719</v>
      </c>
      <c r="K254" s="4"/>
      <c r="L254" s="4">
        <f>AVERAGE(L185:L253)</f>
        <v>0.30656515681936536</v>
      </c>
      <c r="M254" s="4">
        <f>AVERAGE(M17:M253)</f>
        <v>0.2102682819419382</v>
      </c>
      <c r="N254" s="4">
        <f>AVERAGE(N17:N253)</f>
        <v>3.0803995012538936E-3</v>
      </c>
      <c r="O254" s="4">
        <f>SUM(B254:J254)</f>
        <v>2752.9859869437214</v>
      </c>
      <c r="P254" s="41"/>
      <c r="Q254" s="41">
        <f xml:space="preserve"> $R$6 * B254</f>
        <v>1502.508789572661</v>
      </c>
      <c r="R254" s="41">
        <f>$R$7 * C254</f>
        <v>866.8663066196317</v>
      </c>
      <c r="S254" s="41">
        <f xml:space="preserve"> $R$8 * D254</f>
        <v>141.18533716141545</v>
      </c>
      <c r="T254" s="41">
        <f xml:space="preserve"> $R$9 * E254</f>
        <v>103.75652574922508</v>
      </c>
      <c r="U254" s="41">
        <f xml:space="preserve"> $R$10 * F254</f>
        <v>74.466883461498469</v>
      </c>
      <c r="V254" s="41">
        <f>$R$11 * G254</f>
        <v>18.697139756812234</v>
      </c>
      <c r="W254" s="41">
        <f>$R$12 *H254</f>
        <v>8.6276914719767515</v>
      </c>
      <c r="X254" s="41">
        <f xml:space="preserve"> $R$13 * I254</f>
        <v>1.3405907348339903</v>
      </c>
      <c r="Y254" s="41">
        <f xml:space="preserve"> $R$14 * J254</f>
        <v>3.3168458598950394</v>
      </c>
      <c r="Z254" s="4">
        <f>SUM(Q254:Y254)</f>
        <v>2720.7661103879504</v>
      </c>
      <c r="AA254" s="41"/>
      <c r="AB254" s="50">
        <f xml:space="preserve"> $S$6 * B254</f>
        <v>3769794.5530378064</v>
      </c>
      <c r="AC254" s="50">
        <f>$S$7 * C254</f>
        <v>3359106.9381510727</v>
      </c>
      <c r="AD254" s="50">
        <f xml:space="preserve"> $S$8 * D254</f>
        <v>583318.36669321649</v>
      </c>
      <c r="AE254" s="50">
        <f xml:space="preserve"> $S$9 * E254</f>
        <v>436869.58210200031</v>
      </c>
      <c r="AF254" s="50">
        <f xml:space="preserve"> $S$10 * F254</f>
        <v>364240.190844286</v>
      </c>
      <c r="AG254" s="50">
        <f>$S$11 * G254</f>
        <v>496480.97261935257</v>
      </c>
      <c r="AH254" s="50">
        <f>$S$12 *H254</f>
        <v>735999.60050276353</v>
      </c>
      <c r="AI254" s="50">
        <f xml:space="preserve"> $S$13 * I254</f>
        <v>146289.38587965374</v>
      </c>
      <c r="AJ254" s="50">
        <f xml:space="preserve"> $S$14 * J254</f>
        <v>297047.87028990668</v>
      </c>
      <c r="AK254" s="39">
        <f>SUM(AB254:AJ254) + AL254 + AM254 + AN254</f>
        <v>16129767.245777868</v>
      </c>
      <c r="AL254" s="39">
        <f>IF(AL253&gt;0,(AL253*$T$7)-(AL253*$S$7),0)</f>
        <v>0</v>
      </c>
      <c r="AM254" s="39">
        <f>IF(AM253 &gt; 0, (AM253 * $T$14) - (AM253 * $S$14), 0)</f>
        <v>26659.155770463036</v>
      </c>
      <c r="AN254" s="39">
        <f t="array" ref="AN254">IF(AN253&gt;0,AN253*$T$15,0)</f>
        <v>5913960.6298873434</v>
      </c>
      <c r="AO254" s="52"/>
      <c r="AP254" s="52"/>
      <c r="AQ254" s="52"/>
      <c r="AR254" s="52"/>
    </row>
    <row r="255" spans="1:44" x14ac:dyDescent="0.2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</row>
    <row r="256" spans="1:44" x14ac:dyDescent="0.2">
      <c r="A256" s="51" t="s">
        <v>186</v>
      </c>
      <c r="B256" s="41"/>
      <c r="C256" s="41"/>
      <c r="D256" s="4">
        <f>O2+O30+O58+O86+O114+O142+O170+O198+O226+O254</f>
        <v>35863.540756137598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</row>
    <row r="257" spans="1:44" x14ac:dyDescent="0.2">
      <c r="A257" s="51" t="s">
        <v>187</v>
      </c>
      <c r="B257" s="41"/>
      <c r="C257" s="41"/>
      <c r="D257" s="4">
        <f>Z2+Z30+Z58+Z86+Z114+Z142+Z170+Z198+Z226+Z254</f>
        <v>35668.701182112112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</row>
    <row r="258" spans="1:44" x14ac:dyDescent="0.2">
      <c r="A258" s="42" t="s">
        <v>184</v>
      </c>
      <c r="B258" s="41"/>
      <c r="C258" s="41"/>
      <c r="D258" s="43">
        <f>AK30+AK58+AK86+AK114+AK142+AK170+AK198+AK226+AK254</f>
        <v>134602776.11673662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</row>
    <row r="259" spans="1:44" x14ac:dyDescent="0.2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</row>
    <row r="260" spans="1:44" x14ac:dyDescent="0.2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</row>
    <row r="261" spans="1:44" x14ac:dyDescent="0.2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</row>
    <row r="262" spans="1:44" x14ac:dyDescent="0.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1:44" x14ac:dyDescent="0.2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1:44" x14ac:dyDescent="0.2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1:44" x14ac:dyDescent="0.2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1:44" x14ac:dyDescent="0.2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</row>
    <row r="267" spans="1:44" x14ac:dyDescent="0.2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</row>
    <row r="268" spans="1:44" x14ac:dyDescent="0.2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</row>
    <row r="269" spans="1:44" x14ac:dyDescent="0.2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</row>
    <row r="270" spans="1:44" x14ac:dyDescent="0.2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</row>
    <row r="271" spans="1:44" x14ac:dyDescent="0.2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</row>
    <row r="272" spans="1:44" x14ac:dyDescent="0.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</row>
    <row r="273" spans="1:44" x14ac:dyDescent="0.2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</row>
    <row r="274" spans="1:44" x14ac:dyDescent="0.2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</row>
    <row r="275" spans="1:44" x14ac:dyDescent="0.2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</row>
    <row r="276" spans="1:44" x14ac:dyDescent="0.2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</row>
    <row r="277" spans="1:44" x14ac:dyDescent="0.2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</row>
    <row r="278" spans="1:44" x14ac:dyDescent="0.2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</row>
    <row r="279" spans="1:44" x14ac:dyDescent="0.2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</row>
    <row r="280" spans="1:44" x14ac:dyDescent="0.2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</row>
    <row r="281" spans="1:44" x14ac:dyDescent="0.2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</row>
    <row r="282" spans="1:44" x14ac:dyDescent="0.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</row>
    <row r="283" spans="1:44" x14ac:dyDescent="0.2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</row>
    <row r="284" spans="1:44" x14ac:dyDescent="0.2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</row>
    <row r="285" spans="1:44" x14ac:dyDescent="0.2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</row>
    <row r="286" spans="1:44" x14ac:dyDescent="0.2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</row>
    <row r="287" spans="1:44" x14ac:dyDescent="0.2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</row>
    <row r="288" spans="1:44" x14ac:dyDescent="0.2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</row>
    <row r="289" spans="1:44" x14ac:dyDescent="0.2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</row>
    <row r="290" spans="1:44" x14ac:dyDescent="0.2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</row>
    <row r="291" spans="1:44" x14ac:dyDescent="0.2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</row>
    <row r="292" spans="1:44" x14ac:dyDescent="0.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</row>
    <row r="293" spans="1:44" x14ac:dyDescent="0.2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</row>
    <row r="294" spans="1:44" x14ac:dyDescent="0.2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</row>
    <row r="295" spans="1:44" x14ac:dyDescent="0.2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</row>
    <row r="296" spans="1:44" x14ac:dyDescent="0.2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</row>
    <row r="297" spans="1:44" x14ac:dyDescent="0.2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</row>
    <row r="298" spans="1:44" x14ac:dyDescent="0.2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</row>
    <row r="299" spans="1:44" x14ac:dyDescent="0.2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</row>
    <row r="300" spans="1:44" x14ac:dyDescent="0.2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</row>
    <row r="301" spans="1:44" x14ac:dyDescent="0.2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</row>
    <row r="302" spans="1:44" x14ac:dyDescent="0.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</row>
    <row r="303" spans="1:44" x14ac:dyDescent="0.2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</row>
    <row r="304" spans="1:44" x14ac:dyDescent="0.2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</row>
    <row r="305" spans="1:44" x14ac:dyDescent="0.2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</row>
    <row r="306" spans="1:44" x14ac:dyDescent="0.2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</row>
    <row r="307" spans="1:44" x14ac:dyDescent="0.2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</row>
    <row r="308" spans="1:44" x14ac:dyDescent="0.2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</row>
    <row r="309" spans="1:44" x14ac:dyDescent="0.2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</row>
    <row r="310" spans="1:44" x14ac:dyDescent="0.2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</row>
    <row r="311" spans="1:44" x14ac:dyDescent="0.2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</row>
    <row r="312" spans="1:44" x14ac:dyDescent="0.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</row>
    <row r="313" spans="1:44" x14ac:dyDescent="0.2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</row>
    <row r="314" spans="1:44" x14ac:dyDescent="0.2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</row>
    <row r="315" spans="1:44" x14ac:dyDescent="0.2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</row>
    <row r="316" spans="1:44" x14ac:dyDescent="0.2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</row>
    <row r="317" spans="1:44" x14ac:dyDescent="0.2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</row>
    <row r="318" spans="1:44" x14ac:dyDescent="0.2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</row>
    <row r="319" spans="1:44" x14ac:dyDescent="0.2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</row>
    <row r="320" spans="1:44" x14ac:dyDescent="0.2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</row>
    <row r="321" spans="1:44" x14ac:dyDescent="0.2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</row>
    <row r="322" spans="1:44" x14ac:dyDescent="0.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</row>
    <row r="323" spans="1:44" x14ac:dyDescent="0.2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</row>
    <row r="324" spans="1:44" x14ac:dyDescent="0.2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</row>
    <row r="325" spans="1:44" x14ac:dyDescent="0.2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</row>
    <row r="326" spans="1:44" x14ac:dyDescent="0.2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</row>
    <row r="327" spans="1:44" x14ac:dyDescent="0.2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</row>
    <row r="328" spans="1:44" x14ac:dyDescent="0.2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</row>
    <row r="329" spans="1:44" x14ac:dyDescent="0.2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</row>
    <row r="330" spans="1:44" x14ac:dyDescent="0.2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</row>
    <row r="331" spans="1:44" x14ac:dyDescent="0.2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</row>
    <row r="332" spans="1:44" x14ac:dyDescent="0.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</row>
    <row r="333" spans="1:44" x14ac:dyDescent="0.2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</row>
    <row r="334" spans="1:44" x14ac:dyDescent="0.2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/>
    </row>
    <row r="335" spans="1:44" x14ac:dyDescent="0.2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</row>
    <row r="336" spans="1:44" x14ac:dyDescent="0.2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</row>
    <row r="337" spans="1:44" x14ac:dyDescent="0.2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</row>
    <row r="338" spans="1:44" x14ac:dyDescent="0.2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/>
      <c r="AP338" s="52"/>
      <c r="AQ338" s="52"/>
      <c r="AR338" s="52"/>
    </row>
    <row r="339" spans="1:44" x14ac:dyDescent="0.2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</row>
    <row r="340" spans="1:44" x14ac:dyDescent="0.2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</row>
    <row r="341" spans="1:44" x14ac:dyDescent="0.2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</row>
    <row r="342" spans="1:44" x14ac:dyDescent="0.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</row>
    <row r="343" spans="1:44" x14ac:dyDescent="0.2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/>
    </row>
    <row r="344" spans="1:44" x14ac:dyDescent="0.2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/>
      <c r="AP344" s="52"/>
      <c r="AQ344" s="52"/>
      <c r="AR344" s="52"/>
    </row>
    <row r="345" spans="1:44" x14ac:dyDescent="0.2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</row>
    <row r="346" spans="1:44" x14ac:dyDescent="0.2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</row>
    <row r="347" spans="1:44" x14ac:dyDescent="0.2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</row>
    <row r="348" spans="1:44" x14ac:dyDescent="0.2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</row>
    <row r="349" spans="1:44" x14ac:dyDescent="0.2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</row>
    <row r="350" spans="1:44" x14ac:dyDescent="0.2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</row>
    <row r="351" spans="1:44" x14ac:dyDescent="0.2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</row>
    <row r="352" spans="1:44" x14ac:dyDescent="0.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</row>
    <row r="353" spans="1:44" x14ac:dyDescent="0.2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</row>
    <row r="354" spans="1:44" x14ac:dyDescent="0.2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</row>
    <row r="355" spans="1:44" x14ac:dyDescent="0.2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</row>
    <row r="356" spans="1:44" x14ac:dyDescent="0.2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</row>
    <row r="357" spans="1:44" x14ac:dyDescent="0.2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</row>
    <row r="358" spans="1:44" x14ac:dyDescent="0.2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</row>
    <row r="359" spans="1:44" x14ac:dyDescent="0.2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</row>
    <row r="360" spans="1:44" x14ac:dyDescent="0.2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</row>
    <row r="361" spans="1:44" x14ac:dyDescent="0.2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</row>
    <row r="362" spans="1:44" x14ac:dyDescent="0.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</row>
    <row r="363" spans="1:44" x14ac:dyDescent="0.2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</row>
    <row r="364" spans="1:44" x14ac:dyDescent="0.2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</row>
    <row r="365" spans="1:44" x14ac:dyDescent="0.2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</row>
    <row r="366" spans="1:44" x14ac:dyDescent="0.2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</row>
    <row r="367" spans="1:44" x14ac:dyDescent="0.2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</row>
    <row r="368" spans="1:44" x14ac:dyDescent="0.2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</row>
    <row r="369" spans="1:44" x14ac:dyDescent="0.2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</row>
    <row r="370" spans="1:44" x14ac:dyDescent="0.2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</row>
    <row r="371" spans="1:44" x14ac:dyDescent="0.2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</row>
    <row r="372" spans="1:44" x14ac:dyDescent="0.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</row>
    <row r="373" spans="1:44" x14ac:dyDescent="0.2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</row>
    <row r="374" spans="1:44" x14ac:dyDescent="0.2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</row>
    <row r="375" spans="1:44" x14ac:dyDescent="0.2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</row>
    <row r="376" spans="1:44" x14ac:dyDescent="0.2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</row>
    <row r="377" spans="1:44" x14ac:dyDescent="0.2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</row>
    <row r="378" spans="1:44" x14ac:dyDescent="0.2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</row>
    <row r="379" spans="1:44" x14ac:dyDescent="0.2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</row>
    <row r="380" spans="1:44" x14ac:dyDescent="0.2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</row>
    <row r="381" spans="1:44" x14ac:dyDescent="0.2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</row>
    <row r="382" spans="1:44" x14ac:dyDescent="0.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</row>
    <row r="383" spans="1:44" x14ac:dyDescent="0.2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</row>
    <row r="384" spans="1:44" x14ac:dyDescent="0.2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</row>
    <row r="385" spans="1:44" x14ac:dyDescent="0.2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</row>
    <row r="386" spans="1:44" x14ac:dyDescent="0.2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</row>
    <row r="387" spans="1:44" x14ac:dyDescent="0.2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</row>
    <row r="388" spans="1:44" x14ac:dyDescent="0.2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</row>
    <row r="389" spans="1:44" x14ac:dyDescent="0.2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</row>
    <row r="390" spans="1:44" x14ac:dyDescent="0.2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</row>
    <row r="391" spans="1:44" x14ac:dyDescent="0.2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</row>
    <row r="392" spans="1:44" x14ac:dyDescent="0.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</row>
    <row r="393" spans="1:44" x14ac:dyDescent="0.2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</row>
    <row r="394" spans="1:44" x14ac:dyDescent="0.2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</row>
    <row r="395" spans="1:44" x14ac:dyDescent="0.2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</row>
    <row r="396" spans="1:44" x14ac:dyDescent="0.2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</row>
    <row r="397" spans="1:44" x14ac:dyDescent="0.2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</row>
    <row r="398" spans="1:44" x14ac:dyDescent="0.2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</row>
    <row r="399" spans="1:44" x14ac:dyDescent="0.2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</row>
    <row r="400" spans="1:44" x14ac:dyDescent="0.2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</row>
    <row r="401" spans="1:44" x14ac:dyDescent="0.2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</row>
    <row r="402" spans="1:44" x14ac:dyDescent="0.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</row>
    <row r="403" spans="1:44" x14ac:dyDescent="0.2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</row>
    <row r="404" spans="1:44" x14ac:dyDescent="0.2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</row>
    <row r="405" spans="1:44" x14ac:dyDescent="0.2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</row>
    <row r="406" spans="1:44" x14ac:dyDescent="0.2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</row>
    <row r="407" spans="1:44" x14ac:dyDescent="0.2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</row>
    <row r="408" spans="1:44" x14ac:dyDescent="0.2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</row>
    <row r="409" spans="1:44" x14ac:dyDescent="0.2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</row>
    <row r="410" spans="1:44" x14ac:dyDescent="0.2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</row>
    <row r="411" spans="1:44" x14ac:dyDescent="0.2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</row>
    <row r="412" spans="1:44" x14ac:dyDescent="0.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</row>
    <row r="413" spans="1:44" x14ac:dyDescent="0.2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</row>
    <row r="414" spans="1:44" x14ac:dyDescent="0.2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</row>
    <row r="415" spans="1:44" x14ac:dyDescent="0.2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</row>
    <row r="416" spans="1:44" x14ac:dyDescent="0.2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</row>
    <row r="417" spans="1:44" x14ac:dyDescent="0.2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</row>
    <row r="418" spans="1:44" x14ac:dyDescent="0.2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</row>
    <row r="419" spans="1:44" x14ac:dyDescent="0.2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</row>
    <row r="420" spans="1:44" x14ac:dyDescent="0.2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</row>
    <row r="421" spans="1:44" x14ac:dyDescent="0.2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</row>
    <row r="422" spans="1:44" x14ac:dyDescent="0.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</row>
    <row r="423" spans="1:44" x14ac:dyDescent="0.2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</row>
    <row r="424" spans="1:44" x14ac:dyDescent="0.2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</row>
    <row r="425" spans="1:44" x14ac:dyDescent="0.2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</row>
    <row r="426" spans="1:44" x14ac:dyDescent="0.2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</row>
    <row r="427" spans="1:44" x14ac:dyDescent="0.2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</row>
    <row r="428" spans="1:44" x14ac:dyDescent="0.2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</row>
    <row r="429" spans="1:44" x14ac:dyDescent="0.2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</row>
    <row r="430" spans="1:44" x14ac:dyDescent="0.2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</row>
    <row r="431" spans="1:44" x14ac:dyDescent="0.2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</row>
    <row r="432" spans="1:44" x14ac:dyDescent="0.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</row>
    <row r="433" spans="1:44" x14ac:dyDescent="0.2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Z614"/>
  <sheetViews>
    <sheetView topLeftCell="I208" zoomScale="80" zoomScaleNormal="80" workbookViewId="0">
      <selection activeCell="S6" sqref="S6:S14"/>
    </sheetView>
  </sheetViews>
  <sheetFormatPr baseColWidth="10" defaultColWidth="8.83203125" defaultRowHeight="15" x14ac:dyDescent="0.2"/>
  <cols>
    <col min="4" max="4" width="16.1640625" customWidth="1"/>
    <col min="19" max="19" width="11.5" customWidth="1"/>
    <col min="20" max="20" width="15.83203125" customWidth="1"/>
    <col min="28" max="29" width="14.6640625" customWidth="1"/>
    <col min="30" max="30" width="12.83203125" customWidth="1"/>
    <col min="31" max="31" width="13.5" customWidth="1"/>
    <col min="32" max="32" width="12.5" customWidth="1"/>
    <col min="33" max="33" width="13.83203125" customWidth="1"/>
    <col min="34" max="34" width="12.83203125" customWidth="1"/>
    <col min="35" max="35" width="13.5" customWidth="1"/>
    <col min="36" max="36" width="13.83203125" customWidth="1"/>
    <col min="37" max="37" width="16" customWidth="1"/>
    <col min="38" max="38" width="12.83203125" customWidth="1"/>
    <col min="39" max="39" width="12.5" customWidth="1"/>
    <col min="40" max="40" width="14.5" customWidth="1"/>
  </cols>
  <sheetData>
    <row r="1" spans="1:104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52"/>
      <c r="CP1" s="52"/>
      <c r="CQ1" s="52"/>
      <c r="CR1" s="52"/>
      <c r="CS1" s="52"/>
      <c r="CT1" s="52"/>
      <c r="CU1" s="52"/>
      <c r="CV1" s="52"/>
      <c r="CW1" s="52"/>
      <c r="CX1" s="52"/>
      <c r="CY1" s="52"/>
      <c r="CZ1" s="52"/>
    </row>
    <row r="2" spans="1:104" x14ac:dyDescent="0.2">
      <c r="A2" s="4" t="s">
        <v>15</v>
      </c>
      <c r="B2" s="41">
        <f>'prevalence calculations'!W6</f>
        <v>699.18460581957572</v>
      </c>
      <c r="C2" s="41">
        <f>'prevalence calculations'!V6</f>
        <v>132.73830561354276</v>
      </c>
      <c r="D2" s="41">
        <f>'prevalence calculations'!G6</f>
        <v>8.2377416938710279</v>
      </c>
      <c r="E2" s="41">
        <f>'prevalence calculations'!I6</f>
        <v>4.3863299928404178</v>
      </c>
      <c r="F2" s="41">
        <f>'prevalence calculations'!K6</f>
        <v>2.5676078006870737</v>
      </c>
      <c r="G2" s="41">
        <f>'prevalence calculations'!M6</f>
        <v>1.604754875429421</v>
      </c>
      <c r="H2" s="41">
        <f>'prevalence calculations'!O6</f>
        <v>1.1464689841383342</v>
      </c>
      <c r="I2" s="41">
        <f>'prevalence calculations'!R6</f>
        <v>6.3085727823345469E-2</v>
      </c>
      <c r="J2" s="41">
        <f>'prevalence calculations'!T6</f>
        <v>2.8489754255837607E-2</v>
      </c>
      <c r="K2" s="41">
        <v>0</v>
      </c>
      <c r="L2" s="41">
        <f xml:space="preserve"> (C2 + D2 + E2 + F2 + G2 + H2) / $Q$2</f>
        <v>0.17728089747420442</v>
      </c>
      <c r="M2" s="41">
        <f xml:space="preserve"> (D2 + E2 + F2 + G2 + H2) / (C2 + D2 + E2 + F2+ G2 + H2)</f>
        <v>0.11907857304004513</v>
      </c>
      <c r="N2" s="41">
        <f>I2 / (D2 + E2 + F2 + G2 + H2)</f>
        <v>3.515915267637653E-3</v>
      </c>
      <c r="O2" s="41"/>
      <c r="P2" s="41"/>
      <c r="Q2" s="41">
        <f>SUM(B2:K2)</f>
        <v>849.95739026216393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</row>
    <row r="3" spans="1:104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</row>
    <row r="4" spans="1:104" x14ac:dyDescent="0.2">
      <c r="A4" s="4" t="str">
        <f>'40-44 transition matrix'!A1</f>
        <v>40-44</v>
      </c>
      <c r="B4" s="4" t="str">
        <f>'40-44 transition matrix'!B1</f>
        <v>no NAFLD</v>
      </c>
      <c r="C4" s="4" t="str">
        <f>'40-44 transition matrix'!C1</f>
        <v>NAFLD F0</v>
      </c>
      <c r="D4" s="4" t="str">
        <f>'40-44 transition matrix'!D1</f>
        <v>F1</v>
      </c>
      <c r="E4" s="4" t="str">
        <f>'40-44 transition matrix'!E1</f>
        <v>F2</v>
      </c>
      <c r="F4" s="4" t="str">
        <f>'40-44 transition matrix'!F1</f>
        <v>F3</v>
      </c>
      <c r="G4" s="4" t="str">
        <f>'40-44 transition matrix'!G1</f>
        <v>F4</v>
      </c>
      <c r="H4" s="4" t="str">
        <f>'40-44 transition matrix'!H1</f>
        <v>DCC</v>
      </c>
      <c r="I4" s="4" t="str">
        <f>'40-44 transition matrix'!I1</f>
        <v>HCC</v>
      </c>
      <c r="J4" s="4" t="str">
        <f>'40-44 transition matrix'!J1</f>
        <v>LT</v>
      </c>
      <c r="K4" s="4" t="str">
        <f>'40-44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</row>
    <row r="5" spans="1:104" x14ac:dyDescent="0.2">
      <c r="A5" s="4" t="str">
        <f>'40-44 transition matrix'!A2</f>
        <v>no NAFLD</v>
      </c>
      <c r="B5" s="41">
        <f>'40-44 transition matrix'!B2</f>
        <v>0.92779</v>
      </c>
      <c r="C5" s="41">
        <f>'40-44 transition matrix'!C2</f>
        <v>7.0199999999999999E-2</v>
      </c>
      <c r="D5" s="41">
        <f>'40-44 transition matrix'!D2</f>
        <v>0</v>
      </c>
      <c r="E5" s="41">
        <f>'40-44 transition matrix'!E2</f>
        <v>0</v>
      </c>
      <c r="F5" s="41">
        <f>'40-44 transition matrix'!F2</f>
        <v>0</v>
      </c>
      <c r="G5" s="41">
        <f>'40-44 transition matrix'!G2</f>
        <v>0</v>
      </c>
      <c r="H5" s="41">
        <f>'40-44 transition matrix'!H2</f>
        <v>0</v>
      </c>
      <c r="I5" s="41">
        <f>'40-44 transition matrix'!I2</f>
        <v>0</v>
      </c>
      <c r="J5" s="41">
        <f>'40-44 transition matrix'!J2</f>
        <v>0</v>
      </c>
      <c r="K5" s="41">
        <f>'40-44 transition matrix'!K2</f>
        <v>2.0100000000000001E-3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</row>
    <row r="6" spans="1:104" x14ac:dyDescent="0.2">
      <c r="A6" s="4" t="str">
        <f>'40-44 transition matrix'!A3</f>
        <v>NAFLD</v>
      </c>
      <c r="B6" s="41">
        <f>'40-44 transition matrix'!B3</f>
        <v>0.23701</v>
      </c>
      <c r="C6" s="41">
        <f>'40-44 transition matrix'!C3</f>
        <v>0.74454166500000007</v>
      </c>
      <c r="D6" s="41">
        <f>'40-44 transition matrix'!D3</f>
        <v>1.5768000000000001E-2</v>
      </c>
      <c r="E6" s="41">
        <f>'40-44 transition matrix'!E3</f>
        <v>0</v>
      </c>
      <c r="F6" s="41">
        <f>'40-44 transition matrix'!F3</f>
        <v>0</v>
      </c>
      <c r="G6" s="41">
        <f>'40-44 transition matrix'!G3</f>
        <v>0</v>
      </c>
      <c r="H6" s="41">
        <f>'40-44 transition matrix'!H3</f>
        <v>0</v>
      </c>
      <c r="I6" s="41">
        <f>'40-44 transition matrix'!I3</f>
        <v>0</v>
      </c>
      <c r="J6" s="41">
        <f>'40-44 transition matrix'!J3</f>
        <v>0</v>
      </c>
      <c r="K6" s="41">
        <f>'40-44 transition matrix'!K3</f>
        <v>2.6803349999999998E-3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</row>
    <row r="7" spans="1:104" x14ac:dyDescent="0.2">
      <c r="A7" s="4" t="str">
        <f>'40-44 transition matrix'!A4</f>
        <v>F1</v>
      </c>
      <c r="B7" s="41">
        <f>'40-44 transition matrix'!B4</f>
        <v>0</v>
      </c>
      <c r="C7" s="41">
        <f>'40-44 transition matrix'!C4</f>
        <v>8.2200000000000009E-2</v>
      </c>
      <c r="D7" s="41">
        <f>'40-44 transition matrix'!D4</f>
        <v>0.83462397619999995</v>
      </c>
      <c r="E7" s="41">
        <f>'40-44 transition matrix'!E4</f>
        <v>8.0299999999999996E-2</v>
      </c>
      <c r="F7" s="41">
        <f>'40-44 transition matrix'!F4</f>
        <v>0</v>
      </c>
      <c r="G7" s="41">
        <f>'40-44 transition matrix'!G4</f>
        <v>0</v>
      </c>
      <c r="H7" s="41">
        <f>'40-44 transition matrix'!H4</f>
        <v>0</v>
      </c>
      <c r="I7" s="41">
        <f>'40-44 transition matrix'!I4</f>
        <v>6.7890000000000006E-6</v>
      </c>
      <c r="J7" s="41">
        <f>'40-44 transition matrix'!J4</f>
        <v>0</v>
      </c>
      <c r="K7" s="41">
        <f>'40-44 transition matrix'!K4</f>
        <v>2.8692348000000003E-3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</row>
    <row r="8" spans="1:104" x14ac:dyDescent="0.2">
      <c r="A8" s="4" t="str">
        <f>'40-44 transition matrix'!A5</f>
        <v>F2</v>
      </c>
      <c r="B8" s="41">
        <f>'40-44 transition matrix'!B5</f>
        <v>0</v>
      </c>
      <c r="C8" s="41">
        <f>'40-44 transition matrix'!C5</f>
        <v>0</v>
      </c>
      <c r="D8" s="41">
        <f>'40-44 transition matrix'!D5</f>
        <v>8.2200000000000009E-2</v>
      </c>
      <c r="E8" s="41">
        <f>'40-44 transition matrix'!E5</f>
        <v>0.8327613345999999</v>
      </c>
      <c r="F8" s="41">
        <f>'40-44 transition matrix'!F5</f>
        <v>8.0299999999999996E-2</v>
      </c>
      <c r="G8" s="41">
        <f>'40-44 transition matrix'!G5</f>
        <v>0</v>
      </c>
      <c r="H8" s="41">
        <f>'40-44 transition matrix'!H5</f>
        <v>0</v>
      </c>
      <c r="I8" s="41">
        <f>'40-44 transition matrix'!I5</f>
        <v>1.3870000000000001E-4</v>
      </c>
      <c r="J8" s="41">
        <f>'40-44 transition matrix'!J5</f>
        <v>0</v>
      </c>
      <c r="K8" s="41">
        <f>'40-44 transition matrix'!K5</f>
        <v>4.5999654000000003E-3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</row>
    <row r="9" spans="1:104" x14ac:dyDescent="0.2">
      <c r="A9" s="4" t="str">
        <f>'40-44 transition matrix'!A6</f>
        <v>F3</v>
      </c>
      <c r="B9" s="41">
        <f>'40-44 transition matrix'!B6</f>
        <v>0</v>
      </c>
      <c r="C9" s="41">
        <f>'40-44 transition matrix'!C6</f>
        <v>0</v>
      </c>
      <c r="D9" s="41">
        <f>'40-44 transition matrix'!D6</f>
        <v>0</v>
      </c>
      <c r="E9" s="41">
        <f>'40-44 transition matrix'!E6</f>
        <v>8.2200000000000009E-2</v>
      </c>
      <c r="F9" s="41">
        <f>'40-44 transition matrix'!F6</f>
        <v>0.85897651850000001</v>
      </c>
      <c r="G9" s="41">
        <f>'40-44 transition matrix'!G6</f>
        <v>5.2559999999999996E-2</v>
      </c>
      <c r="H9" s="41">
        <f>'40-44 transition matrix'!H6</f>
        <v>0</v>
      </c>
      <c r="I9" s="41">
        <f>'40-44 transition matrix'!I6</f>
        <v>2.7740000000000002E-4</v>
      </c>
      <c r="J9" s="41">
        <f>'40-44 transition matrix'!J6</f>
        <v>0</v>
      </c>
      <c r="K9" s="41">
        <f>'40-44 transition matrix'!K6</f>
        <v>5.9860815000000005E-3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</row>
    <row r="10" spans="1:104" x14ac:dyDescent="0.2">
      <c r="A10" s="4" t="str">
        <f>'40-44 transition matrix'!A7</f>
        <v>F4</v>
      </c>
      <c r="B10" s="41">
        <f>'40-44 transition matrix'!B7</f>
        <v>0</v>
      </c>
      <c r="C10" s="41">
        <f>'40-44 transition matrix'!C7</f>
        <v>0</v>
      </c>
      <c r="D10" s="41">
        <f>'40-44 transition matrix'!D7</f>
        <v>0</v>
      </c>
      <c r="E10" s="41">
        <f>'40-44 transition matrix'!E7</f>
        <v>0</v>
      </c>
      <c r="F10" s="41">
        <f>'40-44 transition matrix'!F7</f>
        <v>8.2200000000000009E-2</v>
      </c>
      <c r="G10" s="41">
        <f>'40-44 transition matrix'!G7</f>
        <v>0.81094103369999992</v>
      </c>
      <c r="H10" s="41">
        <f>'40-44 transition matrix'!H7</f>
        <v>8.0299999999999996E-2</v>
      </c>
      <c r="I10" s="41">
        <f>'40-44 transition matrix'!I7</f>
        <v>1.898E-2</v>
      </c>
      <c r="J10" s="41">
        <f>'40-44 transition matrix'!J7</f>
        <v>0</v>
      </c>
      <c r="K10" s="41">
        <f>'40-44 transition matrix'!K7</f>
        <v>7.5789663E-3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</row>
    <row r="11" spans="1:104" x14ac:dyDescent="0.2">
      <c r="A11" s="4" t="str">
        <f>'40-44 transition matrix'!A8</f>
        <v>DCC</v>
      </c>
      <c r="B11" s="41">
        <f>'40-44 transition matrix'!B8</f>
        <v>0</v>
      </c>
      <c r="C11" s="41">
        <f>'40-44 transition matrix'!C8</f>
        <v>0</v>
      </c>
      <c r="D11" s="41">
        <f>'40-44 transition matrix'!D8</f>
        <v>0</v>
      </c>
      <c r="E11" s="41">
        <f>'40-44 transition matrix'!E8</f>
        <v>0</v>
      </c>
      <c r="F11" s="41">
        <f>'40-44 transition matrix'!F8</f>
        <v>0</v>
      </c>
      <c r="G11" s="41">
        <f>'40-44 transition matrix'!G8</f>
        <v>0</v>
      </c>
      <c r="H11" s="41">
        <f>'40-44 transition matrix'!H8</f>
        <v>0.80057999999999996</v>
      </c>
      <c r="I11" s="41">
        <f>'40-44 transition matrix'!I8</f>
        <v>1.898E-2</v>
      </c>
      <c r="J11" s="41">
        <f>'40-44 transition matrix'!J8</f>
        <v>2.044E-2</v>
      </c>
      <c r="K11" s="41">
        <f>'40-44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</row>
    <row r="12" spans="1:104" x14ac:dyDescent="0.2">
      <c r="A12" s="4" t="str">
        <f>'40-44 transition matrix'!A9</f>
        <v>HCC</v>
      </c>
      <c r="B12" s="41">
        <f>'40-44 transition matrix'!B9</f>
        <v>0</v>
      </c>
      <c r="C12" s="41">
        <f>'40-44 transition matrix'!C9</f>
        <v>0</v>
      </c>
      <c r="D12" s="41">
        <f>'40-44 transition matrix'!D9</f>
        <v>0</v>
      </c>
      <c r="E12" s="41">
        <f>'40-44 transition matrix'!E9</f>
        <v>0</v>
      </c>
      <c r="F12" s="41">
        <f>'40-44 transition matrix'!F9</f>
        <v>0</v>
      </c>
      <c r="G12" s="41">
        <f>'40-44 transition matrix'!G9</f>
        <v>0</v>
      </c>
      <c r="H12" s="41">
        <f>'40-44 transition matrix'!H9</f>
        <v>0</v>
      </c>
      <c r="I12" s="41">
        <f>'40-44 transition matrix'!I9</f>
        <v>0.34700000000000009</v>
      </c>
      <c r="J12" s="41">
        <f>'40-44 transition matrix'!J9</f>
        <v>3.0599999999999999E-2</v>
      </c>
      <c r="K12" s="41">
        <f>'40-44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</row>
    <row r="13" spans="1:104" x14ac:dyDescent="0.2">
      <c r="A13" s="4" t="str">
        <f>'40-44 transition matrix'!A10</f>
        <v xml:space="preserve">LT </v>
      </c>
      <c r="B13" s="41">
        <f>'40-44 transition matrix'!B10</f>
        <v>0</v>
      </c>
      <c r="C13" s="41">
        <f>'40-44 transition matrix'!C10</f>
        <v>0</v>
      </c>
      <c r="D13" s="41">
        <f>'40-44 transition matrix'!D10</f>
        <v>0</v>
      </c>
      <c r="E13" s="41">
        <f>'40-44 transition matrix'!E10</f>
        <v>0</v>
      </c>
      <c r="F13" s="41">
        <f>'40-44 transition matrix'!F10</f>
        <v>0</v>
      </c>
      <c r="G13" s="41">
        <f>'40-44 transition matrix'!G10</f>
        <v>0</v>
      </c>
      <c r="H13" s="41">
        <f>'40-44 transition matrix'!H10</f>
        <v>0</v>
      </c>
      <c r="I13" s="41">
        <f>'40-44 transition matrix'!I10</f>
        <v>0</v>
      </c>
      <c r="J13" s="41">
        <f>'40-44 transition matrix'!J10</f>
        <v>0.92999999999999994</v>
      </c>
      <c r="K13" s="41">
        <f>'40-44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</row>
    <row r="14" spans="1:104" x14ac:dyDescent="0.2">
      <c r="A14" s="4" t="str">
        <f>'40-44 transition matrix'!A11</f>
        <v>death</v>
      </c>
      <c r="B14" s="41">
        <f>'40-44 transition matrix'!B11</f>
        <v>0</v>
      </c>
      <c r="C14" s="41">
        <f>'40-44 transition matrix'!C11</f>
        <v>0</v>
      </c>
      <c r="D14" s="41">
        <f>'40-44 transition matrix'!D11</f>
        <v>0</v>
      </c>
      <c r="E14" s="41">
        <f>'40-44 transition matrix'!E11</f>
        <v>0</v>
      </c>
      <c r="F14" s="41">
        <f>'40-44 transition matrix'!F11</f>
        <v>0</v>
      </c>
      <c r="G14" s="41">
        <f>'40-44 transition matrix'!G11</f>
        <v>0</v>
      </c>
      <c r="H14" s="41">
        <f>'40-44 transition matrix'!H11</f>
        <v>0</v>
      </c>
      <c r="I14" s="41">
        <f>'40-44 transition matrix'!I11</f>
        <v>0</v>
      </c>
      <c r="J14" s="41">
        <f>'40-44 transition matrix'!J11</f>
        <v>0</v>
      </c>
      <c r="K14" s="41">
        <f>'40-44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</row>
    <row r="15" spans="1:104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</row>
    <row r="16" spans="1:104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52"/>
      <c r="CP16" s="52"/>
      <c r="CQ16" s="52"/>
      <c r="CR16" s="52"/>
      <c r="CS16" s="52"/>
      <c r="CT16" s="52"/>
      <c r="CU16" s="52"/>
      <c r="CV16" s="52"/>
      <c r="CW16" s="52"/>
      <c r="CX16" s="52"/>
      <c r="CY16" s="52"/>
      <c r="CZ16" s="52"/>
    </row>
    <row r="17" spans="1:104" x14ac:dyDescent="0.2">
      <c r="A17" s="4">
        <v>40</v>
      </c>
      <c r="B17" s="41">
        <f t="shared" si="0"/>
        <v>699.18460581957572</v>
      </c>
      <c r="C17" s="41">
        <f t="shared" si="0"/>
        <v>132.73830561354276</v>
      </c>
      <c r="D17" s="41">
        <f t="shared" si="0"/>
        <v>8.2377416938710279</v>
      </c>
      <c r="E17" s="41">
        <f t="shared" si="0"/>
        <v>4.3863299928404178</v>
      </c>
      <c r="F17" s="41">
        <f t="shared" si="0"/>
        <v>2.5676078006870737</v>
      </c>
      <c r="G17" s="41">
        <f t="shared" si="0"/>
        <v>1.604754875429421</v>
      </c>
      <c r="H17" s="41">
        <f t="shared" si="0"/>
        <v>1.1464689841383342</v>
      </c>
      <c r="I17" s="41">
        <f t="shared" si="0"/>
        <v>6.3085727823345469E-2</v>
      </c>
      <c r="J17" s="41">
        <f t="shared" si="0"/>
        <v>2.8489754255837607E-2</v>
      </c>
      <c r="K17" s="41">
        <f t="shared" si="0"/>
        <v>0</v>
      </c>
      <c r="L17" s="41">
        <f xml:space="preserve"> (C17 + D17 + E17 + F17 + G17 + H17) / $Q$2</f>
        <v>0.17728089747420442</v>
      </c>
      <c r="M17" s="41">
        <f xml:space="preserve"> (D17 + E17 + F17 + G17 + H17) / (C17 + D17 + E17 + F17+ G17 + H17)</f>
        <v>0.11907857304004513</v>
      </c>
      <c r="N17" s="41">
        <f>I17 / (D17 + E17 + F17 + G17 + H17)</f>
        <v>3.515915267637653E-3</v>
      </c>
      <c r="O17" s="41">
        <f>SUM(B17:J17)</f>
        <v>849.95739026216393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</row>
    <row r="18" spans="1:104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</row>
    <row r="19" spans="1:104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</row>
    <row r="20" spans="1:104" x14ac:dyDescent="0.2">
      <c r="A20" s="4">
        <v>41</v>
      </c>
      <c r="B20" s="41">
        <f t="array" ref="B20:K20">MMULT(B17:K17,B5:K14)</f>
        <v>680.15679124680992</v>
      </c>
      <c r="C20" s="41">
        <v>148.58910076655641</v>
      </c>
      <c r="D20" s="41">
        <v>9.3289906557729836</v>
      </c>
      <c r="E20" s="41">
        <v>4.5253140380681156</v>
      </c>
      <c r="F20" s="41">
        <v>2.6896479586930084</v>
      </c>
      <c r="G20" s="41">
        <v>1.4363150435199619</v>
      </c>
      <c r="H20" s="41">
        <v>1.04670195581845</v>
      </c>
      <c r="I20" s="41">
        <v>7.5485540811574131E-2</v>
      </c>
      <c r="J20" s="41">
        <v>5.1859720765110896E-2</v>
      </c>
      <c r="K20" s="41">
        <v>2.0571833353484172</v>
      </c>
      <c r="L20" s="41">
        <f xml:space="preserve"> (C20 + D20 + E20 + F20 + G20 + H20) / $Q$2</f>
        <v>0.19720526268584923</v>
      </c>
      <c r="M20" s="41">
        <f xml:space="preserve"> (D20 + E20 + F20 + G20 + H20) / (C20 + D20 + E20 + F20+ G20 + H20)</f>
        <v>0.11351518744219742</v>
      </c>
      <c r="N20" s="41">
        <f>I20 / (D20 + E20 + F20 + G20 + H20)</f>
        <v>3.9672918069822696E-3</v>
      </c>
      <c r="O20" s="41">
        <f>SUM(B20:J20)</f>
        <v>847.90020692681549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</row>
    <row r="21" spans="1:104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</row>
    <row r="22" spans="1:104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</row>
    <row r="23" spans="1:104" x14ac:dyDescent="0.2">
      <c r="A23" s="4">
        <v>42</v>
      </c>
      <c r="B23" s="41">
        <f t="array" ref="B23:K23">MMULT(B20:K20,B5:K14)</f>
        <v>666.25977212355929</v>
      </c>
      <c r="C23" s="41">
        <v>159.14462626301528</v>
      </c>
      <c r="D23" s="41">
        <v>10.501133029870152</v>
      </c>
      <c r="E23" s="41">
        <v>4.7387135696888549</v>
      </c>
      <c r="F23" s="41">
        <v>2.7917922533829627</v>
      </c>
      <c r="G23" s="41">
        <v>1.3061347028198427</v>
      </c>
      <c r="H23" s="41">
        <v>0.95330474978378765</v>
      </c>
      <c r="I23" s="41">
        <v>7.4758249227442813E-2</v>
      </c>
      <c r="J23" s="41">
        <v>7.1933985837316416E-2</v>
      </c>
      <c r="K23" s="41">
        <v>4.1152213349789974</v>
      </c>
      <c r="L23" s="41">
        <f xml:space="preserve"> (C23 + D23 + E23 + F23 + G23 + H23) / $Q$2</f>
        <v>0.21111141172996339</v>
      </c>
      <c r="M23" s="41">
        <f xml:space="preserve"> (D23 + E23 + F23 + G23 + H23) / (C23 + D23 + E23 + F23+ G23 + H23)</f>
        <v>0.11308272427906091</v>
      </c>
      <c r="N23" s="41">
        <f>I23 / (D23 + E23 + F23 + G23 + H23)</f>
        <v>3.6842915936612006E-3</v>
      </c>
      <c r="O23" s="41">
        <f>SUM(B23:J23)</f>
        <v>845.84216892718484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</row>
    <row r="24" spans="1:104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</row>
    <row r="25" spans="1:104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</row>
    <row r="26" spans="1:104" x14ac:dyDescent="0.2">
      <c r="A26" s="4">
        <v>43</v>
      </c>
      <c r="B26" s="41">
        <f t="array" ref="B26:K26">MMULT(B23:K23,B5:K14)</f>
        <v>655.86802184911437</v>
      </c>
      <c r="C26" s="41">
        <v>166.12443415179732</v>
      </c>
      <c r="D26" s="41">
        <v>11.663412126339029</v>
      </c>
      <c r="E26" s="41">
        <v>5.0189437421078731</v>
      </c>
      <c r="F26" s="41">
        <v>2.8859669624039728</v>
      </c>
      <c r="G26" s="41">
        <v>1.205934826893974</v>
      </c>
      <c r="H26" s="41">
        <v>0.86807933321833808</v>
      </c>
      <c r="I26" s="41">
        <v>7.0328268227683635E-2</v>
      </c>
      <c r="J26" s="41">
        <v>8.8671758340644627E-2</v>
      </c>
      <c r="K26" s="41">
        <v>6.1635972437207727</v>
      </c>
      <c r="L26" s="41">
        <f xml:space="preserve"> (C26 + D26 + E26 + F26 + G26 + H26) / $Q$2</f>
        <v>0.22091315787588489</v>
      </c>
      <c r="M26" s="41">
        <f xml:space="preserve"> (D26 + E26 + F26 + G26 + H26) / (C26 + D26 + E26 + F26+ G26 + H26)</f>
        <v>0.11526180515991487</v>
      </c>
      <c r="N26" s="41">
        <f>I26 / (D26 + E26 + F26 + G26 + H26)</f>
        <v>3.2495690394733889E-3</v>
      </c>
      <c r="O26" s="41">
        <f>SUM(B26:J26)</f>
        <v>843.79379301844335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52"/>
      <c r="CP26" s="52"/>
      <c r="CQ26" s="52"/>
      <c r="CR26" s="52"/>
      <c r="CS26" s="52"/>
      <c r="CT26" s="52"/>
      <c r="CU26" s="52"/>
      <c r="CV26" s="52"/>
      <c r="CW26" s="52"/>
      <c r="CX26" s="52"/>
      <c r="CY26" s="52"/>
      <c r="CZ26" s="52"/>
    </row>
    <row r="27" spans="1:104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</row>
    <row r="28" spans="1:104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52"/>
      <c r="CP28" s="52"/>
      <c r="CQ28" s="52"/>
      <c r="CR28" s="52"/>
      <c r="CS28" s="52"/>
      <c r="CT28" s="52"/>
      <c r="CU28" s="52"/>
      <c r="CV28" s="52"/>
      <c r="CW28" s="52"/>
      <c r="CX28" s="52"/>
      <c r="CY28" s="52"/>
      <c r="CZ28" s="52"/>
    </row>
    <row r="29" spans="1:104" x14ac:dyDescent="0.2">
      <c r="A29" s="4">
        <v>44</v>
      </c>
      <c r="B29" s="41">
        <f t="array" ref="B29:K29">MMULT(B26:K26,B5:K14)</f>
        <v>647.88094412970725</v>
      </c>
      <c r="C29" s="41">
        <v>170.68723041115493</v>
      </c>
      <c r="D29" s="41">
        <v>12.766570658251183</v>
      </c>
      <c r="E29" s="41">
        <v>5.3533807670147002</v>
      </c>
      <c r="F29" s="41">
        <v>2.9811268791337318</v>
      </c>
      <c r="G29" s="41">
        <v>1.1296284586401826</v>
      </c>
      <c r="H29" s="41">
        <v>0.79180351918752323</v>
      </c>
      <c r="I29" s="41">
        <v>6.5344575471264849E-2</v>
      </c>
      <c r="J29" s="41">
        <v>0.10236032183554944</v>
      </c>
      <c r="K29" s="41">
        <v>8.1990005417675995</v>
      </c>
      <c r="L29" s="41">
        <f xml:space="preserve"> (C29 + D29 + E29 + F29 + G29 + H29) / $Q$2</f>
        <v>0.22790523726563952</v>
      </c>
      <c r="M29" s="41">
        <f xml:space="preserve"> (D29 + E29 + F29 + G29 + H29) / (C29 + D29 + E29 + F29+ G29 + H29)</f>
        <v>0.11885055547448703</v>
      </c>
      <c r="N29" s="41">
        <f>I29 / (D29 + E29 + F29 + G29 + H29)</f>
        <v>2.8382906412125213E-3</v>
      </c>
      <c r="O29" s="41">
        <f>SUM(B29:J29)</f>
        <v>841.75838972039639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37.948924797612165</v>
      </c>
      <c r="AM29">
        <f>J29 - J17</f>
        <v>7.3870567579711832E-2</v>
      </c>
      <c r="AN29">
        <f>K29-K17</f>
        <v>8.1990005417675995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</row>
    <row r="30" spans="1:104" x14ac:dyDescent="0.2">
      <c r="A30" s="22" t="s">
        <v>153</v>
      </c>
      <c r="B30" s="4">
        <f t="shared" ref="B30:J30" si="1">SUM(B17:B29)</f>
        <v>3349.3501351687664</v>
      </c>
      <c r="C30" s="4">
        <f t="shared" si="1"/>
        <v>777.28369720606679</v>
      </c>
      <c r="D30" s="4">
        <f t="shared" si="1"/>
        <v>52.497848164104383</v>
      </c>
      <c r="E30" s="4">
        <f t="shared" si="1"/>
        <v>24.022682109719959</v>
      </c>
      <c r="F30" s="4">
        <f t="shared" si="1"/>
        <v>13.916141854300751</v>
      </c>
      <c r="G30" s="4">
        <f t="shared" si="1"/>
        <v>6.682767907303381</v>
      </c>
      <c r="H30" s="4">
        <f t="shared" si="1"/>
        <v>4.806358542146433</v>
      </c>
      <c r="I30" s="4">
        <f t="shared" si="1"/>
        <v>0.34900236156131093</v>
      </c>
      <c r="J30" s="4">
        <f t="shared" si="1"/>
        <v>0.34331554103445899</v>
      </c>
      <c r="K30" s="41"/>
      <c r="L30" s="4">
        <f>AVERAGE(L17:L29)</f>
        <v>0.20688319340630831</v>
      </c>
      <c r="M30" s="41"/>
      <c r="N30" s="41"/>
      <c r="O30" s="4">
        <f>SUM(B30:J30)</f>
        <v>4229.2519488550051</v>
      </c>
      <c r="P30" s="41"/>
      <c r="Q30" s="41">
        <f xml:space="preserve"> $R$6 * B30</f>
        <v>3349.3501351687664</v>
      </c>
      <c r="R30" s="41">
        <f>$R$7 * C30</f>
        <v>777.28369720606679</v>
      </c>
      <c r="S30" s="41">
        <f xml:space="preserve"> $R$8 * D30</f>
        <v>49.872955755899163</v>
      </c>
      <c r="T30" s="41">
        <f xml:space="preserve"> $R$9 * E30</f>
        <v>22.821548004233961</v>
      </c>
      <c r="U30" s="41">
        <f xml:space="preserve"> $R$10 * F30</f>
        <v>12.802850505956691</v>
      </c>
      <c r="V30" s="41">
        <f>$R$11 * G30</f>
        <v>5.2125589676966371</v>
      </c>
      <c r="W30" s="41">
        <f>$R$12 *H30</f>
        <v>2.8838151252878599</v>
      </c>
      <c r="X30" s="41">
        <f xml:space="preserve"> $R$13 * I30</f>
        <v>0.22685153501485211</v>
      </c>
      <c r="Y30" s="41">
        <f xml:space="preserve"> $R$14 * J30</f>
        <v>0.25748665577584423</v>
      </c>
      <c r="Z30" s="4">
        <f>SUM(Q30:Y30)</f>
        <v>4220.7118989246983</v>
      </c>
      <c r="AA30" s="41"/>
      <c r="AB30" s="50">
        <f xml:space="preserve"> $S$6 * B30</f>
        <v>8403519.4891384356</v>
      </c>
      <c r="AC30" s="50">
        <f>$S$7 * C30</f>
        <v>3011974.3266735086</v>
      </c>
      <c r="AD30" s="50">
        <f xml:space="preserve"> $S$8 * D30</f>
        <v>206054.05404410971</v>
      </c>
      <c r="AE30" s="50">
        <f xml:space="preserve"> $S$9 * E30</f>
        <v>96090.728438879829</v>
      </c>
      <c r="AF30" s="50">
        <f xml:space="preserve"> $S$10 * F30</f>
        <v>62622.638344353378</v>
      </c>
      <c r="AG30" s="50">
        <f>$S$11 * G30</f>
        <v>138413.48889606763</v>
      </c>
      <c r="AH30" s="50">
        <f>$S$12 *H30</f>
        <v>246008.65562122304</v>
      </c>
      <c r="AI30" s="50">
        <f xml:space="preserve"> $S$13 * I30</f>
        <v>24754.737505543784</v>
      </c>
      <c r="AJ30" s="50">
        <f xml:space="preserve"> $S$14 * J30</f>
        <v>23059.818260202541</v>
      </c>
      <c r="AK30" s="39">
        <f>SUM(AB30:AJ30) + AL30 + AM30 + AN30</f>
        <v>12911974.480885519</v>
      </c>
      <c r="AL30" s="39">
        <f>IF(AL29&gt;0,(AL29*$T$7)-(AL29*$S$7),0)</f>
        <v>176234.80676011089</v>
      </c>
      <c r="AM30" s="39">
        <f>IF(AM29 &gt; 0, (AM29 * $T$14) - (AM29 * $S$14), 0)</f>
        <v>12304.620441752599</v>
      </c>
      <c r="AN30" s="39">
        <f t="array" ref="AN30">IF(AN29&gt;0,AN29*$T$15,0)</f>
        <v>510937.1167613315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</row>
    <row r="31" spans="1:104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</row>
    <row r="32" spans="1:104" x14ac:dyDescent="0.2">
      <c r="A32" s="4" t="str">
        <f>'45-49 transition matrix'!A1</f>
        <v>45-49</v>
      </c>
      <c r="B32" s="4" t="str">
        <f>'45-49 transition matrix'!B1</f>
        <v>no NAFLD</v>
      </c>
      <c r="C32" s="4" t="str">
        <f>'45-49 transition matrix'!C1</f>
        <v>NAFLD F0</v>
      </c>
      <c r="D32" s="4" t="str">
        <f>'45-49 transition matrix'!D1</f>
        <v>F1</v>
      </c>
      <c r="E32" s="4" t="str">
        <f>'45-49 transition matrix'!E1</f>
        <v>F2</v>
      </c>
      <c r="F32" s="4" t="str">
        <f>'45-49 transition matrix'!F1</f>
        <v>F3</v>
      </c>
      <c r="G32" s="4" t="str">
        <f>'45-49 transition matrix'!G1</f>
        <v>F4</v>
      </c>
      <c r="H32" s="4" t="str">
        <f>'45-49 transition matrix'!H1</f>
        <v>DCC</v>
      </c>
      <c r="I32" s="4" t="str">
        <f>'45-49 transition matrix'!I1</f>
        <v>HCC</v>
      </c>
      <c r="J32" s="4" t="str">
        <f>'45-49 transition matrix'!J1</f>
        <v>LT</v>
      </c>
      <c r="K32" s="4" t="str">
        <f>'45-49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</row>
    <row r="33" spans="1:104" x14ac:dyDescent="0.2">
      <c r="A33" s="4" t="str">
        <f>'45-49 transition matrix'!A2</f>
        <v>no NAFLD</v>
      </c>
      <c r="B33" s="41">
        <f>'45-49 transition matrix'!B2</f>
        <v>0.92075999999999991</v>
      </c>
      <c r="C33" s="41">
        <f>'45-49 transition matrix'!C2</f>
        <v>7.6100000000000001E-2</v>
      </c>
      <c r="D33" s="41">
        <f>'45-49 transition matrix'!D2</f>
        <v>0</v>
      </c>
      <c r="E33" s="41">
        <f>'45-49 transition matrix'!E2</f>
        <v>0</v>
      </c>
      <c r="F33" s="41">
        <f>'45-49 transition matrix'!F2</f>
        <v>0</v>
      </c>
      <c r="G33" s="41">
        <f>'45-49 transition matrix'!G2</f>
        <v>0</v>
      </c>
      <c r="H33" s="41">
        <f>'45-49 transition matrix'!H2</f>
        <v>0</v>
      </c>
      <c r="I33" s="41">
        <f>'45-49 transition matrix'!I2</f>
        <v>0</v>
      </c>
      <c r="J33" s="41">
        <f>'45-49 transition matrix'!J2</f>
        <v>0</v>
      </c>
      <c r="K33" s="41">
        <f>'45-49 transition matrix'!K2</f>
        <v>3.14E-3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</row>
    <row r="34" spans="1:104" x14ac:dyDescent="0.2">
      <c r="A34" s="4" t="str">
        <f>'45-49 transition matrix'!A3</f>
        <v>NAFLD</v>
      </c>
      <c r="B34" s="41">
        <f>'45-49 transition matrix'!B3</f>
        <v>0.17818999999999999</v>
      </c>
      <c r="C34" s="41">
        <f>'45-49 transition matrix'!C3</f>
        <v>0.79723130000000009</v>
      </c>
      <c r="D34" s="41">
        <f>'45-49 transition matrix'!D3</f>
        <v>2.0952000000000002E-2</v>
      </c>
      <c r="E34" s="41">
        <f>'45-49 transition matrix'!E3</f>
        <v>0</v>
      </c>
      <c r="F34" s="41">
        <f>'45-49 transition matrix'!F3</f>
        <v>0</v>
      </c>
      <c r="G34" s="41">
        <f>'45-49 transition matrix'!G3</f>
        <v>0</v>
      </c>
      <c r="H34" s="41">
        <f>'45-49 transition matrix'!H3</f>
        <v>0</v>
      </c>
      <c r="I34" s="41">
        <f>'45-49 transition matrix'!I3</f>
        <v>0</v>
      </c>
      <c r="J34" s="41">
        <f>'45-49 transition matrix'!J3</f>
        <v>0</v>
      </c>
      <c r="K34" s="41">
        <f>'45-49 transition matrix'!K3</f>
        <v>3.6267000000000005E-3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</row>
    <row r="35" spans="1:104" x14ac:dyDescent="0.2">
      <c r="A35" s="4" t="str">
        <f>'45-49 transition matrix'!A4</f>
        <v>F1</v>
      </c>
      <c r="B35" s="41">
        <f>'45-49 transition matrix'!B4</f>
        <v>0</v>
      </c>
      <c r="C35" s="41">
        <f>'45-49 transition matrix'!C4</f>
        <v>6.1800000000000001E-2</v>
      </c>
      <c r="D35" s="41">
        <f>'45-49 transition matrix'!D4</f>
        <v>0.82760868300000001</v>
      </c>
      <c r="E35" s="41">
        <f>'45-49 transition matrix'!E4</f>
        <v>0.1067</v>
      </c>
      <c r="F35" s="41">
        <f>'45-49 transition matrix'!F4</f>
        <v>0</v>
      </c>
      <c r="G35" s="41">
        <f>'45-49 transition matrix'!G4</f>
        <v>0</v>
      </c>
      <c r="H35" s="41">
        <f>'45-49 transition matrix'!H4</f>
        <v>0</v>
      </c>
      <c r="I35" s="41">
        <f>'45-49 transition matrix'!I4</f>
        <v>9.0210000000000005E-6</v>
      </c>
      <c r="J35" s="41">
        <f>'45-49 transition matrix'!J4</f>
        <v>0</v>
      </c>
      <c r="K35" s="41">
        <f>'45-49 transition matrix'!K4</f>
        <v>3.8822960000000004E-3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52"/>
      <c r="CP35" s="52"/>
      <c r="CQ35" s="52"/>
      <c r="CR35" s="52"/>
      <c r="CS35" s="52"/>
      <c r="CT35" s="52"/>
      <c r="CU35" s="52"/>
      <c r="CV35" s="52"/>
      <c r="CW35" s="52"/>
      <c r="CX35" s="52"/>
      <c r="CY35" s="52"/>
      <c r="CZ35" s="52"/>
    </row>
    <row r="36" spans="1:104" x14ac:dyDescent="0.2">
      <c r="A36" s="4" t="str">
        <f>'45-49 transition matrix'!A5</f>
        <v>F2</v>
      </c>
      <c r="B36" s="41">
        <f>'45-49 transition matrix'!B5</f>
        <v>0</v>
      </c>
      <c r="C36" s="41">
        <f>'45-49 transition matrix'!C5</f>
        <v>0</v>
      </c>
      <c r="D36" s="41">
        <f>'45-49 transition matrix'!D5</f>
        <v>6.1800000000000001E-2</v>
      </c>
      <c r="E36" s="41">
        <f>'45-49 transition matrix'!E5</f>
        <v>0.82509159200000004</v>
      </c>
      <c r="F36" s="41">
        <f>'45-49 transition matrix'!F5</f>
        <v>0.1067</v>
      </c>
      <c r="G36" s="41">
        <f>'45-49 transition matrix'!G5</f>
        <v>0</v>
      </c>
      <c r="H36" s="41">
        <f>'45-49 transition matrix'!H5</f>
        <v>0</v>
      </c>
      <c r="I36" s="41">
        <f>'45-49 transition matrix'!I5</f>
        <v>1.8430000000000001E-4</v>
      </c>
      <c r="J36" s="41">
        <f>'45-49 transition matrix'!J5</f>
        <v>0</v>
      </c>
      <c r="K36" s="41">
        <f>'45-49 transition matrix'!K5</f>
        <v>6.2241080000000008E-3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</row>
    <row r="37" spans="1:104" x14ac:dyDescent="0.2">
      <c r="A37" s="4" t="str">
        <f>'45-49 transition matrix'!A6</f>
        <v>F3</v>
      </c>
      <c r="B37" s="41">
        <f>'45-49 transition matrix'!B6</f>
        <v>0</v>
      </c>
      <c r="C37" s="41">
        <f>'45-49 transition matrix'!C6</f>
        <v>0</v>
      </c>
      <c r="D37" s="41">
        <f>'45-49 transition matrix'!D6</f>
        <v>0</v>
      </c>
      <c r="E37" s="41">
        <f>'45-49 transition matrix'!E6</f>
        <v>6.1800000000000001E-2</v>
      </c>
      <c r="F37" s="41">
        <f>'45-49 transition matrix'!F6</f>
        <v>0.85989176999999994</v>
      </c>
      <c r="G37" s="41">
        <f>'45-49 transition matrix'!G6</f>
        <v>6.9839999999999999E-2</v>
      </c>
      <c r="H37" s="41">
        <f>'45-49 transition matrix'!H6</f>
        <v>0</v>
      </c>
      <c r="I37" s="41">
        <f>'45-49 transition matrix'!I6</f>
        <v>3.6860000000000001E-4</v>
      </c>
      <c r="J37" s="41">
        <f>'45-49 transition matrix'!J6</f>
        <v>0</v>
      </c>
      <c r="K37" s="41">
        <f>'45-49 transition matrix'!K6</f>
        <v>8.0996300000000018E-3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</row>
    <row r="38" spans="1:104" x14ac:dyDescent="0.2">
      <c r="A38" s="4" t="str">
        <f>'45-49 transition matrix'!A7</f>
        <v>F4</v>
      </c>
      <c r="B38" s="41">
        <f>'45-49 transition matrix'!B7</f>
        <v>0</v>
      </c>
      <c r="C38" s="41">
        <f>'45-49 transition matrix'!C7</f>
        <v>0</v>
      </c>
      <c r="D38" s="41">
        <f>'45-49 transition matrix'!D7</f>
        <v>0</v>
      </c>
      <c r="E38" s="41">
        <f>'45-49 transition matrix'!E7</f>
        <v>0</v>
      </c>
      <c r="F38" s="41">
        <f>'45-49 transition matrix'!F7</f>
        <v>6.1800000000000001E-2</v>
      </c>
      <c r="G38" s="41">
        <f>'45-49 transition matrix'!G7</f>
        <v>0.796025074</v>
      </c>
      <c r="H38" s="41">
        <f>'45-49 transition matrix'!H7</f>
        <v>0.1067</v>
      </c>
      <c r="I38" s="41">
        <f>'45-49 transition matrix'!I7</f>
        <v>2.5219999999999999E-2</v>
      </c>
      <c r="J38" s="41">
        <f>'45-49 transition matrix'!J7</f>
        <v>0</v>
      </c>
      <c r="K38" s="41">
        <f>'45-49 transition matrix'!K7</f>
        <v>1.0254926000000001E-2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52"/>
      <c r="CP38" s="52"/>
      <c r="CQ38" s="52"/>
      <c r="CR38" s="52"/>
      <c r="CS38" s="52"/>
      <c r="CT38" s="52"/>
      <c r="CU38" s="52"/>
      <c r="CV38" s="52"/>
      <c r="CW38" s="52"/>
      <c r="CX38" s="52"/>
      <c r="CY38" s="52"/>
      <c r="CZ38" s="52"/>
    </row>
    <row r="39" spans="1:104" x14ac:dyDescent="0.2">
      <c r="A39" s="4" t="str">
        <f>'45-49 transition matrix'!A8</f>
        <v>DCC</v>
      </c>
      <c r="B39" s="41">
        <f>'45-49 transition matrix'!B8</f>
        <v>0</v>
      </c>
      <c r="C39" s="41">
        <f>'45-49 transition matrix'!C8</f>
        <v>0</v>
      </c>
      <c r="D39" s="41">
        <f>'45-49 transition matrix'!D8</f>
        <v>0</v>
      </c>
      <c r="E39" s="41">
        <f>'45-49 transition matrix'!E8</f>
        <v>0</v>
      </c>
      <c r="F39" s="41">
        <f>'45-49 transition matrix'!F8</f>
        <v>0</v>
      </c>
      <c r="G39" s="41">
        <f>'45-49 transition matrix'!G8</f>
        <v>0</v>
      </c>
      <c r="H39" s="41">
        <f>'45-49 transition matrix'!H8</f>
        <v>0.78761999999999999</v>
      </c>
      <c r="I39" s="41">
        <f>'45-49 transition matrix'!I8</f>
        <v>2.5219999999999999E-2</v>
      </c>
      <c r="J39" s="41">
        <f>'45-49 transition matrix'!J8</f>
        <v>2.716E-2</v>
      </c>
      <c r="K39" s="41">
        <f>'45-49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</row>
    <row r="40" spans="1:104" x14ac:dyDescent="0.2">
      <c r="A40" s="4" t="str">
        <f>'45-49 transition matrix'!A9</f>
        <v>HCC</v>
      </c>
      <c r="B40" s="41">
        <f>'45-49 transition matrix'!B9</f>
        <v>0</v>
      </c>
      <c r="C40" s="41">
        <f>'45-49 transition matrix'!C9</f>
        <v>0</v>
      </c>
      <c r="D40" s="41">
        <f>'45-49 transition matrix'!D9</f>
        <v>0</v>
      </c>
      <c r="E40" s="41">
        <f>'45-49 transition matrix'!E9</f>
        <v>0</v>
      </c>
      <c r="F40" s="41">
        <f>'45-49 transition matrix'!F9</f>
        <v>0</v>
      </c>
      <c r="G40" s="41">
        <f>'45-49 transition matrix'!G9</f>
        <v>0</v>
      </c>
      <c r="H40" s="41">
        <f>'45-49 transition matrix'!H9</f>
        <v>0</v>
      </c>
      <c r="I40" s="41">
        <f>'45-49 transition matrix'!I9</f>
        <v>0.34700000000000009</v>
      </c>
      <c r="J40" s="41">
        <f>'45-49 transition matrix'!J9</f>
        <v>3.0599999999999999E-2</v>
      </c>
      <c r="K40" s="41">
        <f>'45-49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52"/>
      <c r="CP40" s="52"/>
      <c r="CQ40" s="52"/>
      <c r="CR40" s="52"/>
      <c r="CS40" s="52"/>
      <c r="CT40" s="52"/>
      <c r="CU40" s="52"/>
      <c r="CV40" s="52"/>
      <c r="CW40" s="52"/>
      <c r="CX40" s="52"/>
      <c r="CY40" s="52"/>
      <c r="CZ40" s="52"/>
    </row>
    <row r="41" spans="1:104" x14ac:dyDescent="0.2">
      <c r="A41" s="4" t="str">
        <f>'45-49 transition matrix'!A10</f>
        <v xml:space="preserve">LT </v>
      </c>
      <c r="B41" s="41">
        <f>'45-49 transition matrix'!B10</f>
        <v>0</v>
      </c>
      <c r="C41" s="41">
        <f>'45-49 transition matrix'!C10</f>
        <v>0</v>
      </c>
      <c r="D41" s="41">
        <f>'45-49 transition matrix'!D10</f>
        <v>0</v>
      </c>
      <c r="E41" s="41">
        <f>'45-49 transition matrix'!E10</f>
        <v>0</v>
      </c>
      <c r="F41" s="41">
        <f>'45-49 transition matrix'!F10</f>
        <v>0</v>
      </c>
      <c r="G41" s="41">
        <f>'45-49 transition matrix'!G10</f>
        <v>0</v>
      </c>
      <c r="H41" s="41">
        <f>'45-49 transition matrix'!H10</f>
        <v>0</v>
      </c>
      <c r="I41" s="41">
        <f>'45-49 transition matrix'!I10</f>
        <v>0</v>
      </c>
      <c r="J41" s="41">
        <f>'45-49 transition matrix'!J10</f>
        <v>0.92999999999999994</v>
      </c>
      <c r="K41" s="41">
        <f>'45-49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52"/>
      <c r="CP41" s="52"/>
      <c r="CQ41" s="52"/>
      <c r="CR41" s="52"/>
      <c r="CS41" s="52"/>
      <c r="CT41" s="52"/>
      <c r="CU41" s="52"/>
      <c r="CV41" s="52"/>
      <c r="CW41" s="52"/>
      <c r="CX41" s="52"/>
      <c r="CY41" s="52"/>
      <c r="CZ41" s="52"/>
    </row>
    <row r="42" spans="1:104" x14ac:dyDescent="0.2">
      <c r="A42" s="4" t="str">
        <f>'45-49 transition matrix'!A11</f>
        <v>death</v>
      </c>
      <c r="B42" s="41">
        <f>'45-49 transition matrix'!B11</f>
        <v>0</v>
      </c>
      <c r="C42" s="41">
        <f>'45-49 transition matrix'!C11</f>
        <v>0</v>
      </c>
      <c r="D42" s="41">
        <f>'45-49 transition matrix'!D11</f>
        <v>0</v>
      </c>
      <c r="E42" s="41">
        <f>'45-49 transition matrix'!E11</f>
        <v>0</v>
      </c>
      <c r="F42" s="41">
        <f>'45-49 transition matrix'!F11</f>
        <v>0</v>
      </c>
      <c r="G42" s="41">
        <f>'45-49 transition matrix'!G11</f>
        <v>0</v>
      </c>
      <c r="H42" s="41">
        <f>'45-49 transition matrix'!H11</f>
        <v>0</v>
      </c>
      <c r="I42" s="41">
        <f>'45-49 transition matrix'!I11</f>
        <v>0</v>
      </c>
      <c r="J42" s="41">
        <f>'45-49 transition matrix'!J11</f>
        <v>0</v>
      </c>
      <c r="K42" s="41">
        <f>'45-49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</row>
    <row r="43" spans="1:104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</row>
    <row r="44" spans="1:104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</row>
    <row r="45" spans="1:104" x14ac:dyDescent="0.2">
      <c r="A45" s="4">
        <v>45</v>
      </c>
      <c r="B45" s="41">
        <f t="array" ref="B45:K45">MMULT(B29:K29,B33:K42)</f>
        <v>626.95761570383286</v>
      </c>
      <c r="C45" s="41">
        <v>186.16991650903523</v>
      </c>
      <c r="D45" s="41">
        <v>14.472802511877731</v>
      </c>
      <c r="E45" s="41">
        <v>5.9634561900042069</v>
      </c>
      <c r="F45" s="41">
        <v>3.2044632352773119</v>
      </c>
      <c r="G45" s="41">
        <v>1.1074144786202571</v>
      </c>
      <c r="H45" s="41">
        <v>0.74417164431938454</v>
      </c>
      <c r="I45" s="41">
        <v>7.3333720846261233E-2</v>
      </c>
      <c r="J45" s="41">
        <v>0.11870002689761482</v>
      </c>
      <c r="K45" s="41">
        <v>11.145516241452979</v>
      </c>
      <c r="L45" s="41">
        <f xml:space="preserve"> (C45 + D45 + E45 + F45 + G45 + H45) / $Q$2</f>
        <v>0.24902686533950633</v>
      </c>
      <c r="M45" s="41">
        <f xml:space="preserve"> (D45 + E45 + F45 + G45 + H45) / (C45 + D45 + E45 + F45+ G45 + H45)</f>
        <v>0.12043862863102657</v>
      </c>
      <c r="N45" s="41">
        <f>I45 / (D45 + E45 + F45 + G45 + H45)</f>
        <v>2.8766999313430057E-3</v>
      </c>
      <c r="O45" s="41">
        <f>SUM(B45:J45)</f>
        <v>838.81187402071089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</row>
    <row r="46" spans="1:104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</row>
    <row r="47" spans="1:104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</row>
    <row r="48" spans="1:104" x14ac:dyDescent="0.2">
      <c r="A48" s="4">
        <v>46</v>
      </c>
      <c r="B48" s="41">
        <f t="array" ref="B48:K48">MMULT(B45:K45,B33:K42)</f>
        <v>610.45111165820606</v>
      </c>
      <c r="C48" s="41">
        <v>197.02637830968536</v>
      </c>
      <c r="D48" s="41">
        <v>16.24699070941379</v>
      </c>
      <c r="E48" s="41">
        <v>6.662681417590318</v>
      </c>
      <c r="F48" s="41">
        <v>3.4602305535347146</v>
      </c>
      <c r="G48" s="41">
        <v>1.1053294046441291</v>
      </c>
      <c r="H48" s="41">
        <v>0.70428559536761504</v>
      </c>
      <c r="I48" s="41">
        <v>7.455459242999106E-2</v>
      </c>
      <c r="J48" s="41">
        <v>0.13284673873239186</v>
      </c>
      <c r="K48" s="41">
        <v>14.092981282559418</v>
      </c>
      <c r="L48" s="41">
        <f xml:space="preserve"> (C48 + D48 + E48 + F48 + G48 + H48) / $Q$2</f>
        <v>0.26496139520684986</v>
      </c>
      <c r="M48" s="41">
        <f xml:space="preserve"> (D48 + E48 + F48 + G48 + H48) / (C48 + D48 + E48 + F48+ G48 + H48)</f>
        <v>0.12512779719484932</v>
      </c>
      <c r="N48" s="41">
        <f>I48 / (D48 + E48 + F48 + G48 + H48)</f>
        <v>2.6457015082784205E-3</v>
      </c>
      <c r="O48" s="41">
        <f>SUM(B48:J48)</f>
        <v>835.86440897960449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</row>
    <row r="49" spans="1:104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</row>
    <row r="50" spans="1:104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52"/>
      <c r="CP50" s="52"/>
      <c r="CQ50" s="52"/>
      <c r="CR50" s="52"/>
      <c r="CS50" s="52"/>
      <c r="CT50" s="52"/>
      <c r="CU50" s="52"/>
      <c r="CV50" s="52"/>
      <c r="CW50" s="52"/>
      <c r="CX50" s="52"/>
      <c r="CY50" s="52"/>
      <c r="CZ50" s="52"/>
    </row>
    <row r="51" spans="1:104" x14ac:dyDescent="0.2">
      <c r="A51" s="4">
        <v>47</v>
      </c>
      <c r="B51" s="41">
        <f t="array" ref="B51:K51">MMULT(B48:K48,B33:K42)</f>
        <v>597.18709592141261</v>
      </c>
      <c r="C51" s="41">
        <v>204.53498933715355</v>
      </c>
      <c r="D51" s="41">
        <v>17.986000973682792</v>
      </c>
      <c r="E51" s="41">
        <v>7.4447185747313096</v>
      </c>
      <c r="F51" s="41">
        <v>3.7546412397509394</v>
      </c>
      <c r="G51" s="41">
        <v>1.1215324229850832</v>
      </c>
      <c r="H51" s="41">
        <v>0.6726480680989696</v>
      </c>
      <c r="I51" s="41">
        <v>7.4158871143987504E-2</v>
      </c>
      <c r="J51" s="41">
        <v>0.14495723431966659</v>
      </c>
      <c r="K51" s="41">
        <v>17.036647618884878</v>
      </c>
      <c r="L51" s="41">
        <f xml:space="preserve"> (C51 + D51 + E51 + F51 + G51 + H51) / $Q$2</f>
        <v>0.277089808635889</v>
      </c>
      <c r="M51" s="41">
        <f xml:space="preserve"> (D51 + E51 + F51 + G51 + H51) / (C51 + D51 + E51 + F51+ G51 + H51)</f>
        <v>0.13153982982777154</v>
      </c>
      <c r="N51" s="41">
        <f>I51 / (D51 + E51 + F51 + G51 + H51)</f>
        <v>2.3938014599867896E-3</v>
      </c>
      <c r="O51" s="41">
        <f>SUM(B51:J51)</f>
        <v>832.9207426432788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</row>
    <row r="52" spans="1:104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</row>
    <row r="53" spans="1:104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</row>
    <row r="54" spans="1:104" x14ac:dyDescent="0.2">
      <c r="A54" s="4">
        <v>48</v>
      </c>
      <c r="B54" s="41">
        <f t="array" ref="B54:K54">MMULT(B51:K51,B33:K42)</f>
        <v>586.31208019058727</v>
      </c>
      <c r="C54" s="41">
        <v>209.61916830453819</v>
      </c>
      <c r="D54" s="41">
        <v>19.63087128277677</v>
      </c>
      <c r="E54" s="41">
        <v>8.293717833325589</v>
      </c>
      <c r="F54" s="41">
        <v>4.0922472770287381</v>
      </c>
      <c r="G54" s="41">
        <v>1.1549920741843058</v>
      </c>
      <c r="H54" s="41">
        <v>0.64945858092861886</v>
      </c>
      <c r="I54" s="41">
        <v>7.3900634381182245E-2</v>
      </c>
      <c r="J54" s="41">
        <v>0.15534861090386395</v>
      </c>
      <c r="K54" s="41">
        <v>19.975605473509294</v>
      </c>
      <c r="L54" s="41">
        <f xml:space="preserve"> (C54 + D54 + E54 + F54 + G54 + H54) / $Q$2</f>
        <v>0.28641489343094545</v>
      </c>
      <c r="M54" s="41">
        <f xml:space="preserve"> (D54 + E54 + F54 + G54 + H54) / (C54 + D54 + E54 + F54+ G54 + H54)</f>
        <v>0.13893042961668733</v>
      </c>
      <c r="N54" s="41">
        <f>I54 / (D54 + E54 + F54 + G54 + H54)</f>
        <v>2.185033179718071E-3</v>
      </c>
      <c r="O54" s="41">
        <f>SUM(B54:J54)</f>
        <v>829.98178478865441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</row>
    <row r="55" spans="1:104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</row>
    <row r="56" spans="1:104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</row>
    <row r="57" spans="1:104" x14ac:dyDescent="0.2">
      <c r="A57" s="4">
        <v>49</v>
      </c>
      <c r="B57" s="41">
        <f t="array" ref="B57:K57">MMULT(B54:K54,B33:K42)</f>
        <v>577.2047505564708</v>
      </c>
      <c r="C57" s="41">
        <v>212.94649920012509</v>
      </c>
      <c r="D57" s="41">
        <v>21.151172104897608</v>
      </c>
      <c r="E57" s="41">
        <v>9.1905916982900582</v>
      </c>
      <c r="F57" s="41">
        <v>4.4752079573223522</v>
      </c>
      <c r="G57" s="41">
        <v>1.2052052011496626</v>
      </c>
      <c r="H57" s="41">
        <v>0.63476422182646419</v>
      </c>
      <c r="I57" s="41">
        <v>7.4365790285054828E-2</v>
      </c>
      <c r="J57" s="41">
        <v>0.16437486261067893</v>
      </c>
      <c r="K57" s="41">
        <v>22.910458669186074</v>
      </c>
      <c r="L57" s="41">
        <f xml:space="preserve"> (C57 + D57 + E57 + F57 + G57 + H57) / $Q$2</f>
        <v>0.2936658275382753</v>
      </c>
      <c r="M57" s="41">
        <f xml:space="preserve"> (D57 + E57 + F57 + G57 + H57) / (C57 + D57 + E57 + F57+ G57 + H57)</f>
        <v>0.14686072085844942</v>
      </c>
      <c r="N57" s="41">
        <f>I57 / (D57 + E57 + F57 + G57 + H57)</f>
        <v>2.0286960091082671E-3</v>
      </c>
      <c r="O57" s="41">
        <f>SUM(B57:J57)</f>
        <v>827.04693159297767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26.776582691089857</v>
      </c>
      <c r="AM57">
        <f>J57 - J45</f>
        <v>4.5674835713064119E-2</v>
      </c>
      <c r="AN57">
        <f>K57-K45</f>
        <v>11.764942427733095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</row>
    <row r="58" spans="1:104" x14ac:dyDescent="0.2">
      <c r="A58" s="22" t="s">
        <v>153</v>
      </c>
      <c r="B58" s="4">
        <f t="shared" ref="B58:J58" si="2">SUM(B45:B57)</f>
        <v>2998.1126540305095</v>
      </c>
      <c r="C58" s="4">
        <f t="shared" si="2"/>
        <v>1010.2969516605375</v>
      </c>
      <c r="D58" s="4">
        <f t="shared" si="2"/>
        <v>89.487837582648694</v>
      </c>
      <c r="E58" s="4">
        <f t="shared" si="2"/>
        <v>37.555165713941477</v>
      </c>
      <c r="F58" s="4">
        <f t="shared" si="2"/>
        <v>18.986790262914056</v>
      </c>
      <c r="G58" s="4">
        <f t="shared" si="2"/>
        <v>5.6944735815834377</v>
      </c>
      <c r="H58" s="4">
        <f t="shared" si="2"/>
        <v>3.4053281105410527</v>
      </c>
      <c r="I58" s="4">
        <f t="shared" si="2"/>
        <v>0.37031360908647692</v>
      </c>
      <c r="J58" s="4">
        <f t="shared" si="2"/>
        <v>0.71622747346421611</v>
      </c>
      <c r="K58" s="41"/>
      <c r="L58" s="4"/>
      <c r="M58" s="41"/>
      <c r="N58" s="41"/>
      <c r="O58" s="4">
        <f>SUM(B58:J58)</f>
        <v>4164.6257420252259</v>
      </c>
      <c r="P58" s="41"/>
      <c r="Q58" s="41">
        <f xml:space="preserve"> $R$6 * B58</f>
        <v>2998.1126540305095</v>
      </c>
      <c r="R58" s="41">
        <f>$R$7 * C58</f>
        <v>1010.2969516605375</v>
      </c>
      <c r="S58" s="41">
        <f xml:space="preserve"> $R$8 * D58</f>
        <v>85.013445703516254</v>
      </c>
      <c r="T58" s="41">
        <f xml:space="preserve"> $R$9 * E58</f>
        <v>35.6774074282444</v>
      </c>
      <c r="U58" s="41">
        <f xml:space="preserve"> $R$10 * F58</f>
        <v>17.467847041880933</v>
      </c>
      <c r="V58" s="41">
        <f>$R$11 * G58</f>
        <v>4.4416893936350812</v>
      </c>
      <c r="W58" s="41">
        <f>$R$12 *H58</f>
        <v>2.0431968663246316</v>
      </c>
      <c r="X58" s="41">
        <f xml:space="preserve"> $R$13 * I58</f>
        <v>0.24070384590621</v>
      </c>
      <c r="Y58" s="41">
        <f xml:space="preserve"> $R$14 * J58</f>
        <v>0.53717060509816206</v>
      </c>
      <c r="Z58" s="4">
        <f>SUM(Q58:Y58)</f>
        <v>4153.8310665756526</v>
      </c>
      <c r="AA58" s="41"/>
      <c r="AB58" s="50">
        <f xml:space="preserve"> $S$6 * B58</f>
        <v>7522264.648962548</v>
      </c>
      <c r="AC58" s="50">
        <f>$S$7 * C58</f>
        <v>3914900.687684583</v>
      </c>
      <c r="AD58" s="50">
        <f xml:space="preserve"> $S$8 * D58</f>
        <v>351239.76251189614</v>
      </c>
      <c r="AE58" s="50">
        <f xml:space="preserve"> $S$9 * E58</f>
        <v>150220.6628557659</v>
      </c>
      <c r="AF58" s="50">
        <f xml:space="preserve"> $S$10 * F58</f>
        <v>85440.556183113251</v>
      </c>
      <c r="AG58" s="50">
        <f>$S$11 * G58</f>
        <v>117943.93682175616</v>
      </c>
      <c r="AH58" s="50">
        <f>$S$12 *H58</f>
        <v>174298.31400993324</v>
      </c>
      <c r="AI58" s="50">
        <f xml:space="preserve"> $S$13 * I58</f>
        <v>26266.344292503807</v>
      </c>
      <c r="AJ58" s="50">
        <f xml:space="preserve"> $S$14 * J58</f>
        <v>48107.566937644471</v>
      </c>
      <c r="AK58" s="39">
        <f>SUM(AB58:AJ58) + AL58 + AM58 + AN58</f>
        <v>13255796.904930934</v>
      </c>
      <c r="AL58" s="39">
        <f>IF(AL57&gt;0,(AL57*$T$7)-(AL57*$S$7),0)</f>
        <v>124350.4500174213</v>
      </c>
      <c r="AM58" s="39">
        <f>IF(AM57 &gt; 0, (AM57 * $T$14) - (AM57 * $S$14), 0)</f>
        <v>7608.0573847250907</v>
      </c>
      <c r="AN58" s="39">
        <f t="array" ref="AN58">IF(AN57&gt;0,AN57*$T$15,0)</f>
        <v>733155.91726904328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</row>
    <row r="59" spans="1:104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</row>
    <row r="60" spans="1:104" x14ac:dyDescent="0.2">
      <c r="A60" s="4" t="str">
        <f>'50-54 transition matrix'!A1</f>
        <v>50-54</v>
      </c>
      <c r="B60" s="4" t="str">
        <f>'50-54 transition matrix'!B1</f>
        <v>no NAFLD</v>
      </c>
      <c r="C60" s="4" t="str">
        <f>'50-54 transition matrix'!C1</f>
        <v>NAFLD F0</v>
      </c>
      <c r="D60" s="4" t="str">
        <f>'50-54 transition matrix'!D1</f>
        <v>F1</v>
      </c>
      <c r="E60" s="4" t="str">
        <f>'50-54 transition matrix'!E1</f>
        <v>F2</v>
      </c>
      <c r="F60" s="4" t="str">
        <f>'50-54 transition matrix'!F1</f>
        <v>F3</v>
      </c>
      <c r="G60" s="4" t="str">
        <f>'50-54 transition matrix'!G1</f>
        <v>F4</v>
      </c>
      <c r="H60" s="4" t="str">
        <f>'50-54 transition matrix'!H1</f>
        <v>DCC</v>
      </c>
      <c r="I60" s="4" t="str">
        <f>'50-54 transition matrix'!I1</f>
        <v>HCC</v>
      </c>
      <c r="J60" s="4" t="str">
        <f>'50-54 transition matrix'!J1</f>
        <v>LT</v>
      </c>
      <c r="K60" s="4" t="str">
        <f>'50-54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</row>
    <row r="61" spans="1:104" x14ac:dyDescent="0.2">
      <c r="A61" s="4" t="str">
        <f>'50-54 transition matrix'!A2</f>
        <v>no NAFLD</v>
      </c>
      <c r="B61" s="41">
        <f>'50-54 transition matrix'!B2</f>
        <v>0.91325999999999996</v>
      </c>
      <c r="C61" s="41">
        <f>'50-54 transition matrix'!C2</f>
        <v>8.1799999999999998E-2</v>
      </c>
      <c r="D61" s="41">
        <f>'50-54 transition matrix'!D2</f>
        <v>0</v>
      </c>
      <c r="E61" s="41">
        <f>'50-54 transition matrix'!E2</f>
        <v>0</v>
      </c>
      <c r="F61" s="41">
        <f>'50-54 transition matrix'!F2</f>
        <v>0</v>
      </c>
      <c r="G61" s="41">
        <f>'50-54 transition matrix'!G2</f>
        <v>0</v>
      </c>
      <c r="H61" s="41">
        <f>'50-54 transition matrix'!H2</f>
        <v>0</v>
      </c>
      <c r="I61" s="41">
        <f>'50-54 transition matrix'!I2</f>
        <v>0</v>
      </c>
      <c r="J61" s="41">
        <f>'50-54 transition matrix'!J2</f>
        <v>0</v>
      </c>
      <c r="K61" s="41">
        <f>'50-54 transition matrix'!K2</f>
        <v>4.9399999999999999E-3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</row>
    <row r="62" spans="1:104" x14ac:dyDescent="0.2">
      <c r="A62" s="4" t="str">
        <f>'50-54 transition matrix'!A3</f>
        <v>NAFLD</v>
      </c>
      <c r="B62" s="41">
        <f>'50-54 transition matrix'!B3</f>
        <v>0.17818999999999999</v>
      </c>
      <c r="C62" s="41">
        <f>'50-54 transition matrix'!C3</f>
        <v>0.79515230000000003</v>
      </c>
      <c r="D62" s="41">
        <f>'50-54 transition matrix'!D3</f>
        <v>2.0952000000000002E-2</v>
      </c>
      <c r="E62" s="41">
        <f>'50-54 transition matrix'!E3</f>
        <v>0</v>
      </c>
      <c r="F62" s="41">
        <f>'50-54 transition matrix'!F3</f>
        <v>0</v>
      </c>
      <c r="G62" s="41">
        <f>'50-54 transition matrix'!G3</f>
        <v>0</v>
      </c>
      <c r="H62" s="41">
        <f>'50-54 transition matrix'!H3</f>
        <v>0</v>
      </c>
      <c r="I62" s="41">
        <f>'50-54 transition matrix'!I3</f>
        <v>0</v>
      </c>
      <c r="J62" s="41">
        <f>'50-54 transition matrix'!J3</f>
        <v>0</v>
      </c>
      <c r="K62" s="41">
        <f>'50-54 transition matrix'!K3</f>
        <v>5.7057000000000002E-3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</row>
    <row r="63" spans="1:104" x14ac:dyDescent="0.2">
      <c r="A63" s="4" t="str">
        <f>'50-54 transition matrix'!A4</f>
        <v>F1</v>
      </c>
      <c r="B63" s="41">
        <f>'50-54 transition matrix'!B4</f>
        <v>0</v>
      </c>
      <c r="C63" s="41">
        <f>'50-54 transition matrix'!C4</f>
        <v>6.1800000000000001E-2</v>
      </c>
      <c r="D63" s="41">
        <f>'50-54 transition matrix'!D4</f>
        <v>0.82538316300000003</v>
      </c>
      <c r="E63" s="41">
        <f>'50-54 transition matrix'!E4</f>
        <v>0.1067</v>
      </c>
      <c r="F63" s="41">
        <f>'50-54 transition matrix'!F4</f>
        <v>0</v>
      </c>
      <c r="G63" s="41">
        <f>'50-54 transition matrix'!G4</f>
        <v>0</v>
      </c>
      <c r="H63" s="41">
        <f>'50-54 transition matrix'!H4</f>
        <v>0</v>
      </c>
      <c r="I63" s="41">
        <f>'50-54 transition matrix'!I4</f>
        <v>9.0210000000000005E-6</v>
      </c>
      <c r="J63" s="41">
        <f>'50-54 transition matrix'!J4</f>
        <v>0</v>
      </c>
      <c r="K63" s="41">
        <f>'50-54 transition matrix'!K4</f>
        <v>6.1078160000000012E-3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</row>
    <row r="64" spans="1:104" x14ac:dyDescent="0.2">
      <c r="A64" s="4" t="str">
        <f>'50-54 transition matrix'!A5</f>
        <v>F2</v>
      </c>
      <c r="B64" s="41">
        <f>'50-54 transition matrix'!B5</f>
        <v>0</v>
      </c>
      <c r="C64" s="41">
        <f>'50-54 transition matrix'!C5</f>
        <v>0</v>
      </c>
      <c r="D64" s="41">
        <f>'50-54 transition matrix'!D5</f>
        <v>6.1800000000000001E-2</v>
      </c>
      <c r="E64" s="41">
        <f>'50-54 transition matrix'!E5</f>
        <v>0.821523632</v>
      </c>
      <c r="F64" s="41">
        <f>'50-54 transition matrix'!F5</f>
        <v>0.1067</v>
      </c>
      <c r="G64" s="41">
        <f>'50-54 transition matrix'!G5</f>
        <v>0</v>
      </c>
      <c r="H64" s="41">
        <f>'50-54 transition matrix'!H5</f>
        <v>0</v>
      </c>
      <c r="I64" s="41">
        <f>'50-54 transition matrix'!I5</f>
        <v>1.8430000000000001E-4</v>
      </c>
      <c r="J64" s="41">
        <f>'50-54 transition matrix'!J5</f>
        <v>0</v>
      </c>
      <c r="K64" s="41">
        <f>'50-54 transition matrix'!K5</f>
        <v>9.792068000000001E-3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52"/>
      <c r="CP64" s="52"/>
      <c r="CQ64" s="52"/>
      <c r="CR64" s="52"/>
      <c r="CS64" s="52"/>
      <c r="CT64" s="52"/>
      <c r="CU64" s="52"/>
      <c r="CV64" s="52"/>
      <c r="CW64" s="52"/>
      <c r="CX64" s="52"/>
      <c r="CY64" s="52"/>
      <c r="CZ64" s="52"/>
    </row>
    <row r="65" spans="1:104" x14ac:dyDescent="0.2">
      <c r="A65" s="4" t="str">
        <f>'50-54 transition matrix'!A6</f>
        <v>F3</v>
      </c>
      <c r="B65" s="41">
        <f>'50-54 transition matrix'!B6</f>
        <v>0</v>
      </c>
      <c r="C65" s="41">
        <f>'50-54 transition matrix'!C6</f>
        <v>0</v>
      </c>
      <c r="D65" s="41">
        <f>'50-54 transition matrix'!D6</f>
        <v>0</v>
      </c>
      <c r="E65" s="41">
        <f>'50-54 transition matrix'!E6</f>
        <v>6.1800000000000001E-2</v>
      </c>
      <c r="F65" s="41">
        <f>'50-54 transition matrix'!F6</f>
        <v>0.85524866999999993</v>
      </c>
      <c r="G65" s="41">
        <f>'50-54 transition matrix'!G6</f>
        <v>6.9839999999999999E-2</v>
      </c>
      <c r="H65" s="41">
        <f>'50-54 transition matrix'!H6</f>
        <v>0</v>
      </c>
      <c r="I65" s="41">
        <f>'50-54 transition matrix'!I6</f>
        <v>3.6860000000000001E-4</v>
      </c>
      <c r="J65" s="41">
        <f>'50-54 transition matrix'!J6</f>
        <v>0</v>
      </c>
      <c r="K65" s="41">
        <f>'50-54 transition matrix'!K6</f>
        <v>1.2742730000000001E-2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</row>
    <row r="66" spans="1:104" x14ac:dyDescent="0.2">
      <c r="A66" s="4" t="str">
        <f>'50-54 transition matrix'!A7</f>
        <v>F4</v>
      </c>
      <c r="B66" s="41">
        <f>'50-54 transition matrix'!B7</f>
        <v>0</v>
      </c>
      <c r="C66" s="41">
        <f>'50-54 transition matrix'!C7</f>
        <v>0</v>
      </c>
      <c r="D66" s="41">
        <f>'50-54 transition matrix'!D7</f>
        <v>0</v>
      </c>
      <c r="E66" s="41">
        <f>'50-54 transition matrix'!E7</f>
        <v>0</v>
      </c>
      <c r="F66" s="41">
        <f>'50-54 transition matrix'!F7</f>
        <v>6.1800000000000001E-2</v>
      </c>
      <c r="G66" s="41">
        <f>'50-54 transition matrix'!G7</f>
        <v>0.79014645399999994</v>
      </c>
      <c r="H66" s="41">
        <f>'50-54 transition matrix'!H7</f>
        <v>0.1067</v>
      </c>
      <c r="I66" s="41">
        <f>'50-54 transition matrix'!I7</f>
        <v>2.5219999999999999E-2</v>
      </c>
      <c r="J66" s="41">
        <f>'50-54 transition matrix'!J7</f>
        <v>0</v>
      </c>
      <c r="K66" s="41">
        <f>'50-54 transition matrix'!K7</f>
        <v>1.6133546000000002E-2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52"/>
      <c r="CP66" s="52"/>
      <c r="CQ66" s="52"/>
      <c r="CR66" s="52"/>
      <c r="CS66" s="52"/>
      <c r="CT66" s="52"/>
      <c r="CU66" s="52"/>
      <c r="CV66" s="52"/>
      <c r="CW66" s="52"/>
      <c r="CX66" s="52"/>
      <c r="CY66" s="52"/>
      <c r="CZ66" s="52"/>
    </row>
    <row r="67" spans="1:104" x14ac:dyDescent="0.2">
      <c r="A67" s="4" t="str">
        <f>'50-54 transition matrix'!A8</f>
        <v>DCC</v>
      </c>
      <c r="B67" s="41">
        <f>'50-54 transition matrix'!B8</f>
        <v>0</v>
      </c>
      <c r="C67" s="41">
        <f>'50-54 transition matrix'!C8</f>
        <v>0</v>
      </c>
      <c r="D67" s="41">
        <f>'50-54 transition matrix'!D8</f>
        <v>0</v>
      </c>
      <c r="E67" s="41">
        <f>'50-54 transition matrix'!E8</f>
        <v>0</v>
      </c>
      <c r="F67" s="41">
        <f>'50-54 transition matrix'!F8</f>
        <v>0</v>
      </c>
      <c r="G67" s="41">
        <f>'50-54 transition matrix'!G8</f>
        <v>0</v>
      </c>
      <c r="H67" s="41">
        <f>'50-54 transition matrix'!H8</f>
        <v>0.78761999999999999</v>
      </c>
      <c r="I67" s="41">
        <f>'50-54 transition matrix'!I8</f>
        <v>2.5219999999999999E-2</v>
      </c>
      <c r="J67" s="41">
        <f>'50-54 transition matrix'!J8</f>
        <v>2.716E-2</v>
      </c>
      <c r="K67" s="41">
        <f>'50-54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52"/>
      <c r="CP67" s="52"/>
      <c r="CQ67" s="52"/>
      <c r="CR67" s="52"/>
      <c r="CS67" s="52"/>
      <c r="CT67" s="52"/>
      <c r="CU67" s="52"/>
      <c r="CV67" s="52"/>
      <c r="CW67" s="52"/>
      <c r="CX67" s="52"/>
      <c r="CY67" s="52"/>
      <c r="CZ67" s="52"/>
    </row>
    <row r="68" spans="1:104" x14ac:dyDescent="0.2">
      <c r="A68" s="4" t="str">
        <f>'50-54 transition matrix'!A9</f>
        <v>HCC</v>
      </c>
      <c r="B68" s="41">
        <f>'50-54 transition matrix'!B9</f>
        <v>0</v>
      </c>
      <c r="C68" s="41">
        <f>'50-54 transition matrix'!C9</f>
        <v>0</v>
      </c>
      <c r="D68" s="41">
        <f>'50-54 transition matrix'!D9</f>
        <v>0</v>
      </c>
      <c r="E68" s="41">
        <f>'50-54 transition matrix'!E9</f>
        <v>0</v>
      </c>
      <c r="F68" s="41">
        <f>'50-54 transition matrix'!F9</f>
        <v>0</v>
      </c>
      <c r="G68" s="41">
        <f>'50-54 transition matrix'!G9</f>
        <v>0</v>
      </c>
      <c r="H68" s="41">
        <f>'50-54 transition matrix'!H9</f>
        <v>0</v>
      </c>
      <c r="I68" s="41">
        <f>'50-54 transition matrix'!I9</f>
        <v>0.33782000000000001</v>
      </c>
      <c r="J68" s="41">
        <f>'50-54 transition matrix'!J9</f>
        <v>3.9780000000000003E-2</v>
      </c>
      <c r="K68" s="41">
        <f>'50-54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52"/>
      <c r="CP68" s="52"/>
      <c r="CQ68" s="52"/>
      <c r="CR68" s="52"/>
      <c r="CS68" s="52"/>
      <c r="CT68" s="52"/>
      <c r="CU68" s="52"/>
      <c r="CV68" s="52"/>
      <c r="CW68" s="52"/>
      <c r="CX68" s="52"/>
      <c r="CY68" s="52"/>
      <c r="CZ68" s="52"/>
    </row>
    <row r="69" spans="1:104" x14ac:dyDescent="0.2">
      <c r="A69" s="4" t="str">
        <f>'50-54 transition matrix'!A10</f>
        <v xml:space="preserve">LT </v>
      </c>
      <c r="B69" s="41">
        <f>'50-54 transition matrix'!B10</f>
        <v>0</v>
      </c>
      <c r="C69" s="41">
        <f>'50-54 transition matrix'!C10</f>
        <v>0</v>
      </c>
      <c r="D69" s="41">
        <f>'50-54 transition matrix'!D10</f>
        <v>0</v>
      </c>
      <c r="E69" s="41">
        <f>'50-54 transition matrix'!E10</f>
        <v>0</v>
      </c>
      <c r="F69" s="41">
        <f>'50-54 transition matrix'!F10</f>
        <v>0</v>
      </c>
      <c r="G69" s="41">
        <f>'50-54 transition matrix'!G10</f>
        <v>0</v>
      </c>
      <c r="H69" s="41">
        <f>'50-54 transition matrix'!H10</f>
        <v>0</v>
      </c>
      <c r="I69" s="41">
        <f>'50-54 transition matrix'!I10</f>
        <v>0</v>
      </c>
      <c r="J69" s="41">
        <f>'50-54 transition matrix'!J10</f>
        <v>0.92999999999999994</v>
      </c>
      <c r="K69" s="41">
        <f>'50-54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52"/>
      <c r="CP69" s="52"/>
      <c r="CQ69" s="52"/>
      <c r="CR69" s="52"/>
      <c r="CS69" s="52"/>
      <c r="CT69" s="52"/>
      <c r="CU69" s="52"/>
      <c r="CV69" s="52"/>
      <c r="CW69" s="52"/>
      <c r="CX69" s="52"/>
      <c r="CY69" s="52"/>
      <c r="CZ69" s="52"/>
    </row>
    <row r="70" spans="1:104" x14ac:dyDescent="0.2">
      <c r="A70" s="4" t="str">
        <f>'50-54 transition matrix'!A11</f>
        <v>death</v>
      </c>
      <c r="B70" s="41">
        <f>'50-54 transition matrix'!B11</f>
        <v>0</v>
      </c>
      <c r="C70" s="41">
        <f>'50-54 transition matrix'!C11</f>
        <v>0</v>
      </c>
      <c r="D70" s="41">
        <f>'50-54 transition matrix'!D11</f>
        <v>0</v>
      </c>
      <c r="E70" s="41">
        <f>'50-54 transition matrix'!E11</f>
        <v>0</v>
      </c>
      <c r="F70" s="41">
        <f>'50-54 transition matrix'!F11</f>
        <v>0</v>
      </c>
      <c r="G70" s="41">
        <f>'50-54 transition matrix'!G11</f>
        <v>0</v>
      </c>
      <c r="H70" s="41">
        <f>'50-54 transition matrix'!H11</f>
        <v>0</v>
      </c>
      <c r="I70" s="41">
        <f>'50-54 transition matrix'!I11</f>
        <v>0</v>
      </c>
      <c r="J70" s="41">
        <f>'50-54 transition matrix'!J11</f>
        <v>0</v>
      </c>
      <c r="K70" s="41">
        <f>'50-54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</row>
    <row r="71" spans="1:104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</row>
    <row r="72" spans="1:104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52"/>
      <c r="CP72" s="52"/>
      <c r="CQ72" s="52"/>
      <c r="CR72" s="52"/>
      <c r="CS72" s="52"/>
      <c r="CT72" s="52"/>
      <c r="CU72" s="52"/>
      <c r="CV72" s="52"/>
      <c r="CW72" s="52"/>
      <c r="CX72" s="52"/>
      <c r="CY72" s="52"/>
      <c r="CZ72" s="52"/>
    </row>
    <row r="73" spans="1:104" x14ac:dyDescent="0.2">
      <c r="A73" s="4">
        <v>50</v>
      </c>
      <c r="B73" s="41">
        <f t="array" ref="B73:K73">MMULT(B57:K57,B61:K70)</f>
        <v>565.08294718567277</v>
      </c>
      <c r="C73" s="41">
        <v>217.84738964752961</v>
      </c>
      <c r="D73" s="41">
        <v>22.487454951293103</v>
      </c>
      <c r="E73" s="41">
        <v>10.083686187563394</v>
      </c>
      <c r="F73" s="41">
        <v>4.8825334691119568</v>
      </c>
      <c r="G73" s="41">
        <v>1.2648371397701557</v>
      </c>
      <c r="H73" s="41">
        <v>0.62854839135762874</v>
      </c>
      <c r="I73" s="41">
        <v>7.5060472548177298E-2</v>
      </c>
      <c r="J73" s="41">
        <v>0.17306708963027764</v>
      </c>
      <c r="K73" s="41">
        <v>27.431865727686727</v>
      </c>
      <c r="L73" s="41">
        <f xml:space="preserve"> (C73 + D73 + E73 + F73 + G73 + H73) / $Q$2</f>
        <v>0.30259687454131773</v>
      </c>
      <c r="M73" s="41">
        <f xml:space="preserve"> (D73 + E73 + F73 + G73 + H73) / (C73 + D73 + E73 + F73+ G73 + H73)</f>
        <v>0.15298565024143956</v>
      </c>
      <c r="N73" s="41">
        <f>I73 / (D73 + E73 + F73 + G73 + H73)</f>
        <v>1.9076513539469067E-3</v>
      </c>
      <c r="O73" s="41">
        <f>SUM(B73:J73)</f>
        <v>822.5255245344772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52"/>
      <c r="CP73" s="52"/>
      <c r="CQ73" s="52"/>
      <c r="CR73" s="52"/>
      <c r="CS73" s="52"/>
      <c r="CT73" s="52"/>
      <c r="CU73" s="52"/>
      <c r="CV73" s="52"/>
      <c r="CW73" s="52"/>
      <c r="CX73" s="52"/>
      <c r="CY73" s="52"/>
      <c r="CZ73" s="52"/>
    </row>
    <row r="74" spans="1:104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52"/>
      <c r="CP74" s="52"/>
      <c r="CQ74" s="52"/>
      <c r="CR74" s="52"/>
      <c r="CS74" s="52"/>
      <c r="CT74" s="52"/>
      <c r="CU74" s="52"/>
      <c r="CV74" s="52"/>
      <c r="CW74" s="52"/>
      <c r="CX74" s="52"/>
      <c r="CY74" s="52"/>
      <c r="CZ74" s="52"/>
    </row>
    <row r="75" spans="1:104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52"/>
      <c r="CP75" s="52"/>
      <c r="CQ75" s="52"/>
      <c r="CR75" s="52"/>
      <c r="CS75" s="52"/>
      <c r="CT75" s="52"/>
      <c r="CU75" s="52"/>
      <c r="CV75" s="52"/>
      <c r="CW75" s="52"/>
      <c r="CX75" s="52"/>
      <c r="CY75" s="52"/>
      <c r="CZ75" s="52"/>
    </row>
    <row r="76" spans="1:104" x14ac:dyDescent="0.2">
      <c r="A76" s="4">
        <v>51</v>
      </c>
      <c r="B76" s="41">
        <f t="array" ref="B76:K76">MMULT(B73:K73,B61:K70)</f>
        <v>554.88587870808078</v>
      </c>
      <c r="C76" s="41">
        <v>220.83536272300734</v>
      </c>
      <c r="D76" s="41">
        <v>23.748277009804774</v>
      </c>
      <c r="E76" s="41">
        <v>10.985138512449407</v>
      </c>
      <c r="F76" s="41">
        <v>5.3298765071392973</v>
      </c>
      <c r="G76" s="41">
        <v>1.3404027183596698</v>
      </c>
      <c r="H76" s="41">
        <v>0.63001540681457113</v>
      </c>
      <c r="I76" s="41">
        <v>7.6969096463466197E-2</v>
      </c>
      <c r="J76" s="41">
        <v>0.18100967326339787</v>
      </c>
      <c r="K76" s="41">
        <v>31.944459906781102</v>
      </c>
      <c r="L76" s="41">
        <f xml:space="preserve"> (C76 + D76 + E76 + F76 + G76 + H76) / $Q$2</f>
        <v>0.30927323638717319</v>
      </c>
      <c r="M76" s="41">
        <f xml:space="preserve"> (D76 + E76 + F76 + G76 + H76) / (C76 + D76 + E76 + F76+ G76 + H76)</f>
        <v>0.15990359647269692</v>
      </c>
      <c r="N76" s="41">
        <f>I76 / (D76 + E76 + F76 + G76 + H76)</f>
        <v>1.8311278300305388E-3</v>
      </c>
      <c r="O76" s="41">
        <f>SUM(B76:J76)</f>
        <v>818.01293035538265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52"/>
      <c r="CP76" s="52"/>
      <c r="CQ76" s="52"/>
      <c r="CR76" s="52"/>
      <c r="CS76" s="52"/>
      <c r="CT76" s="52"/>
      <c r="CU76" s="52"/>
      <c r="CV76" s="52"/>
      <c r="CW76" s="52"/>
      <c r="CX76" s="52"/>
      <c r="CY76" s="52"/>
      <c r="CZ76" s="52"/>
    </row>
    <row r="77" spans="1:104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</row>
    <row r="78" spans="1:104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52"/>
      <c r="CP78" s="52"/>
      <c r="CQ78" s="52"/>
      <c r="CR78" s="52"/>
      <c r="CS78" s="52"/>
      <c r="CT78" s="52"/>
      <c r="CU78" s="52"/>
      <c r="CV78" s="52"/>
      <c r="CW78" s="52"/>
      <c r="CX78" s="52"/>
      <c r="CY78" s="52"/>
      <c r="CZ78" s="52"/>
    </row>
    <row r="79" spans="1:104" x14ac:dyDescent="0.2">
      <c r="A79" s="4">
        <v>52</v>
      </c>
      <c r="B79" s="41">
        <f t="array" ref="B79:K79">MMULT(B76:K76,B61:K70)</f>
        <v>546.10573087255455</v>
      </c>
      <c r="C79" s="41">
        <v>222.45505498806048</v>
      </c>
      <c r="D79" s="41">
        <v>24.907252073994673</v>
      </c>
      <c r="E79" s="41">
        <v>11.887878413857891</v>
      </c>
      <c r="F79" s="41">
        <v>5.8133209612681078</v>
      </c>
      <c r="G79" s="41">
        <v>1.4313530301024624</v>
      </c>
      <c r="H79" s="41">
        <v>0.63923370476426922</v>
      </c>
      <c r="I79" s="41">
        <v>7.9899031999463938E-2</v>
      </c>
      <c r="J79" s="41">
        <v>0.18851204524136045</v>
      </c>
      <c r="K79" s="41">
        <v>36.449155140320556</v>
      </c>
      <c r="L79" s="41">
        <f xml:space="preserve"> (C79 + D79 + E79 + F79 + G79 + H79) / $Q$2</f>
        <v>0.31429115886580156</v>
      </c>
      <c r="M79" s="41">
        <f xml:space="preserve"> (D79 + E79 + F79 + G79 + H79) / (C79 + D79 + E79 + F79+ G79 + H79)</f>
        <v>0.16725322347833693</v>
      </c>
      <c r="N79" s="41">
        <f>I79 / (D79 + E79 + F79 + G79 + H79)</f>
        <v>1.7882889884612398E-3</v>
      </c>
      <c r="O79" s="41">
        <f>SUM(B79:J79)</f>
        <v>813.50823512184343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52"/>
      <c r="CP79" s="52"/>
      <c r="CQ79" s="52"/>
      <c r="CR79" s="52"/>
      <c r="CS79" s="52"/>
      <c r="CT79" s="52"/>
      <c r="CU79" s="52"/>
      <c r="CV79" s="52"/>
      <c r="CW79" s="52"/>
      <c r="CX79" s="52"/>
      <c r="CY79" s="52"/>
      <c r="CZ79" s="52"/>
    </row>
    <row r="80" spans="1:104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52"/>
      <c r="CP80" s="52"/>
      <c r="CQ80" s="52"/>
      <c r="CR80" s="52"/>
      <c r="CS80" s="52"/>
      <c r="CT80" s="52"/>
      <c r="CU80" s="52"/>
      <c r="CV80" s="52"/>
      <c r="CW80" s="52"/>
      <c r="CX80" s="52"/>
      <c r="CY80" s="52"/>
      <c r="CZ80" s="52"/>
    </row>
    <row r="81" spans="1:104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52"/>
      <c r="CP81" s="52"/>
      <c r="CQ81" s="52"/>
      <c r="CR81" s="52"/>
      <c r="CS81" s="52"/>
      <c r="CT81" s="52"/>
      <c r="CU81" s="52"/>
      <c r="CV81" s="52"/>
      <c r="CW81" s="52"/>
      <c r="CX81" s="52"/>
      <c r="CY81" s="52"/>
      <c r="CZ81" s="52"/>
    </row>
    <row r="82" spans="1:104" x14ac:dyDescent="0.2">
      <c r="A82" s="4">
        <v>53</v>
      </c>
      <c r="B82" s="41">
        <f t="array" ref="B82:K82">MMULT(B79:K79,B61:K70)</f>
        <v>538.37578602499161</v>
      </c>
      <c r="C82" s="41">
        <v>223.09636558393061</v>
      </c>
      <c r="D82" s="41">
        <v>25.953575696558296</v>
      </c>
      <c r="E82" s="41">
        <v>12.783040083028535</v>
      </c>
      <c r="F82" s="41">
        <v>6.3287292644266397</v>
      </c>
      <c r="G82" s="41">
        <v>1.5369808570925805</v>
      </c>
      <c r="H82" s="41">
        <v>0.65619861885836639</v>
      </c>
      <c r="I82" s="41">
        <v>8.3770102862354826E-2</v>
      </c>
      <c r="J82" s="41">
        <v>0.19585617298880145</v>
      </c>
      <c r="K82" s="41">
        <v>40.947087857425984</v>
      </c>
      <c r="L82" s="41">
        <f xml:space="preserve"> (C82 + D82 + E82 + F82 + G82 + H82) / $Q$2</f>
        <v>0.31808052168415851</v>
      </c>
      <c r="M82" s="41">
        <f xml:space="preserve"> (D82 + E82 + F82 + G82 + H82) / (C82 + D82 + E82 + F82+ G82 + H82)</f>
        <v>0.17480181143312548</v>
      </c>
      <c r="N82" s="41">
        <f>I82 / (D82 + E82 + F82 + G82 + H82)</f>
        <v>1.7725924309584834E-3</v>
      </c>
      <c r="O82" s="41">
        <f>SUM(B82:J82)</f>
        <v>809.01030240473779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52"/>
      <c r="CP82" s="52"/>
      <c r="CQ82" s="52"/>
      <c r="CR82" s="52"/>
      <c r="CS82" s="52"/>
      <c r="CT82" s="52"/>
      <c r="CU82" s="52"/>
      <c r="CV82" s="52"/>
      <c r="CW82" s="52"/>
      <c r="CX82" s="52"/>
      <c r="CY82" s="52"/>
      <c r="CZ82" s="52"/>
    </row>
    <row r="83" spans="1:104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52"/>
      <c r="CP83" s="52"/>
      <c r="CQ83" s="52"/>
      <c r="CR83" s="52"/>
      <c r="CS83" s="52"/>
      <c r="CT83" s="52"/>
      <c r="CU83" s="52"/>
      <c r="CV83" s="52"/>
      <c r="CW83" s="52"/>
      <c r="CX83" s="52"/>
      <c r="CY83" s="52"/>
      <c r="CZ83" s="52"/>
    </row>
    <row r="84" spans="1:104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52"/>
      <c r="CP84" s="52"/>
      <c r="CQ84" s="52"/>
      <c r="CR84" s="52"/>
      <c r="CS84" s="52"/>
      <c r="CT84" s="52"/>
      <c r="CU84" s="52"/>
      <c r="CV84" s="52"/>
      <c r="CW84" s="52"/>
      <c r="CX84" s="52"/>
      <c r="CY84" s="52"/>
      <c r="CZ84" s="52"/>
    </row>
    <row r="85" spans="1:104" x14ac:dyDescent="0.2">
      <c r="A85" s="4">
        <v>54</v>
      </c>
      <c r="B85" s="41">
        <f t="array" ref="B85:K85">MMULT(B82:K82,B61:K70)</f>
        <v>531.43061172858438</v>
      </c>
      <c r="C85" s="41">
        <v>223.03865849059488</v>
      </c>
      <c r="D85" s="41">
        <v>26.885951328430895</v>
      </c>
      <c r="E85" s="41">
        <v>13.661931512375519</v>
      </c>
      <c r="F85" s="41">
        <v>6.871573080018428</v>
      </c>
      <c r="G85" s="41">
        <v>1.6564384259251397</v>
      </c>
      <c r="H85" s="41">
        <v>0.68083101363700493</v>
      </c>
      <c r="I85" s="41">
        <v>8.8534013632972058E-2</v>
      </c>
      <c r="J85" s="41">
        <v>0.20330097005964304</v>
      </c>
      <c r="K85" s="41">
        <v>45.439559698904858</v>
      </c>
      <c r="L85" s="41">
        <f xml:space="preserve"> (C85 + D85 + E85 + F85 + G85 + H85) / $Q$2</f>
        <v>0.32095183473472705</v>
      </c>
      <c r="M85" s="41">
        <f xml:space="preserve"> (D85 + E85 + F85 + G85 + H85) / (C85 + D85 + E85 + F85+ G85 + H85)</f>
        <v>0.1823957746571227</v>
      </c>
      <c r="N85" s="41">
        <f>I85 / (D85 + E85 + F85 + G85 + H85)</f>
        <v>1.7793376270588937E-3</v>
      </c>
      <c r="O85" s="41">
        <f>SUM(B85:J85)</f>
        <v>804.51783056325883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5.1912688430652736</v>
      </c>
      <c r="AM85">
        <f>J85 - J73</f>
        <v>3.0233880429365395E-2</v>
      </c>
      <c r="AN85">
        <f>K85-K73</f>
        <v>18.007693971218131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52"/>
      <c r="CP85" s="52"/>
      <c r="CQ85" s="52"/>
      <c r="CR85" s="52"/>
      <c r="CS85" s="52"/>
      <c r="CT85" s="52"/>
      <c r="CU85" s="52"/>
      <c r="CV85" s="52"/>
      <c r="CW85" s="52"/>
      <c r="CX85" s="52"/>
      <c r="CY85" s="52"/>
      <c r="CZ85" s="52"/>
    </row>
    <row r="86" spans="1:104" x14ac:dyDescent="0.2">
      <c r="A86" s="22" t="s">
        <v>153</v>
      </c>
      <c r="B86" s="4">
        <f t="shared" ref="B86:J86" si="3">SUM(B73:B85)</f>
        <v>2735.8809545198837</v>
      </c>
      <c r="C86" s="4">
        <f t="shared" si="3"/>
        <v>1107.272831433123</v>
      </c>
      <c r="D86" s="4">
        <f t="shared" si="3"/>
        <v>123.98251106008173</v>
      </c>
      <c r="E86" s="4">
        <f t="shared" si="3"/>
        <v>59.401674709274744</v>
      </c>
      <c r="F86" s="4">
        <f t="shared" si="3"/>
        <v>29.226033281964433</v>
      </c>
      <c r="G86" s="4">
        <f t="shared" si="3"/>
        <v>7.2300121712500083</v>
      </c>
      <c r="H86" s="4">
        <f t="shared" si="3"/>
        <v>3.2348271354318401</v>
      </c>
      <c r="I86" s="4">
        <f t="shared" si="3"/>
        <v>0.4042327175064343</v>
      </c>
      <c r="J86" s="4">
        <f t="shared" si="3"/>
        <v>0.94174595118348048</v>
      </c>
      <c r="K86" s="41"/>
      <c r="L86" s="4"/>
      <c r="M86" s="41"/>
      <c r="N86" s="41"/>
      <c r="O86" s="4">
        <f>SUM(B86:J86)</f>
        <v>4067.5748229796995</v>
      </c>
      <c r="P86" s="41"/>
      <c r="Q86" s="41">
        <f xml:space="preserve"> $R$6 * B86</f>
        <v>2735.8809545198837</v>
      </c>
      <c r="R86" s="41">
        <f>$R$7 * C86</f>
        <v>1107.272831433123</v>
      </c>
      <c r="S86" s="41">
        <f xml:space="preserve"> $R$8 * D86</f>
        <v>117.78338550707764</v>
      </c>
      <c r="T86" s="41">
        <f xml:space="preserve"> $R$9 * E86</f>
        <v>56.431590973811005</v>
      </c>
      <c r="U86" s="41">
        <f xml:space="preserve"> $R$10 * F86</f>
        <v>26.887950619407281</v>
      </c>
      <c r="V86" s="41">
        <f>$R$11 * G86</f>
        <v>5.6394094935750063</v>
      </c>
      <c r="W86" s="41">
        <f>$R$12 *H86</f>
        <v>1.940896281259104</v>
      </c>
      <c r="X86" s="41">
        <f xml:space="preserve"> $R$13 * I86</f>
        <v>0.26275126637918228</v>
      </c>
      <c r="Y86" s="41">
        <f xml:space="preserve"> $R$14 * J86</f>
        <v>0.70630946338761036</v>
      </c>
      <c r="Z86" s="4">
        <f>SUM(Q86:Y86)</f>
        <v>4052.8060795579036</v>
      </c>
      <c r="AA86" s="41"/>
      <c r="AB86" s="50">
        <f xml:space="preserve"> $S$6 * B86</f>
        <v>6864325.3148903884</v>
      </c>
      <c r="AC86" s="50">
        <f>$S$7 * C86</f>
        <v>4290682.2218033513</v>
      </c>
      <c r="AD86" s="50">
        <f xml:space="preserve"> $S$8 * D86</f>
        <v>486631.35591082083</v>
      </c>
      <c r="AE86" s="50">
        <f xml:space="preserve"> $S$9 * E86</f>
        <v>237606.69883709899</v>
      </c>
      <c r="AF86" s="50">
        <f xml:space="preserve"> $S$10 * F86</f>
        <v>131517.14976883994</v>
      </c>
      <c r="AG86" s="50">
        <f>$S$11 * G86</f>
        <v>149748.01209093016</v>
      </c>
      <c r="AH86" s="50">
        <f>$S$12 *H86</f>
        <v>165571.3920999433</v>
      </c>
      <c r="AI86" s="50">
        <f xml:space="preserve"> $S$13 * I86</f>
        <v>28672.226652731384</v>
      </c>
      <c r="AJ86" s="50">
        <f xml:space="preserve"> $S$14 * J86</f>
        <v>63255.192049092017</v>
      </c>
      <c r="AK86" s="39">
        <f>SUM(AB86:AJ86) + AL86 + AM86 + AN86</f>
        <v>13569339.339277914</v>
      </c>
      <c r="AL86" s="39">
        <f>IF(AL85&gt;0,(AL85*$T$7)-(AL85*$S$7),0)</f>
        <v>24108.252507195131</v>
      </c>
      <c r="AM86" s="39">
        <f>IF(AM85 &gt; 0, (AM85 * $T$14) - (AM85 * $S$14), 0)</f>
        <v>5036.057463119394</v>
      </c>
      <c r="AN86" s="39">
        <f t="array" ref="AN86">IF(AN85&gt;0,AN85*$T$15,0)</f>
        <v>1122185.4652044002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52"/>
      <c r="CP86" s="52"/>
      <c r="CQ86" s="52"/>
      <c r="CR86" s="52"/>
      <c r="CS86" s="52"/>
      <c r="CT86" s="52"/>
      <c r="CU86" s="52"/>
      <c r="CV86" s="52"/>
      <c r="CW86" s="52"/>
      <c r="CX86" s="52"/>
      <c r="CY86" s="52"/>
      <c r="CZ86" s="52"/>
    </row>
    <row r="87" spans="1:104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52"/>
      <c r="CP87" s="52"/>
      <c r="CQ87" s="52"/>
      <c r="CR87" s="52"/>
      <c r="CS87" s="52"/>
      <c r="CT87" s="52"/>
      <c r="CU87" s="52"/>
      <c r="CV87" s="52"/>
      <c r="CW87" s="52"/>
      <c r="CX87" s="52"/>
      <c r="CY87" s="52"/>
      <c r="CZ87" s="52"/>
    </row>
    <row r="88" spans="1:104" x14ac:dyDescent="0.2">
      <c r="A88" s="4" t="str">
        <f>'55-59 transition matrix'!A1</f>
        <v>55-59</v>
      </c>
      <c r="B88" s="4" t="str">
        <f>'55-59 transition matrix'!B1</f>
        <v>no NAFLD</v>
      </c>
      <c r="C88" s="4" t="str">
        <f>'55-59 transition matrix'!C1</f>
        <v>NAFLD F0</v>
      </c>
      <c r="D88" s="4" t="str">
        <f>'55-59 transition matrix'!D1</f>
        <v>F1</v>
      </c>
      <c r="E88" s="4" t="str">
        <f>'55-59 transition matrix'!E1</f>
        <v>F2</v>
      </c>
      <c r="F88" s="4" t="str">
        <f>'55-59 transition matrix'!F1</f>
        <v>F3</v>
      </c>
      <c r="G88" s="4" t="str">
        <f>'55-59 transition matrix'!G1</f>
        <v>F4</v>
      </c>
      <c r="H88" s="4" t="str">
        <f>'55-59 transition matrix'!H1</f>
        <v>DCC</v>
      </c>
      <c r="I88" s="4" t="str">
        <f>'55-59 transition matrix'!I1</f>
        <v>HCC</v>
      </c>
      <c r="J88" s="4" t="str">
        <f>'55-59 transition matrix'!J1</f>
        <v>LT</v>
      </c>
      <c r="K88" s="4" t="str">
        <f>'55-59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52"/>
      <c r="CP88" s="52"/>
      <c r="CQ88" s="52"/>
      <c r="CR88" s="52"/>
      <c r="CS88" s="52"/>
      <c r="CT88" s="52"/>
      <c r="CU88" s="52"/>
      <c r="CV88" s="52"/>
      <c r="CW88" s="52"/>
      <c r="CX88" s="52"/>
      <c r="CY88" s="52"/>
      <c r="CZ88" s="52"/>
    </row>
    <row r="89" spans="1:104" x14ac:dyDescent="0.2">
      <c r="A89" s="4" t="str">
        <f>'55-59 transition matrix'!A2</f>
        <v>no NAFLD</v>
      </c>
      <c r="B89" s="41">
        <f>'55-59 transition matrix'!B2</f>
        <v>0.90708999999999995</v>
      </c>
      <c r="C89" s="41">
        <f>'55-59 transition matrix'!C2</f>
        <v>8.5599999999999996E-2</v>
      </c>
      <c r="D89" s="41">
        <f>'55-59 transition matrix'!D2</f>
        <v>0</v>
      </c>
      <c r="E89" s="41">
        <f>'55-59 transition matrix'!E2</f>
        <v>0</v>
      </c>
      <c r="F89" s="41">
        <f>'55-59 transition matrix'!F2</f>
        <v>0</v>
      </c>
      <c r="G89" s="41">
        <f>'55-59 transition matrix'!G2</f>
        <v>0</v>
      </c>
      <c r="H89" s="41">
        <f>'55-59 transition matrix'!H2</f>
        <v>0</v>
      </c>
      <c r="I89" s="41">
        <f>'55-59 transition matrix'!I2</f>
        <v>0</v>
      </c>
      <c r="J89" s="41">
        <f>'55-59 transition matrix'!J2</f>
        <v>0</v>
      </c>
      <c r="K89" s="41">
        <f>'55-59 transition matrix'!K2</f>
        <v>7.3099999999999997E-3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52"/>
      <c r="CP89" s="52"/>
      <c r="CQ89" s="52"/>
      <c r="CR89" s="52"/>
      <c r="CS89" s="52"/>
      <c r="CT89" s="52"/>
      <c r="CU89" s="52"/>
      <c r="CV89" s="52"/>
      <c r="CW89" s="52"/>
      <c r="CX89" s="52"/>
      <c r="CY89" s="52"/>
      <c r="CZ89" s="52"/>
    </row>
    <row r="90" spans="1:104" x14ac:dyDescent="0.2">
      <c r="A90" s="4" t="str">
        <f>'55-59 transition matrix'!A3</f>
        <v>NAFLD</v>
      </c>
      <c r="B90" s="41">
        <f>'55-59 transition matrix'!B3</f>
        <v>0.17818999999999999</v>
      </c>
      <c r="C90" s="41">
        <f>'55-59 transition matrix'!C3</f>
        <v>0.79241495000000006</v>
      </c>
      <c r="D90" s="41">
        <f>'55-59 transition matrix'!D3</f>
        <v>2.0952000000000002E-2</v>
      </c>
      <c r="E90" s="41">
        <f>'55-59 transition matrix'!E3</f>
        <v>0</v>
      </c>
      <c r="F90" s="41">
        <f>'55-59 transition matrix'!F3</f>
        <v>0</v>
      </c>
      <c r="G90" s="41">
        <f>'55-59 transition matrix'!G3</f>
        <v>0</v>
      </c>
      <c r="H90" s="41">
        <f>'55-59 transition matrix'!H3</f>
        <v>0</v>
      </c>
      <c r="I90" s="41">
        <f>'55-59 transition matrix'!I3</f>
        <v>0</v>
      </c>
      <c r="J90" s="41">
        <f>'55-59 transition matrix'!J3</f>
        <v>0</v>
      </c>
      <c r="K90" s="41">
        <f>'55-59 transition matrix'!K3</f>
        <v>8.4430500000000006E-3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52"/>
      <c r="CP90" s="52"/>
      <c r="CQ90" s="52"/>
      <c r="CR90" s="52"/>
      <c r="CS90" s="52"/>
      <c r="CT90" s="52"/>
      <c r="CU90" s="52"/>
      <c r="CV90" s="52"/>
      <c r="CW90" s="52"/>
      <c r="CX90" s="52"/>
      <c r="CY90" s="52"/>
      <c r="CZ90" s="52"/>
    </row>
    <row r="91" spans="1:104" x14ac:dyDescent="0.2">
      <c r="A91" s="4" t="str">
        <f>'55-59 transition matrix'!A4</f>
        <v>F1</v>
      </c>
      <c r="B91" s="41">
        <f>'55-59 transition matrix'!B4</f>
        <v>0</v>
      </c>
      <c r="C91" s="41">
        <f>'55-59 transition matrix'!C4</f>
        <v>6.1800000000000001E-2</v>
      </c>
      <c r="D91" s="41">
        <f>'55-59 transition matrix'!D4</f>
        <v>0.82245289500000007</v>
      </c>
      <c r="E91" s="41">
        <f>'55-59 transition matrix'!E4</f>
        <v>0.1067</v>
      </c>
      <c r="F91" s="41">
        <f>'55-59 transition matrix'!F4</f>
        <v>0</v>
      </c>
      <c r="G91" s="41">
        <f>'55-59 transition matrix'!G4</f>
        <v>0</v>
      </c>
      <c r="H91" s="41">
        <f>'55-59 transition matrix'!H4</f>
        <v>0</v>
      </c>
      <c r="I91" s="41">
        <f>'55-59 transition matrix'!I4</f>
        <v>9.0210000000000005E-6</v>
      </c>
      <c r="J91" s="41">
        <f>'55-59 transition matrix'!J4</f>
        <v>0</v>
      </c>
      <c r="K91" s="41">
        <f>'55-59 transition matrix'!K4</f>
        <v>9.038084E-3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52"/>
      <c r="CP91" s="52"/>
      <c r="CQ91" s="52"/>
      <c r="CR91" s="52"/>
      <c r="CS91" s="52"/>
      <c r="CT91" s="52"/>
      <c r="CU91" s="52"/>
      <c r="CV91" s="52"/>
      <c r="CW91" s="52"/>
      <c r="CX91" s="52"/>
      <c r="CY91" s="52"/>
      <c r="CZ91" s="52"/>
    </row>
    <row r="92" spans="1:104" x14ac:dyDescent="0.2">
      <c r="A92" s="4" t="str">
        <f>'55-59 transition matrix'!A5</f>
        <v>F2</v>
      </c>
      <c r="B92" s="41">
        <f>'55-59 transition matrix'!B5</f>
        <v>0</v>
      </c>
      <c r="C92" s="41">
        <f>'55-59 transition matrix'!C5</f>
        <v>0</v>
      </c>
      <c r="D92" s="41">
        <f>'55-59 transition matrix'!D5</f>
        <v>6.1800000000000001E-2</v>
      </c>
      <c r="E92" s="41">
        <f>'55-59 transition matrix'!E5</f>
        <v>0.81682581799999998</v>
      </c>
      <c r="F92" s="41">
        <f>'55-59 transition matrix'!F5</f>
        <v>0.1067</v>
      </c>
      <c r="G92" s="41">
        <f>'55-59 transition matrix'!G5</f>
        <v>0</v>
      </c>
      <c r="H92" s="41">
        <f>'55-59 transition matrix'!H5</f>
        <v>0</v>
      </c>
      <c r="I92" s="41">
        <f>'55-59 transition matrix'!I5</f>
        <v>1.8430000000000001E-4</v>
      </c>
      <c r="J92" s="41">
        <f>'55-59 transition matrix'!J5</f>
        <v>0</v>
      </c>
      <c r="K92" s="41">
        <f>'55-59 transition matrix'!K5</f>
        <v>1.4489882000000001E-2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52"/>
      <c r="CP92" s="52"/>
      <c r="CQ92" s="52"/>
      <c r="CR92" s="52"/>
      <c r="CS92" s="52"/>
      <c r="CT92" s="52"/>
      <c r="CU92" s="52"/>
      <c r="CV92" s="52"/>
      <c r="CW92" s="52"/>
      <c r="CX92" s="52"/>
      <c r="CY92" s="52"/>
      <c r="CZ92" s="52"/>
    </row>
    <row r="93" spans="1:104" x14ac:dyDescent="0.2">
      <c r="A93" s="4" t="str">
        <f>'55-59 transition matrix'!A6</f>
        <v>F3</v>
      </c>
      <c r="B93" s="41">
        <f>'55-59 transition matrix'!B6</f>
        <v>0</v>
      </c>
      <c r="C93" s="41">
        <f>'55-59 transition matrix'!C6</f>
        <v>0</v>
      </c>
      <c r="D93" s="41">
        <f>'55-59 transition matrix'!D6</f>
        <v>0</v>
      </c>
      <c r="E93" s="41">
        <f>'55-59 transition matrix'!E6</f>
        <v>6.1800000000000001E-2</v>
      </c>
      <c r="F93" s="41">
        <f>'55-59 transition matrix'!F6</f>
        <v>0.84913525499999998</v>
      </c>
      <c r="G93" s="41">
        <f>'55-59 transition matrix'!G6</f>
        <v>6.9839999999999999E-2</v>
      </c>
      <c r="H93" s="41">
        <f>'55-59 transition matrix'!H6</f>
        <v>0</v>
      </c>
      <c r="I93" s="41">
        <f>'55-59 transition matrix'!I6</f>
        <v>3.6860000000000001E-4</v>
      </c>
      <c r="J93" s="41">
        <f>'55-59 transition matrix'!J6</f>
        <v>0</v>
      </c>
      <c r="K93" s="41">
        <f>'55-59 transition matrix'!K6</f>
        <v>1.8856145000000001E-2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52"/>
      <c r="CP93" s="52"/>
      <c r="CQ93" s="52"/>
      <c r="CR93" s="52"/>
      <c r="CS93" s="52"/>
      <c r="CT93" s="52"/>
      <c r="CU93" s="52"/>
      <c r="CV93" s="52"/>
      <c r="CW93" s="52"/>
      <c r="CX93" s="52"/>
      <c r="CY93" s="52"/>
      <c r="CZ93" s="52"/>
    </row>
    <row r="94" spans="1:104" x14ac:dyDescent="0.2">
      <c r="A94" s="4" t="str">
        <f>'55-59 transition matrix'!A7</f>
        <v>F4</v>
      </c>
      <c r="B94" s="41">
        <f>'55-59 transition matrix'!B7</f>
        <v>0</v>
      </c>
      <c r="C94" s="41">
        <f>'55-59 transition matrix'!C7</f>
        <v>0</v>
      </c>
      <c r="D94" s="41">
        <f>'55-59 transition matrix'!D7</f>
        <v>0</v>
      </c>
      <c r="E94" s="41">
        <f>'55-59 transition matrix'!E7</f>
        <v>0</v>
      </c>
      <c r="F94" s="41">
        <f>'55-59 transition matrix'!F7</f>
        <v>6.1800000000000001E-2</v>
      </c>
      <c r="G94" s="41">
        <f>'55-59 transition matrix'!G7</f>
        <v>0.78240627100000004</v>
      </c>
      <c r="H94" s="41">
        <f>'55-59 transition matrix'!H7</f>
        <v>0.1067</v>
      </c>
      <c r="I94" s="41">
        <f>'55-59 transition matrix'!I7</f>
        <v>2.5219999999999999E-2</v>
      </c>
      <c r="J94" s="41">
        <f>'55-59 transition matrix'!J7</f>
        <v>0</v>
      </c>
      <c r="K94" s="41">
        <f>'55-59 transition matrix'!K7</f>
        <v>2.3873729E-2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52"/>
      <c r="CP94" s="52"/>
      <c r="CQ94" s="52"/>
      <c r="CR94" s="52"/>
      <c r="CS94" s="52"/>
      <c r="CT94" s="52"/>
      <c r="CU94" s="52"/>
      <c r="CV94" s="52"/>
      <c r="CW94" s="52"/>
      <c r="CX94" s="52"/>
      <c r="CY94" s="52"/>
      <c r="CZ94" s="52"/>
    </row>
    <row r="95" spans="1:104" x14ac:dyDescent="0.2">
      <c r="A95" s="4" t="str">
        <f>'55-59 transition matrix'!A8</f>
        <v>DCC</v>
      </c>
      <c r="B95" s="41">
        <f>'55-59 transition matrix'!B8</f>
        <v>0</v>
      </c>
      <c r="C95" s="41">
        <f>'55-59 transition matrix'!C8</f>
        <v>0</v>
      </c>
      <c r="D95" s="41">
        <f>'55-59 transition matrix'!D8</f>
        <v>0</v>
      </c>
      <c r="E95" s="41">
        <f>'55-59 transition matrix'!E8</f>
        <v>0</v>
      </c>
      <c r="F95" s="41">
        <f>'55-59 transition matrix'!F8</f>
        <v>0</v>
      </c>
      <c r="G95" s="41">
        <f>'55-59 transition matrix'!G8</f>
        <v>0</v>
      </c>
      <c r="H95" s="41">
        <f>'55-59 transition matrix'!H8</f>
        <v>0.78761999999999999</v>
      </c>
      <c r="I95" s="41">
        <f>'55-59 transition matrix'!I8</f>
        <v>2.5219999999999999E-2</v>
      </c>
      <c r="J95" s="41">
        <f>'55-59 transition matrix'!J8</f>
        <v>2.716E-2</v>
      </c>
      <c r="K95" s="41">
        <f>'55-59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52"/>
      <c r="CP95" s="52"/>
      <c r="CQ95" s="52"/>
      <c r="CR95" s="52"/>
      <c r="CS95" s="52"/>
      <c r="CT95" s="52"/>
      <c r="CU95" s="52"/>
      <c r="CV95" s="52"/>
      <c r="CW95" s="52"/>
      <c r="CX95" s="52"/>
      <c r="CY95" s="52"/>
      <c r="CZ95" s="52"/>
    </row>
    <row r="96" spans="1:104" x14ac:dyDescent="0.2">
      <c r="A96" s="4" t="str">
        <f>'55-59 transition matrix'!A9</f>
        <v>HCC</v>
      </c>
      <c r="B96" s="41">
        <f>'55-59 transition matrix'!B9</f>
        <v>0</v>
      </c>
      <c r="C96" s="41">
        <f>'55-59 transition matrix'!C9</f>
        <v>0</v>
      </c>
      <c r="D96" s="41">
        <f>'55-59 transition matrix'!D9</f>
        <v>0</v>
      </c>
      <c r="E96" s="41">
        <f>'55-59 transition matrix'!E9</f>
        <v>0</v>
      </c>
      <c r="F96" s="41">
        <f>'55-59 transition matrix'!F9</f>
        <v>0</v>
      </c>
      <c r="G96" s="41">
        <f>'55-59 transition matrix'!G9</f>
        <v>0</v>
      </c>
      <c r="H96" s="41">
        <f>'55-59 transition matrix'!H9</f>
        <v>0</v>
      </c>
      <c r="I96" s="41">
        <f>'55-59 transition matrix'!I9</f>
        <v>0.33782000000000001</v>
      </c>
      <c r="J96" s="41">
        <f>'55-59 transition matrix'!J9</f>
        <v>3.9780000000000003E-2</v>
      </c>
      <c r="K96" s="41">
        <f>'55-59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52"/>
      <c r="CP96" s="52"/>
      <c r="CQ96" s="52"/>
      <c r="CR96" s="52"/>
      <c r="CS96" s="52"/>
      <c r="CT96" s="52"/>
      <c r="CU96" s="52"/>
      <c r="CV96" s="52"/>
      <c r="CW96" s="52"/>
      <c r="CX96" s="52"/>
      <c r="CY96" s="52"/>
      <c r="CZ96" s="52"/>
    </row>
    <row r="97" spans="1:104" x14ac:dyDescent="0.2">
      <c r="A97" s="4" t="str">
        <f>'55-59 transition matrix'!A10</f>
        <v xml:space="preserve">LT </v>
      </c>
      <c r="B97" s="41">
        <f>'55-59 transition matrix'!B10</f>
        <v>0</v>
      </c>
      <c r="C97" s="41">
        <f>'55-59 transition matrix'!C10</f>
        <v>0</v>
      </c>
      <c r="D97" s="41">
        <f>'55-59 transition matrix'!D10</f>
        <v>0</v>
      </c>
      <c r="E97" s="41">
        <f>'55-59 transition matrix'!E10</f>
        <v>0</v>
      </c>
      <c r="F97" s="41">
        <f>'55-59 transition matrix'!F10</f>
        <v>0</v>
      </c>
      <c r="G97" s="41">
        <f>'55-59 transition matrix'!G10</f>
        <v>0</v>
      </c>
      <c r="H97" s="41">
        <f>'55-59 transition matrix'!H10</f>
        <v>0</v>
      </c>
      <c r="I97" s="41">
        <f>'55-59 transition matrix'!I10</f>
        <v>0</v>
      </c>
      <c r="J97" s="41">
        <f>'55-59 transition matrix'!J10</f>
        <v>0.92999999999999994</v>
      </c>
      <c r="K97" s="41">
        <f>'55-59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52"/>
      <c r="CP97" s="52"/>
      <c r="CQ97" s="52"/>
      <c r="CR97" s="52"/>
      <c r="CS97" s="52"/>
      <c r="CT97" s="52"/>
      <c r="CU97" s="52"/>
      <c r="CV97" s="52"/>
      <c r="CW97" s="52"/>
      <c r="CX97" s="52"/>
      <c r="CY97" s="52"/>
      <c r="CZ97" s="52"/>
    </row>
    <row r="98" spans="1:104" x14ac:dyDescent="0.2">
      <c r="A98" s="4" t="str">
        <f>'55-59 transition matrix'!A11</f>
        <v>death</v>
      </c>
      <c r="B98" s="41">
        <f>'55-59 transition matrix'!B11</f>
        <v>0</v>
      </c>
      <c r="C98" s="41">
        <f>'55-59 transition matrix'!C11</f>
        <v>0</v>
      </c>
      <c r="D98" s="41">
        <f>'55-59 transition matrix'!D11</f>
        <v>0</v>
      </c>
      <c r="E98" s="41">
        <f>'55-59 transition matrix'!E11</f>
        <v>0</v>
      </c>
      <c r="F98" s="41">
        <f>'55-59 transition matrix'!F11</f>
        <v>0</v>
      </c>
      <c r="G98" s="41">
        <f>'55-59 transition matrix'!G11</f>
        <v>0</v>
      </c>
      <c r="H98" s="41">
        <f>'55-59 transition matrix'!H11</f>
        <v>0</v>
      </c>
      <c r="I98" s="41">
        <f>'55-59 transition matrix'!I11</f>
        <v>0</v>
      </c>
      <c r="J98" s="41">
        <f>'55-59 transition matrix'!J11</f>
        <v>0</v>
      </c>
      <c r="K98" s="41">
        <f>'55-59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52"/>
      <c r="CP98" s="52"/>
      <c r="CQ98" s="52"/>
      <c r="CR98" s="52"/>
      <c r="CS98" s="52"/>
      <c r="CT98" s="52"/>
      <c r="CU98" s="52"/>
      <c r="CV98" s="52"/>
      <c r="CW98" s="52"/>
      <c r="CX98" s="52"/>
      <c r="CY98" s="52"/>
      <c r="CZ98" s="52"/>
    </row>
    <row r="99" spans="1:104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52"/>
      <c r="CP99" s="52"/>
      <c r="CQ99" s="52"/>
      <c r="CR99" s="52"/>
      <c r="CS99" s="52"/>
      <c r="CT99" s="52"/>
      <c r="CU99" s="52"/>
      <c r="CV99" s="52"/>
      <c r="CW99" s="52"/>
      <c r="CX99" s="52"/>
      <c r="CY99" s="52"/>
      <c r="CZ99" s="52"/>
    </row>
    <row r="100" spans="1:104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52"/>
      <c r="CP100" s="52"/>
      <c r="CQ100" s="52"/>
      <c r="CR100" s="52"/>
      <c r="CS100" s="52"/>
      <c r="CT100" s="52"/>
      <c r="CU100" s="52"/>
      <c r="CV100" s="52"/>
      <c r="CW100" s="52"/>
      <c r="CX100" s="52"/>
      <c r="CY100" s="52"/>
      <c r="CZ100" s="52"/>
    </row>
    <row r="101" spans="1:104" x14ac:dyDescent="0.2">
      <c r="A101" s="4">
        <v>55</v>
      </c>
      <c r="B101" s="41">
        <f t="array" ref="B101:K101">MMULT(B85:K85,B89:K98)</f>
        <v>521.79865214932067</v>
      </c>
      <c r="C101" s="41">
        <v>223.89117957195572</v>
      </c>
      <c r="D101" s="41">
        <v>27.629841845056841</v>
      </c>
      <c r="E101" s="41">
        <v>14.452812606144825</v>
      </c>
      <c r="F101" s="41">
        <v>7.3949909466452253</v>
      </c>
      <c r="G101" s="41">
        <v>1.7759184758776851</v>
      </c>
      <c r="H101" s="41">
        <v>0.71297810300699027</v>
      </c>
      <c r="I101" s="41">
        <v>9.4147789733207282E-2</v>
      </c>
      <c r="J101" s="41">
        <v>0.2110831555481687</v>
      </c>
      <c r="K101" s="41">
        <v>51.995785618874407</v>
      </c>
      <c r="L101" s="41">
        <f xml:space="preserve"> (C101 + D101 + E101 + F101 + G101 + H101) / $Q$2</f>
        <v>0.32455476557901425</v>
      </c>
      <c r="M101" s="41">
        <f xml:space="preserve"> (D101 + E101 + F101 + G101 + H101) / (C101 + D101 + E101 + F101+ G101 + H101)</f>
        <v>0.18838168344531825</v>
      </c>
      <c r="N101" s="41">
        <f>I101 / (D101 + E101 + F101 + G101 + H101)</f>
        <v>1.8117001084151936E-3</v>
      </c>
      <c r="O101" s="41">
        <f>SUM(B101:J101)</f>
        <v>797.96160464328932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52"/>
      <c r="CP101" s="52"/>
      <c r="CQ101" s="52"/>
      <c r="CR101" s="52"/>
      <c r="CS101" s="52"/>
      <c r="CT101" s="52"/>
      <c r="CU101" s="52"/>
      <c r="CV101" s="52"/>
      <c r="CW101" s="52"/>
      <c r="CX101" s="52"/>
      <c r="CY101" s="52"/>
      <c r="CZ101" s="52"/>
    </row>
    <row r="102" spans="1:104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</row>
    <row r="103" spans="1:104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52"/>
      <c r="CP103" s="52"/>
      <c r="CQ103" s="52"/>
      <c r="CR103" s="52"/>
      <c r="CS103" s="52"/>
      <c r="CT103" s="52"/>
      <c r="CU103" s="52"/>
      <c r="CV103" s="52"/>
      <c r="CW103" s="52"/>
      <c r="CX103" s="52"/>
      <c r="CY103" s="52"/>
      <c r="CZ103" s="52"/>
    </row>
    <row r="104" spans="1:104" x14ac:dyDescent="0.2">
      <c r="A104" s="4">
        <v>56</v>
      </c>
      <c r="B104" s="41">
        <f t="array" ref="B104:K104">MMULT(B101:K101,B89:K98)</f>
        <v>513.21350866605405</v>
      </c>
      <c r="C104" s="41">
        <v>223.78820671595869</v>
      </c>
      <c r="D104" s="41">
        <v>28.308395227310509</v>
      </c>
      <c r="E104" s="41">
        <v>15.210545044785199</v>
      </c>
      <c r="F104" s="41">
        <v>7.9312143900871783</v>
      </c>
      <c r="G104" s="41">
        <v>1.9059559200251657</v>
      </c>
      <c r="H104" s="41">
        <v>0.75104631486651463</v>
      </c>
      <c r="I104" s="41">
        <v>0.10021367387667376</v>
      </c>
      <c r="J104" s="41">
        <v>0.21941701901305372</v>
      </c>
      <c r="K104" s="41">
        <v>58.528887290186695</v>
      </c>
      <c r="L104" s="41">
        <f xml:space="preserve"> (C104 + D104 + E104 + F104 + G104 + H104) / $Q$2</f>
        <v>0.32695211171388044</v>
      </c>
      <c r="M104" s="41">
        <f xml:space="preserve"> (D104 + E104 + F104 + G104 + H104) / (C104 + D104 + E104 + F104+ G104 + H104)</f>
        <v>0.1947033451497891</v>
      </c>
      <c r="N104" s="41">
        <f>I104 / (D104 + E104 + F104 + G104 + H104)</f>
        <v>1.8521334260328151E-3</v>
      </c>
      <c r="O104" s="41">
        <f>SUM(B104:J104)</f>
        <v>791.42850297197697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52"/>
      <c r="CP104" s="52"/>
      <c r="CQ104" s="52"/>
      <c r="CR104" s="52"/>
      <c r="CS104" s="52"/>
      <c r="CT104" s="52"/>
      <c r="CU104" s="52"/>
      <c r="CV104" s="52"/>
      <c r="CW104" s="52"/>
      <c r="CX104" s="52"/>
      <c r="CY104" s="52"/>
      <c r="CZ104" s="52"/>
    </row>
    <row r="105" spans="1:104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52"/>
      <c r="CP105" s="52"/>
      <c r="CQ105" s="52"/>
      <c r="CR105" s="52"/>
      <c r="CS105" s="52"/>
      <c r="CT105" s="52"/>
      <c r="CU105" s="52"/>
      <c r="CV105" s="52"/>
      <c r="CW105" s="52"/>
      <c r="CX105" s="52"/>
      <c r="CY105" s="52"/>
      <c r="CZ105" s="52"/>
    </row>
    <row r="106" spans="1:104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52"/>
      <c r="CP106" s="52"/>
      <c r="CQ106" s="52"/>
      <c r="CR106" s="52"/>
      <c r="CS106" s="52"/>
      <c r="CT106" s="52"/>
      <c r="CU106" s="52"/>
      <c r="CV106" s="52"/>
      <c r="CW106" s="52"/>
      <c r="CX106" s="52"/>
      <c r="CY106" s="52"/>
      <c r="CZ106" s="52"/>
    </row>
    <row r="107" spans="1:104" x14ac:dyDescent="0.2">
      <c r="A107" s="4">
        <v>57</v>
      </c>
      <c r="B107" s="41">
        <f t="array" ref="B107:K107">MMULT(B104:K104,B89:K98)</f>
        <v>505.40766213060766</v>
      </c>
      <c r="C107" s="41">
        <v>223.01365580227809</v>
      </c>
      <c r="D107" s="41">
        <v>28.911143798386206</v>
      </c>
      <c r="E107" s="41">
        <v>15.935020718493936</v>
      </c>
      <c r="F107" s="41">
        <v>8.475426985722482</v>
      </c>
      <c r="G107" s="41">
        <v>2.0451478770809528</v>
      </c>
      <c r="H107" s="41">
        <v>0.79490459518184942</v>
      </c>
      <c r="I107" s="41">
        <v>0.10684589878227171</v>
      </c>
      <c r="J107" s="41">
        <v>0.22844274554072858</v>
      </c>
      <c r="K107" s="41">
        <v>65.039139710089572</v>
      </c>
      <c r="L107" s="41">
        <f xml:space="preserve"> (C107 + D107 + E107 + F107 + G107 + H107) / $Q$2</f>
        <v>0.32845799445432639</v>
      </c>
      <c r="M107" s="41">
        <f xml:space="preserve"> (D107 + E107 + F107 + G107 + H107) / (C107 + D107 + E107 + F107+ G107 + H107)</f>
        <v>0.20116981702785819</v>
      </c>
      <c r="N107" s="41">
        <f>I107 / (D107 + E107 + F107 + G107 + H107)</f>
        <v>1.9024709965771215E-3</v>
      </c>
      <c r="O107" s="41">
        <f>SUM(B107:J107)</f>
        <v>784.91825055207414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52"/>
      <c r="CP107" s="52"/>
      <c r="CQ107" s="52"/>
      <c r="CR107" s="52"/>
      <c r="CS107" s="52"/>
      <c r="CT107" s="52"/>
      <c r="CU107" s="52"/>
      <c r="CV107" s="52"/>
      <c r="CW107" s="52"/>
      <c r="CX107" s="52"/>
      <c r="CY107" s="52"/>
      <c r="CZ107" s="52"/>
    </row>
    <row r="108" spans="1:104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</row>
    <row r="109" spans="1:104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52"/>
      <c r="CP109" s="52"/>
      <c r="CQ109" s="52"/>
      <c r="CR109" s="52"/>
      <c r="CS109" s="52"/>
      <c r="CT109" s="52"/>
      <c r="CU109" s="52"/>
      <c r="CV109" s="52"/>
      <c r="CW109" s="52"/>
      <c r="CX109" s="52"/>
      <c r="CY109" s="52"/>
      <c r="CZ109" s="52"/>
    </row>
    <row r="110" spans="1:104" x14ac:dyDescent="0.2">
      <c r="A110" s="4">
        <v>58</v>
      </c>
      <c r="B110" s="41">
        <f t="array" ref="B110:K110">MMULT(B107:K107,B89:K98)</f>
        <v>498.18903956946082</v>
      </c>
      <c r="C110" s="41">
        <v>221.7689594769997</v>
      </c>
      <c r="D110" s="41">
        <v>29.435420311516292</v>
      </c>
      <c r="E110" s="41">
        <v>16.624736764236211</v>
      </c>
      <c r="F110" s="41">
        <v>9.0234407042222458</v>
      </c>
      <c r="G110" s="41">
        <v>2.1920603448333331</v>
      </c>
      <c r="H110" s="41">
        <v>0.8443000357416659</v>
      </c>
      <c r="I110" s="41">
        <v>0.11404247901065589</v>
      </c>
      <c r="J110" s="41">
        <v>0.23829169201157535</v>
      </c>
      <c r="K110" s="41">
        <v>71.527098884131249</v>
      </c>
      <c r="L110" s="41">
        <f xml:space="preserve"> (C110 + D110 + E110 + F110 + G110 + H110) / $Q$2</f>
        <v>0.32929758696635308</v>
      </c>
      <c r="M110" s="41">
        <f xml:space="preserve"> (D110 + E110 + F110 + G110 + H110) / (C110 + D110 + E110 + F110+ G110 + H110)</f>
        <v>0.20765366007029237</v>
      </c>
      <c r="N110" s="41">
        <f>I110 / (D110 + E110 + F110 + G110 + H110)</f>
        <v>1.9621913473445141E-3</v>
      </c>
      <c r="O110" s="41">
        <f>SUM(B110:J110)</f>
        <v>778.43029137803239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52"/>
      <c r="CP110" s="52"/>
      <c r="CQ110" s="52"/>
      <c r="CR110" s="52"/>
      <c r="CS110" s="52"/>
      <c r="CT110" s="52"/>
      <c r="CU110" s="52"/>
      <c r="CV110" s="52"/>
      <c r="CW110" s="52"/>
      <c r="CX110" s="52"/>
      <c r="CY110" s="52"/>
      <c r="CZ110" s="52"/>
    </row>
    <row r="111" spans="1:104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52"/>
      <c r="CP111" s="52"/>
      <c r="CQ111" s="52"/>
      <c r="CR111" s="52"/>
      <c r="CS111" s="52"/>
      <c r="CT111" s="52"/>
      <c r="CU111" s="52"/>
      <c r="CV111" s="52"/>
      <c r="CW111" s="52"/>
      <c r="CX111" s="52"/>
      <c r="CY111" s="52"/>
      <c r="CZ111" s="52"/>
    </row>
    <row r="112" spans="1:104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52"/>
      <c r="CP112" s="52"/>
      <c r="CQ112" s="52"/>
      <c r="CR112" s="52"/>
      <c r="CS112" s="52"/>
      <c r="CT112" s="52"/>
      <c r="CU112" s="52"/>
      <c r="CV112" s="52"/>
      <c r="CW112" s="52"/>
      <c r="CX112" s="52"/>
      <c r="CY112" s="52"/>
      <c r="CZ112" s="52"/>
    </row>
    <row r="113" spans="1:104" x14ac:dyDescent="0.2">
      <c r="A113" s="4">
        <v>59</v>
      </c>
      <c r="B113" s="41">
        <f t="array" ref="B113:K113">MMULT(B110:K110,B89:K98)</f>
        <v>491.41930679226874</v>
      </c>
      <c r="C113" s="41">
        <v>220.1971296979163</v>
      </c>
      <c r="D113" s="41">
        <v>29.883158621740275</v>
      </c>
      <c r="E113" s="41">
        <v>17.277922189241639</v>
      </c>
      <c r="F113" s="41">
        <v>9.5714503654118399</v>
      </c>
      <c r="G113" s="41">
        <v>2.3452788589909042</v>
      </c>
      <c r="H113" s="41">
        <v>0.89888043294456743</v>
      </c>
      <c r="I113" s="41">
        <v>0.1217583552133365</v>
      </c>
      <c r="J113" s="41">
        <v>0.24907907235655261</v>
      </c>
      <c r="K113" s="41">
        <v>77.993425876079542</v>
      </c>
      <c r="L113" s="41">
        <f xml:space="preserve"> (C113 + D113 + E113 + F113 + G113 + H113) / $Q$2</f>
        <v>0.32963278321496531</v>
      </c>
      <c r="M113" s="41">
        <f xml:space="preserve"> (D113 + E113 + F113 + G113 + H113) / (C113 + D113 + E113 + F113+ G113 + H113)</f>
        <v>0.21406957449750696</v>
      </c>
      <c r="N113" s="41">
        <f>I113 / (D113 + E113 + F113 + G113 + H113)</f>
        <v>2.0300945961269933E-3</v>
      </c>
      <c r="O113" s="41">
        <f>SUM(B113:J113)</f>
        <v>771.96396438608417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-3.6940498740394219</v>
      </c>
      <c r="AM113">
        <f>J113 - J101</f>
        <v>3.7995916808383906E-2</v>
      </c>
      <c r="AN113">
        <f>K113-K101</f>
        <v>25.997640257205134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</row>
    <row r="114" spans="1:104" x14ac:dyDescent="0.2">
      <c r="A114" s="22" t="s">
        <v>153</v>
      </c>
      <c r="B114" s="41">
        <f t="shared" ref="B114:J114" si="4">SUM(B101:B113)</f>
        <v>2530.0281693077118</v>
      </c>
      <c r="C114" s="41">
        <f t="shared" si="4"/>
        <v>1112.6591312651085</v>
      </c>
      <c r="D114" s="41">
        <f t="shared" si="4"/>
        <v>144.16795980401011</v>
      </c>
      <c r="E114" s="41">
        <f t="shared" si="4"/>
        <v>79.501037322901809</v>
      </c>
      <c r="F114" s="41">
        <f t="shared" si="4"/>
        <v>42.396523392088973</v>
      </c>
      <c r="G114" s="41">
        <f t="shared" si="4"/>
        <v>10.264361476808041</v>
      </c>
      <c r="H114" s="41">
        <f t="shared" si="4"/>
        <v>4.0021094817415879</v>
      </c>
      <c r="I114" s="41">
        <f t="shared" si="4"/>
        <v>0.53700819661614507</v>
      </c>
      <c r="J114" s="41">
        <f t="shared" si="4"/>
        <v>1.146313684470079</v>
      </c>
      <c r="K114" s="41"/>
      <c r="L114" s="4"/>
      <c r="M114" s="41"/>
      <c r="N114" s="41"/>
      <c r="O114" s="4">
        <f>SUM(B114:J114)</f>
        <v>3924.7026139314571</v>
      </c>
      <c r="P114" s="41"/>
      <c r="Q114" s="41">
        <f xml:space="preserve"> $R$6 * B114</f>
        <v>2530.0281693077118</v>
      </c>
      <c r="R114" s="41">
        <f>$R$7 * C114</f>
        <v>1112.6591312651085</v>
      </c>
      <c r="S114" s="41">
        <f xml:space="preserve"> $R$8 * D114</f>
        <v>136.95956181380959</v>
      </c>
      <c r="T114" s="41">
        <f xml:space="preserve"> $R$9 * E114</f>
        <v>75.525985456756715</v>
      </c>
      <c r="U114" s="41">
        <f xml:space="preserve"> $R$10 * F114</f>
        <v>39.004801520721855</v>
      </c>
      <c r="V114" s="41">
        <f>$R$11 * G114</f>
        <v>8.0062019519102723</v>
      </c>
      <c r="W114" s="41">
        <f>$R$12 *H114</f>
        <v>2.4012656890449526</v>
      </c>
      <c r="X114" s="41">
        <f xml:space="preserve"> $R$13 * I114</f>
        <v>0.34905532780049431</v>
      </c>
      <c r="Y114" s="41">
        <f xml:space="preserve"> $R$14 * J114</f>
        <v>0.85973526335255923</v>
      </c>
      <c r="Z114" s="4">
        <f>SUM(Q114:Y114)</f>
        <v>3905.7939075962167</v>
      </c>
      <c r="AA114" s="41"/>
      <c r="AB114" s="50">
        <f xml:space="preserve"> $S$6 * B114</f>
        <v>6347840.6767930491</v>
      </c>
      <c r="AC114" s="50">
        <f>$S$7 * C114</f>
        <v>4311554.133652295</v>
      </c>
      <c r="AD114" s="50">
        <f xml:space="preserve"> $S$8 * D114</f>
        <v>565859.24223073968</v>
      </c>
      <c r="AE114" s="50">
        <f xml:space="preserve"> $S$9 * E114</f>
        <v>318004.14929160726</v>
      </c>
      <c r="AF114" s="50">
        <f xml:space="preserve"> $S$10 * F114</f>
        <v>190784.35526440036</v>
      </c>
      <c r="AG114" s="50">
        <f>$S$11 * G114</f>
        <v>212595.45490764815</v>
      </c>
      <c r="AH114" s="50">
        <f>$S$12 *H114</f>
        <v>204843.97171346145</v>
      </c>
      <c r="AI114" s="50">
        <f xml:space="preserve"> $S$13 * I114</f>
        <v>38089.991385983172</v>
      </c>
      <c r="AJ114" s="50">
        <f xml:space="preserve"> $S$14 * J114</f>
        <v>76995.597558486261</v>
      </c>
      <c r="AK114" s="39">
        <f>SUM(AB114:AJ114) + AL114 + AM114 + AN114</f>
        <v>13892991.500568694</v>
      </c>
      <c r="AL114" s="39">
        <f>IF(AL113&gt;0,(AL113*$T$7)-(AL113*$S$7),0)</f>
        <v>0</v>
      </c>
      <c r="AM114" s="39">
        <f>IF(AM113 &gt; 0, (AM113 * $T$14) - (AM113 * $S$14), 0)</f>
        <v>6328.9798627725077</v>
      </c>
      <c r="AN114" s="39">
        <f t="array" ref="AN114">IF(AN113&gt;0,AN113*$T$15,0)</f>
        <v>1620094.9479082522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52"/>
      <c r="CP114" s="52"/>
      <c r="CQ114" s="52"/>
      <c r="CR114" s="52"/>
      <c r="CS114" s="52"/>
      <c r="CT114" s="52"/>
      <c r="CU114" s="52"/>
      <c r="CV114" s="52"/>
      <c r="CW114" s="52"/>
      <c r="CX114" s="52"/>
      <c r="CY114" s="52"/>
      <c r="CZ114" s="52"/>
    </row>
    <row r="115" spans="1:104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52"/>
      <c r="CP115" s="52"/>
      <c r="CQ115" s="52"/>
      <c r="CR115" s="52"/>
      <c r="CS115" s="52"/>
      <c r="CT115" s="52"/>
      <c r="CU115" s="52"/>
      <c r="CV115" s="52"/>
      <c r="CW115" s="52"/>
      <c r="CX115" s="52"/>
      <c r="CY115" s="52"/>
      <c r="CZ115" s="52"/>
    </row>
    <row r="116" spans="1:104" x14ac:dyDescent="0.2">
      <c r="A116" s="4" t="str">
        <f>'60-64 transition matrix'!A1</f>
        <v>60-64</v>
      </c>
      <c r="B116" s="4" t="str">
        <f>'60-64 transition matrix'!B1</f>
        <v>no NAFLD</v>
      </c>
      <c r="C116" s="4" t="str">
        <f>'60-64 transition matrix'!C1</f>
        <v>NAFLD</v>
      </c>
      <c r="D116" s="4" t="str">
        <f>'60-64 transition matrix'!D1</f>
        <v>F1</v>
      </c>
      <c r="E116" s="4" t="str">
        <f>'60-64 transition matrix'!E1</f>
        <v>F2</v>
      </c>
      <c r="F116" s="4" t="str">
        <f>'60-64 transition matrix'!F1</f>
        <v>F3</v>
      </c>
      <c r="G116" s="4" t="str">
        <f>'60-64 transition matrix'!G1</f>
        <v>F4</v>
      </c>
      <c r="H116" s="4" t="str">
        <f>'60-64 transition matrix'!H1</f>
        <v>DCC</v>
      </c>
      <c r="I116" s="4" t="str">
        <f>'60-64 transition matrix'!I1</f>
        <v>HCC</v>
      </c>
      <c r="J116" s="4" t="str">
        <f>'60-64 transition matrix'!J1</f>
        <v>LT</v>
      </c>
      <c r="K116" s="4" t="str">
        <f>'60-64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52"/>
      <c r="CP116" s="52"/>
      <c r="CQ116" s="52"/>
      <c r="CR116" s="52"/>
      <c r="CS116" s="52"/>
      <c r="CT116" s="52"/>
      <c r="CU116" s="52"/>
      <c r="CV116" s="52"/>
      <c r="CW116" s="52"/>
      <c r="CX116" s="52"/>
      <c r="CY116" s="52"/>
      <c r="CZ116" s="52"/>
    </row>
    <row r="117" spans="1:104" x14ac:dyDescent="0.2">
      <c r="A117" s="4" t="str">
        <f>'60-64 transition matrix'!A2</f>
        <v>no NAFLD</v>
      </c>
      <c r="B117" s="41">
        <f>'60-64 transition matrix'!B2</f>
        <v>0.90156000000000003</v>
      </c>
      <c r="C117" s="41">
        <f>'60-64 transition matrix'!C2</f>
        <v>8.8099999999999998E-2</v>
      </c>
      <c r="D117" s="41">
        <f>'60-64 transition matrix'!D2</f>
        <v>0</v>
      </c>
      <c r="E117" s="41">
        <f>'60-64 transition matrix'!E2</f>
        <v>0</v>
      </c>
      <c r="F117" s="41">
        <f>'60-64 transition matrix'!F2</f>
        <v>0</v>
      </c>
      <c r="G117" s="41">
        <f>'60-64 transition matrix'!G2</f>
        <v>0</v>
      </c>
      <c r="H117" s="41">
        <f>'60-64 transition matrix'!H2</f>
        <v>0</v>
      </c>
      <c r="I117" s="41">
        <f>'60-64 transition matrix'!I2</f>
        <v>0</v>
      </c>
      <c r="J117" s="41">
        <f>'60-64 transition matrix'!J2</f>
        <v>0</v>
      </c>
      <c r="K117" s="41">
        <f>'60-64 transition matrix'!K2</f>
        <v>1.034E-2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</row>
    <row r="118" spans="1:104" x14ac:dyDescent="0.2">
      <c r="A118" s="4" t="str">
        <f>'60-64 transition matrix'!A3</f>
        <v>NAFLD</v>
      </c>
      <c r="B118" s="41">
        <f>'60-64 transition matrix'!B3</f>
        <v>0.17818999999999999</v>
      </c>
      <c r="C118" s="41">
        <f>'60-64 transition matrix'!C3</f>
        <v>0.7889153000000001</v>
      </c>
      <c r="D118" s="41">
        <f>'60-64 transition matrix'!D3</f>
        <v>2.0952000000000002E-2</v>
      </c>
      <c r="E118" s="41">
        <f>'60-64 transition matrix'!E3</f>
        <v>0</v>
      </c>
      <c r="F118" s="41">
        <f>'60-64 transition matrix'!F3</f>
        <v>0</v>
      </c>
      <c r="G118" s="41">
        <f>'60-64 transition matrix'!G3</f>
        <v>0</v>
      </c>
      <c r="H118" s="41">
        <f>'60-64 transition matrix'!H3</f>
        <v>0</v>
      </c>
      <c r="I118" s="41">
        <f>'60-64 transition matrix'!I3</f>
        <v>0</v>
      </c>
      <c r="J118" s="41">
        <f>'60-64 transition matrix'!J3</f>
        <v>0</v>
      </c>
      <c r="K118" s="41">
        <f>'60-64 transition matrix'!K3</f>
        <v>1.1942700000000001E-2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52"/>
      <c r="CP118" s="52"/>
      <c r="CQ118" s="52"/>
      <c r="CR118" s="52"/>
      <c r="CS118" s="52"/>
      <c r="CT118" s="52"/>
      <c r="CU118" s="52"/>
      <c r="CV118" s="52"/>
      <c r="CW118" s="52"/>
      <c r="CX118" s="52"/>
      <c r="CY118" s="52"/>
      <c r="CZ118" s="52"/>
    </row>
    <row r="119" spans="1:104" x14ac:dyDescent="0.2">
      <c r="A119" s="4" t="str">
        <f>'60-64 transition matrix'!A4</f>
        <v>F1</v>
      </c>
      <c r="B119" s="41">
        <f>'60-64 transition matrix'!B4</f>
        <v>0</v>
      </c>
      <c r="C119" s="41">
        <f>'60-64 transition matrix'!C4</f>
        <v>6.1800000000000001E-2</v>
      </c>
      <c r="D119" s="41">
        <f>'60-64 transition matrix'!D4</f>
        <v>0.81870660299999998</v>
      </c>
      <c r="E119" s="41">
        <f>'60-64 transition matrix'!E4</f>
        <v>0.1067</v>
      </c>
      <c r="F119" s="41">
        <f>'60-64 transition matrix'!F4</f>
        <v>0</v>
      </c>
      <c r="G119" s="41">
        <f>'60-64 transition matrix'!G4</f>
        <v>0</v>
      </c>
      <c r="H119" s="41">
        <f>'60-64 transition matrix'!H4</f>
        <v>0</v>
      </c>
      <c r="I119" s="41">
        <f>'60-64 transition matrix'!I4</f>
        <v>9.0210000000000005E-6</v>
      </c>
      <c r="J119" s="41">
        <f>'60-64 transition matrix'!J4</f>
        <v>0</v>
      </c>
      <c r="K119" s="41">
        <f>'60-64 transition matrix'!K4</f>
        <v>1.2784376000000002E-2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52"/>
      <c r="CP119" s="52"/>
      <c r="CQ119" s="52"/>
      <c r="CR119" s="52"/>
      <c r="CS119" s="52"/>
      <c r="CT119" s="52"/>
      <c r="CU119" s="52"/>
      <c r="CV119" s="52"/>
      <c r="CW119" s="52"/>
      <c r="CX119" s="52"/>
      <c r="CY119" s="52"/>
      <c r="CZ119" s="52"/>
    </row>
    <row r="120" spans="1:104" x14ac:dyDescent="0.2">
      <c r="A120" s="4" t="str">
        <f>'60-64 transition matrix'!A5</f>
        <v>F2</v>
      </c>
      <c r="B120" s="41">
        <f>'60-64 transition matrix'!B5</f>
        <v>0</v>
      </c>
      <c r="C120" s="41">
        <f>'60-64 transition matrix'!C5</f>
        <v>0</v>
      </c>
      <c r="D120" s="41">
        <f>'60-64 transition matrix'!D5</f>
        <v>6.1800000000000001E-2</v>
      </c>
      <c r="E120" s="41">
        <f>'60-64 transition matrix'!E5</f>
        <v>0.810819752</v>
      </c>
      <c r="F120" s="41">
        <f>'60-64 transition matrix'!F5</f>
        <v>0.1067</v>
      </c>
      <c r="G120" s="41">
        <f>'60-64 transition matrix'!G5</f>
        <v>0</v>
      </c>
      <c r="H120" s="41">
        <f>'60-64 transition matrix'!H5</f>
        <v>0</v>
      </c>
      <c r="I120" s="41">
        <f>'60-64 transition matrix'!I5</f>
        <v>1.8430000000000001E-4</v>
      </c>
      <c r="J120" s="41">
        <f>'60-64 transition matrix'!J5</f>
        <v>0</v>
      </c>
      <c r="K120" s="41">
        <f>'60-64 transition matrix'!K5</f>
        <v>2.0495948000000003E-2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52"/>
      <c r="CP120" s="52"/>
      <c r="CQ120" s="52"/>
      <c r="CR120" s="52"/>
      <c r="CS120" s="52"/>
      <c r="CT120" s="52"/>
      <c r="CU120" s="52"/>
      <c r="CV120" s="52"/>
      <c r="CW120" s="52"/>
      <c r="CX120" s="52"/>
      <c r="CY120" s="52"/>
      <c r="CZ120" s="52"/>
    </row>
    <row r="121" spans="1:104" x14ac:dyDescent="0.2">
      <c r="A121" s="4" t="str">
        <f>'60-64 transition matrix'!A6</f>
        <v>F3</v>
      </c>
      <c r="B121" s="41">
        <f>'60-64 transition matrix'!B6</f>
        <v>0</v>
      </c>
      <c r="C121" s="41">
        <f>'60-64 transition matrix'!C6</f>
        <v>0</v>
      </c>
      <c r="D121" s="41">
        <f>'60-64 transition matrix'!D6</f>
        <v>0</v>
      </c>
      <c r="E121" s="41">
        <f>'60-64 transition matrix'!E6</f>
        <v>6.1800000000000001E-2</v>
      </c>
      <c r="F121" s="41">
        <f>'60-64 transition matrix'!F6</f>
        <v>0.84131937000000001</v>
      </c>
      <c r="G121" s="41">
        <f>'60-64 transition matrix'!G6</f>
        <v>6.9839999999999999E-2</v>
      </c>
      <c r="H121" s="41">
        <f>'60-64 transition matrix'!H6</f>
        <v>0</v>
      </c>
      <c r="I121" s="41">
        <f>'60-64 transition matrix'!I6</f>
        <v>3.6860000000000001E-4</v>
      </c>
      <c r="J121" s="41">
        <f>'60-64 transition matrix'!J6</f>
        <v>0</v>
      </c>
      <c r="K121" s="41">
        <f>'60-64 transition matrix'!K6</f>
        <v>2.6672030000000003E-2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52"/>
      <c r="CP121" s="52"/>
      <c r="CQ121" s="52"/>
      <c r="CR121" s="52"/>
      <c r="CS121" s="52"/>
      <c r="CT121" s="52"/>
      <c r="CU121" s="52"/>
      <c r="CV121" s="52"/>
      <c r="CW121" s="52"/>
      <c r="CX121" s="52"/>
      <c r="CY121" s="52"/>
      <c r="CZ121" s="52"/>
    </row>
    <row r="122" spans="1:104" x14ac:dyDescent="0.2">
      <c r="A122" s="4" t="str">
        <f>'60-64 transition matrix'!A7</f>
        <v>F4</v>
      </c>
      <c r="B122" s="41">
        <f>'60-64 transition matrix'!B7</f>
        <v>0</v>
      </c>
      <c r="C122" s="41">
        <f>'60-64 transition matrix'!C7</f>
        <v>0</v>
      </c>
      <c r="D122" s="41">
        <f>'60-64 transition matrix'!D7</f>
        <v>0</v>
      </c>
      <c r="E122" s="41">
        <f>'60-64 transition matrix'!E7</f>
        <v>0</v>
      </c>
      <c r="F122" s="41">
        <f>'60-64 transition matrix'!F7</f>
        <v>6.1800000000000001E-2</v>
      </c>
      <c r="G122" s="41">
        <f>'60-64 transition matrix'!G7</f>
        <v>0.77251059399999999</v>
      </c>
      <c r="H122" s="41">
        <f>'60-64 transition matrix'!H7</f>
        <v>0.1067</v>
      </c>
      <c r="I122" s="41">
        <f>'60-64 transition matrix'!I7</f>
        <v>2.5219999999999999E-2</v>
      </c>
      <c r="J122" s="41">
        <f>'60-64 transition matrix'!J7</f>
        <v>0</v>
      </c>
      <c r="K122" s="41">
        <f>'60-64 transition matrix'!K7</f>
        <v>3.3769406000000002E-2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52"/>
      <c r="CP122" s="52"/>
      <c r="CQ122" s="52"/>
      <c r="CR122" s="52"/>
      <c r="CS122" s="52"/>
      <c r="CT122" s="52"/>
      <c r="CU122" s="52"/>
      <c r="CV122" s="52"/>
      <c r="CW122" s="52"/>
      <c r="CX122" s="52"/>
      <c r="CY122" s="52"/>
      <c r="CZ122" s="52"/>
    </row>
    <row r="123" spans="1:104" x14ac:dyDescent="0.2">
      <c r="A123" s="4" t="str">
        <f>'60-64 transition matrix'!A8</f>
        <v>DCC</v>
      </c>
      <c r="B123" s="41">
        <f>'60-64 transition matrix'!B8</f>
        <v>0</v>
      </c>
      <c r="C123" s="41">
        <f>'60-64 transition matrix'!C8</f>
        <v>0</v>
      </c>
      <c r="D123" s="41">
        <f>'60-64 transition matrix'!D8</f>
        <v>0</v>
      </c>
      <c r="E123" s="41">
        <f>'60-64 transition matrix'!E8</f>
        <v>0</v>
      </c>
      <c r="F123" s="41">
        <f>'60-64 transition matrix'!F8</f>
        <v>0</v>
      </c>
      <c r="G123" s="41">
        <f>'60-64 transition matrix'!G8</f>
        <v>0</v>
      </c>
      <c r="H123" s="41">
        <f>'60-64 transition matrix'!H8</f>
        <v>0.78761999999999999</v>
      </c>
      <c r="I123" s="41">
        <f>'60-64 transition matrix'!I8</f>
        <v>2.5219999999999999E-2</v>
      </c>
      <c r="J123" s="41">
        <f>'60-64 transition matrix'!J8</f>
        <v>2.716E-2</v>
      </c>
      <c r="K123" s="41">
        <f>'60-64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</row>
    <row r="124" spans="1:104" x14ac:dyDescent="0.2">
      <c r="A124" s="4" t="str">
        <f>'60-64 transition matrix'!A9</f>
        <v>HCC</v>
      </c>
      <c r="B124" s="41">
        <f>'60-64 transition matrix'!B9</f>
        <v>0</v>
      </c>
      <c r="C124" s="41">
        <f>'60-64 transition matrix'!C9</f>
        <v>0</v>
      </c>
      <c r="D124" s="41">
        <f>'60-64 transition matrix'!D9</f>
        <v>0</v>
      </c>
      <c r="E124" s="41">
        <f>'60-64 transition matrix'!E9</f>
        <v>0</v>
      </c>
      <c r="F124" s="41">
        <f>'60-64 transition matrix'!F9</f>
        <v>0</v>
      </c>
      <c r="G124" s="41">
        <f>'60-64 transition matrix'!G9</f>
        <v>0</v>
      </c>
      <c r="H124" s="41">
        <f>'60-64 transition matrix'!H9</f>
        <v>0</v>
      </c>
      <c r="I124" s="41">
        <f>'60-64 transition matrix'!I9</f>
        <v>0.33782000000000001</v>
      </c>
      <c r="J124" s="41">
        <f>'60-64 transition matrix'!J9</f>
        <v>3.9780000000000003E-2</v>
      </c>
      <c r="K124" s="41">
        <f>'60-64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52"/>
      <c r="CP124" s="52"/>
      <c r="CQ124" s="52"/>
      <c r="CR124" s="52"/>
      <c r="CS124" s="52"/>
      <c r="CT124" s="52"/>
      <c r="CU124" s="52"/>
      <c r="CV124" s="52"/>
      <c r="CW124" s="52"/>
      <c r="CX124" s="52"/>
      <c r="CY124" s="52"/>
      <c r="CZ124" s="52"/>
    </row>
    <row r="125" spans="1:104" x14ac:dyDescent="0.2">
      <c r="A125" s="4" t="str">
        <f>'60-64 transition matrix'!A10</f>
        <v xml:space="preserve">LT </v>
      </c>
      <c r="B125" s="41">
        <f>'60-64 transition matrix'!B10</f>
        <v>0</v>
      </c>
      <c r="C125" s="41">
        <f>'60-64 transition matrix'!C10</f>
        <v>0</v>
      </c>
      <c r="D125" s="41">
        <f>'60-64 transition matrix'!D10</f>
        <v>0</v>
      </c>
      <c r="E125" s="41">
        <f>'60-64 transition matrix'!E10</f>
        <v>0</v>
      </c>
      <c r="F125" s="41">
        <f>'60-64 transition matrix'!F10</f>
        <v>0</v>
      </c>
      <c r="G125" s="41">
        <f>'60-64 transition matrix'!G10</f>
        <v>0</v>
      </c>
      <c r="H125" s="41">
        <f>'60-64 transition matrix'!H10</f>
        <v>0</v>
      </c>
      <c r="I125" s="41">
        <f>'60-64 transition matrix'!I10</f>
        <v>0</v>
      </c>
      <c r="J125" s="41">
        <f>'60-64 transition matrix'!J10</f>
        <v>0.92999999999999994</v>
      </c>
      <c r="K125" s="41">
        <f>'60-64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52"/>
      <c r="CP125" s="52"/>
      <c r="CQ125" s="52"/>
      <c r="CR125" s="52"/>
      <c r="CS125" s="52"/>
      <c r="CT125" s="52"/>
      <c r="CU125" s="52"/>
      <c r="CV125" s="52"/>
      <c r="CW125" s="52"/>
      <c r="CX125" s="52"/>
      <c r="CY125" s="52"/>
      <c r="CZ125" s="52"/>
    </row>
    <row r="126" spans="1:104" x14ac:dyDescent="0.2">
      <c r="A126" s="4" t="str">
        <f>'60-64 transition matrix'!A11</f>
        <v>death</v>
      </c>
      <c r="B126" s="41">
        <f>'60-64 transition matrix'!B11</f>
        <v>0</v>
      </c>
      <c r="C126" s="41">
        <f>'60-64 transition matrix'!C11</f>
        <v>0</v>
      </c>
      <c r="D126" s="41">
        <f>'60-64 transition matrix'!D11</f>
        <v>0</v>
      </c>
      <c r="E126" s="41">
        <f>'60-64 transition matrix'!E11</f>
        <v>0</v>
      </c>
      <c r="F126" s="41">
        <f>'60-64 transition matrix'!F11</f>
        <v>0</v>
      </c>
      <c r="G126" s="41">
        <f>'60-64 transition matrix'!G11</f>
        <v>0</v>
      </c>
      <c r="H126" s="41">
        <f>'60-64 transition matrix'!H11</f>
        <v>0</v>
      </c>
      <c r="I126" s="41">
        <f>'60-64 transition matrix'!I11</f>
        <v>0</v>
      </c>
      <c r="J126" s="41">
        <f>'60-64 transition matrix'!J11</f>
        <v>0</v>
      </c>
      <c r="K126" s="41">
        <f>'60-64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52"/>
      <c r="CP126" s="52"/>
      <c r="CQ126" s="52"/>
      <c r="CR126" s="52"/>
      <c r="CS126" s="52"/>
      <c r="CT126" s="52"/>
      <c r="CU126" s="52"/>
      <c r="CV126" s="52"/>
      <c r="CW126" s="52"/>
      <c r="CX126" s="52"/>
      <c r="CY126" s="52"/>
      <c r="CZ126" s="52"/>
    </row>
    <row r="127" spans="1:104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</row>
    <row r="128" spans="1:104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52"/>
      <c r="CP128" s="52"/>
      <c r="CQ128" s="52"/>
      <c r="CR128" s="52"/>
      <c r="CS128" s="52"/>
      <c r="CT128" s="52"/>
      <c r="CU128" s="52"/>
      <c r="CV128" s="52"/>
      <c r="CW128" s="52"/>
      <c r="CX128" s="52"/>
      <c r="CY128" s="52"/>
      <c r="CZ128" s="52"/>
    </row>
    <row r="129" spans="1:104" x14ac:dyDescent="0.2">
      <c r="A129" s="4">
        <v>60</v>
      </c>
      <c r="B129" s="41">
        <f t="array" ref="B129:K129">MMULT(B113:K113,B117:K126)</f>
        <v>482.2809167725095</v>
      </c>
      <c r="C129" s="41">
        <v>218.85770476599299</v>
      </c>
      <c r="D129" s="41">
        <v>30.146885134841018</v>
      </c>
      <c r="E129" s="41">
        <v>17.789329242078342</v>
      </c>
      <c r="F129" s="41">
        <v>10.041139122492281</v>
      </c>
      <c r="G129" s="41">
        <v>2.4802228579750683</v>
      </c>
      <c r="H129" s="41">
        <v>0.95821746085012971</v>
      </c>
      <c r="I129" s="41">
        <v>0.12993203853887669</v>
      </c>
      <c r="J129" s="41">
        <v>0.26090067722075488</v>
      </c>
      <c r="K129" s="41">
        <v>87.012142189664743</v>
      </c>
      <c r="L129" s="41">
        <f xml:space="preserve"> (C129 + D129 + E129 + F129 + G129 + H129) / $Q$2</f>
        <v>0.32975005782087652</v>
      </c>
      <c r="M129" s="41">
        <f xml:space="preserve"> (D129 + E129 + F129 + G129 + H129) / (C129 + D129 + E129 + F129+ G129 + H129)</f>
        <v>0.21912808070856443</v>
      </c>
      <c r="N129" s="41">
        <f>I129 / (D129 + E129 + F129 + G129 + H129)</f>
        <v>2.1156127839594024E-3</v>
      </c>
      <c r="O129" s="41">
        <f>SUM(B129:J129)</f>
        <v>762.945248072499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52"/>
      <c r="CP129" s="52"/>
      <c r="CQ129" s="52"/>
      <c r="CR129" s="52"/>
      <c r="CS129" s="52"/>
      <c r="CT129" s="52"/>
      <c r="CU129" s="52"/>
      <c r="CV129" s="52"/>
      <c r="CW129" s="52"/>
      <c r="CX129" s="52"/>
      <c r="CY129" s="52"/>
      <c r="CZ129" s="52"/>
    </row>
    <row r="130" spans="1:104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52"/>
      <c r="CP130" s="52"/>
      <c r="CQ130" s="52"/>
      <c r="CR130" s="52"/>
      <c r="CS130" s="52"/>
      <c r="CT130" s="52"/>
      <c r="CU130" s="52"/>
      <c r="CV130" s="52"/>
      <c r="CW130" s="52"/>
      <c r="CX130" s="52"/>
      <c r="CY130" s="52"/>
      <c r="CZ130" s="52"/>
    </row>
    <row r="131" spans="1:104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52"/>
      <c r="CP131" s="52"/>
      <c r="CQ131" s="52"/>
      <c r="CR131" s="52"/>
      <c r="CS131" s="52"/>
      <c r="CT131" s="52"/>
      <c r="CU131" s="52"/>
      <c r="CV131" s="52"/>
      <c r="CW131" s="52"/>
      <c r="CX131" s="52"/>
      <c r="CY131" s="52"/>
      <c r="CZ131" s="52"/>
    </row>
    <row r="132" spans="1:104" x14ac:dyDescent="0.2">
      <c r="A132" s="4">
        <v>61</v>
      </c>
      <c r="B132" s="41">
        <f t="array" ref="B132:K132">MMULT(B129:K129,B117:K126)</f>
        <v>473.80343773767595</v>
      </c>
      <c r="C132" s="41">
        <v>217.01221808176609</v>
      </c>
      <c r="D132" s="41">
        <v>30.366341097194415</v>
      </c>
      <c r="E132" s="41">
        <v>18.261154565965871</v>
      </c>
      <c r="F132" s="41">
        <v>10.499204043370177</v>
      </c>
      <c r="G132" s="41">
        <v>2.6172715895815584</v>
      </c>
      <c r="H132" s="41">
        <v>1.0193510154607188</v>
      </c>
      <c r="I132" s="41">
        <v>0.13786279841064192</v>
      </c>
      <c r="J132" s="41">
        <v>0.27383151254506805</v>
      </c>
      <c r="K132" s="41">
        <v>95.966717820193253</v>
      </c>
      <c r="L132" s="41">
        <f xml:space="preserve"> (C132 + D132 + E132 + F132 + G132 + H132) / $Q$2</f>
        <v>0.32916419528635882</v>
      </c>
      <c r="M132" s="41">
        <f xml:space="preserve"> (D132 + E132 + F132 + G132 + H132) / (C132 + D132 + E132 + F132+ G132 + H132)</f>
        <v>0.22433455842255992</v>
      </c>
      <c r="N132" s="41">
        <f>I132 / (D132 + E132 + F132 + G132 + H132)</f>
        <v>2.1965503630648597E-3</v>
      </c>
      <c r="O132" s="41">
        <f>SUM(B132:J132)</f>
        <v>753.99067244197056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</row>
    <row r="133" spans="1:104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52"/>
      <c r="CP133" s="52"/>
      <c r="CQ133" s="52"/>
      <c r="CR133" s="52"/>
      <c r="CS133" s="52"/>
      <c r="CT133" s="52"/>
      <c r="CU133" s="52"/>
      <c r="CV133" s="52"/>
      <c r="CW133" s="52"/>
      <c r="CX133" s="52"/>
      <c r="CY133" s="52"/>
      <c r="CZ133" s="52"/>
    </row>
    <row r="134" spans="1:104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52"/>
      <c r="CP134" s="52"/>
      <c r="CQ134" s="52"/>
      <c r="CR134" s="52"/>
      <c r="CS134" s="52"/>
      <c r="CT134" s="52"/>
      <c r="CU134" s="52"/>
      <c r="CV134" s="52"/>
      <c r="CW134" s="52"/>
      <c r="CX134" s="52"/>
      <c r="CY134" s="52"/>
      <c r="CZ134" s="52"/>
    </row>
    <row r="135" spans="1:104" x14ac:dyDescent="0.2">
      <c r="A135" s="4">
        <v>62</v>
      </c>
      <c r="B135" s="41">
        <f t="array" ref="B135:K135">MMULT(B132:K132,B117:K126)</f>
        <v>465.83163446676906</v>
      </c>
      <c r="C135" s="41">
        <v>214.82298187613782</v>
      </c>
      <c r="D135" s="41">
        <v>30.536503310649184</v>
      </c>
      <c r="E135" s="41">
        <v>18.695444221361036</v>
      </c>
      <c r="F135" s="41">
        <v>10.94339630769435</v>
      </c>
      <c r="G135" s="41">
        <v>2.7551344407159468</v>
      </c>
      <c r="H135" s="41">
        <v>1.0821241254055236</v>
      </c>
      <c r="I135" s="41">
        <v>0.14579790481818083</v>
      </c>
      <c r="J135" s="41">
        <v>0.28783306236760176</v>
      </c>
      <c r="K135" s="41">
        <v>104.8565405462451</v>
      </c>
      <c r="L135" s="41">
        <f xml:space="preserve"> (C135 + D135 + E135 + F135 + G135 + H135) / $Q$2</f>
        <v>0.32805830913001277</v>
      </c>
      <c r="M135" s="41">
        <f xml:space="preserve"> (D135 + E135 + F135 + G135 + H135) / (C135 + D135 + E135 + F135+ G135 + H135)</f>
        <v>0.22957113802625451</v>
      </c>
      <c r="N135" s="41">
        <f>I135 / (D135 + E135 + F135 + G135 + H135)</f>
        <v>2.2776437660486553E-3</v>
      </c>
      <c r="O135" s="41">
        <f>SUM(B135:J135)</f>
        <v>745.10084971591857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52"/>
      <c r="CP135" s="52"/>
      <c r="CQ135" s="52"/>
      <c r="CR135" s="52"/>
      <c r="CS135" s="52"/>
      <c r="CT135" s="52"/>
      <c r="CU135" s="52"/>
      <c r="CV135" s="52"/>
      <c r="CW135" s="52"/>
      <c r="CX135" s="52"/>
      <c r="CY135" s="52"/>
      <c r="CZ135" s="52"/>
    </row>
    <row r="136" spans="1:104" ht="16" thickBot="1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52"/>
      <c r="CP136" s="52"/>
      <c r="CQ136" s="52"/>
      <c r="CR136" s="52"/>
      <c r="CS136" s="52"/>
      <c r="CT136" s="52"/>
      <c r="CU136" s="52"/>
      <c r="CV136" s="52"/>
      <c r="CW136" s="52"/>
      <c r="CX136" s="52"/>
      <c r="CY136" s="52"/>
      <c r="CZ136" s="52"/>
    </row>
    <row r="137" spans="1:104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188</v>
      </c>
      <c r="R137" s="46"/>
      <c r="S137" s="46"/>
      <c r="T137" s="46"/>
      <c r="U137" s="47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52"/>
      <c r="CP137" s="52"/>
      <c r="CQ137" s="52"/>
      <c r="CR137" s="52"/>
      <c r="CS137" s="52"/>
      <c r="CT137" s="52"/>
      <c r="CU137" s="52"/>
      <c r="CV137" s="52"/>
      <c r="CW137" s="52"/>
      <c r="CX137" s="52"/>
      <c r="CY137" s="52"/>
      <c r="CZ137" s="52"/>
    </row>
    <row r="138" spans="1:104" ht="16" thickBot="1" x14ac:dyDescent="0.25">
      <c r="A138" s="4">
        <v>63</v>
      </c>
      <c r="B138" s="41">
        <f t="array" ref="B138:K138">MMULT(B135:K135,B117:K126)</f>
        <v>458.25447551036933</v>
      </c>
      <c r="C138" s="41">
        <v>212.40406009482834</v>
      </c>
      <c r="D138" s="41">
        <v>30.656786462108798</v>
      </c>
      <c r="E138" s="41">
        <v>19.093182242155564</v>
      </c>
      <c r="F138" s="41">
        <v>11.371962494105206</v>
      </c>
      <c r="G138" s="41">
        <v>2.8926573414767072</v>
      </c>
      <c r="H138" s="41">
        <v>1.14627544847629</v>
      </c>
      <c r="I138" s="41">
        <v>0.15378388528863968</v>
      </c>
      <c r="J138" s="41">
        <v>0.30287507990155083</v>
      </c>
      <c r="K138" s="41">
        <v>113.68133170345342</v>
      </c>
      <c r="L138" s="41">
        <f xml:space="preserve"> (C138 + D138 + E138 + F138 + G138 + H138) / $Q$2</f>
        <v>0.32656333983699787</v>
      </c>
      <c r="M138" s="41">
        <f xml:space="preserve"> (D138 + E138 + F138 + G138 + H138) / (C138 + D138 + E138 + F138+ G138 + H138)</f>
        <v>0.23475899991168245</v>
      </c>
      <c r="N138" s="41">
        <f>I138 / (D138 + E138 + F138 + G138 + H138)</f>
        <v>2.3600651660511929E-3</v>
      </c>
      <c r="O138" s="41">
        <f>SUM(B138:J138)</f>
        <v>736.27605855871047</v>
      </c>
      <c r="P138" s="41"/>
      <c r="Q138" s="27" t="s">
        <v>148</v>
      </c>
      <c r="R138" s="48"/>
      <c r="S138" s="48"/>
      <c r="T138" s="48"/>
      <c r="U138" s="49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52"/>
      <c r="CP138" s="52"/>
      <c r="CQ138" s="52"/>
      <c r="CR138" s="52"/>
      <c r="CS138" s="52"/>
      <c r="CT138" s="52"/>
      <c r="CU138" s="52"/>
      <c r="CV138" s="52"/>
      <c r="CW138" s="52"/>
      <c r="CX138" s="52"/>
      <c r="CY138" s="52"/>
      <c r="CZ138" s="52"/>
    </row>
    <row r="139" spans="1:104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</row>
    <row r="140" spans="1:104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52"/>
      <c r="CP140" s="52"/>
      <c r="CQ140" s="52"/>
      <c r="CR140" s="52"/>
      <c r="CS140" s="52"/>
      <c r="CT140" s="52"/>
      <c r="CU140" s="52"/>
      <c r="CV140" s="52"/>
      <c r="CW140" s="52"/>
      <c r="CX140" s="52"/>
      <c r="CY140" s="52"/>
      <c r="CZ140" s="52"/>
    </row>
    <row r="141" spans="1:104" x14ac:dyDescent="0.2">
      <c r="A141" s="4">
        <v>64</v>
      </c>
      <c r="B141" s="41">
        <f t="array" ref="B141:K141">MMULT(B138:K138,B117:K126)</f>
        <v>450.99218440942605</v>
      </c>
      <c r="C141" s="41">
        <v>209.83562148675139</v>
      </c>
      <c r="D141" s="41">
        <v>30.729162032961536</v>
      </c>
      <c r="E141" s="41">
        <v>19.454995688118089</v>
      </c>
      <c r="F141" s="41">
        <v>11.783461090145479</v>
      </c>
      <c r="G141" s="41">
        <v>3.0288263016909394</v>
      </c>
      <c r="H141" s="41">
        <v>1.2114760070644603</v>
      </c>
      <c r="I141" s="41">
        <v>0.16180029082405398</v>
      </c>
      <c r="J141" s="41">
        <v>0.31892418844584036</v>
      </c>
      <c r="K141" s="41">
        <v>122.44093876673602</v>
      </c>
      <c r="L141" s="41">
        <f xml:space="preserve"> (C141 + D141 + E141 + F141 + G141 + H141) / $Q$2</f>
        <v>0.32477338954790186</v>
      </c>
      <c r="M141" s="41">
        <f xml:space="preserve"> (D141 + E141 + F141 + G141 + H141) / (C141 + D141 + E141 + F141+ G141 + H141)</f>
        <v>0.23984593334358226</v>
      </c>
      <c r="N141" s="41">
        <f>I141 / (D141 + E141 + F141 + G141 + H141)</f>
        <v>2.4438207405854521E-3</v>
      </c>
      <c r="O141" s="41">
        <f>SUM(B141:J141)</f>
        <v>727.51645149542787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-9.022083279241599</v>
      </c>
      <c r="AM141">
        <f>J141 - J129</f>
        <v>5.8023511225085478E-2</v>
      </c>
      <c r="AN141">
        <f>K141-K129</f>
        <v>35.428796577071282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52"/>
      <c r="CP141" s="52"/>
      <c r="CQ141" s="52"/>
      <c r="CR141" s="52"/>
      <c r="CS141" s="52"/>
      <c r="CT141" s="52"/>
      <c r="CU141" s="52"/>
      <c r="CV141" s="52"/>
      <c r="CW141" s="52"/>
      <c r="CX141" s="52"/>
      <c r="CY141" s="52"/>
      <c r="CZ141" s="52"/>
    </row>
    <row r="142" spans="1:104" x14ac:dyDescent="0.2">
      <c r="A142" s="22" t="s">
        <v>153</v>
      </c>
      <c r="B142" s="41">
        <f t="shared" ref="B142:J142" si="5">SUM(B129:B141)</f>
        <v>2331.1626488967495</v>
      </c>
      <c r="C142" s="41">
        <f t="shared" si="5"/>
        <v>1072.9325863054764</v>
      </c>
      <c r="D142" s="41">
        <f t="shared" si="5"/>
        <v>152.43567803775494</v>
      </c>
      <c r="E142" s="41">
        <f t="shared" si="5"/>
        <v>93.294105959678902</v>
      </c>
      <c r="F142" s="41">
        <f t="shared" si="5"/>
        <v>54.639163057807494</v>
      </c>
      <c r="G142" s="41">
        <f t="shared" si="5"/>
        <v>13.774112531440219</v>
      </c>
      <c r="H142" s="41">
        <f t="shared" si="5"/>
        <v>5.4174440572571223</v>
      </c>
      <c r="I142" s="41">
        <f t="shared" si="5"/>
        <v>0.72917691788039318</v>
      </c>
      <c r="J142" s="41">
        <f t="shared" si="5"/>
        <v>1.444364520480816</v>
      </c>
      <c r="K142" s="41"/>
      <c r="L142" s="4">
        <f>AVERAGE(L45:L141)</f>
        <v>0.3106778474957666</v>
      </c>
      <c r="M142" s="41"/>
      <c r="N142" s="41"/>
      <c r="O142" s="4">
        <f>SUM(B142:J142)</f>
        <v>3725.8292802845253</v>
      </c>
      <c r="P142" s="41"/>
      <c r="Q142" s="41">
        <f xml:space="preserve"> $R$6 * B142</f>
        <v>2331.1626488967495</v>
      </c>
      <c r="R142" s="41">
        <f>$R$7 * C142</f>
        <v>1072.9325863054764</v>
      </c>
      <c r="S142" s="41">
        <f xml:space="preserve"> $R$8 * D142</f>
        <v>144.81389413586717</v>
      </c>
      <c r="T142" s="41">
        <f xml:space="preserve"> $R$9 * E142</f>
        <v>88.629400661694959</v>
      </c>
      <c r="U142" s="41">
        <f xml:space="preserve"> $R$10 * F142</f>
        <v>50.268030013182894</v>
      </c>
      <c r="V142" s="41">
        <f>$R$11 * G142</f>
        <v>10.74380777452337</v>
      </c>
      <c r="W142" s="41">
        <f>$R$12 *H142</f>
        <v>3.2504664343542733</v>
      </c>
      <c r="X142" s="41">
        <f xml:space="preserve"> $R$13 * I142</f>
        <v>0.47396499662225561</v>
      </c>
      <c r="Y142" s="41">
        <f xml:space="preserve"> $R$14 * J142</f>
        <v>1.083273390360612</v>
      </c>
      <c r="Z142" s="4">
        <f>SUM(Q142:Y142)</f>
        <v>3703.3580726088312</v>
      </c>
      <c r="AA142" s="41"/>
      <c r="AB142" s="50">
        <f xml:space="preserve"> $S$6 * B142</f>
        <v>5848887.0860819444</v>
      </c>
      <c r="AC142" s="50">
        <f>$S$7 * C142</f>
        <v>4157613.7719337214</v>
      </c>
      <c r="AD142" s="50">
        <f xml:space="preserve"> $S$8 * D142</f>
        <v>598310.03629818815</v>
      </c>
      <c r="AE142" s="50">
        <f xml:space="preserve"> $S$9 * E142</f>
        <v>373176.42383871559</v>
      </c>
      <c r="AF142" s="50">
        <f xml:space="preserve"> $S$10 * F142</f>
        <v>245876.23376013373</v>
      </c>
      <c r="AG142" s="50">
        <f>$S$11 * G142</f>
        <v>285289.41875118983</v>
      </c>
      <c r="AH142" s="50">
        <f>$S$12 *H142</f>
        <v>277286.45662664855</v>
      </c>
      <c r="AI142" s="50">
        <f xml:space="preserve"> $S$13 * I142</f>
        <v>51720.518785256289</v>
      </c>
      <c r="AJ142" s="50">
        <f xml:space="preserve"> $S$14 * J142</f>
        <v>97015.076111655449</v>
      </c>
      <c r="AK142" s="39">
        <f>SUM(AB142:AJ142) + AL142 + AM142 + AN142</f>
        <v>14152656.314745566</v>
      </c>
      <c r="AL142" s="39">
        <f>IF(AL141&gt;0,(AL141*$T$7)-(AL141*$S$7),0)</f>
        <v>0</v>
      </c>
      <c r="AM142" s="39">
        <f>IF(AM141 &gt; 0, (AM141 * $T$14) - (AM141 * $S$14), 0)</f>
        <v>9664.9762647624884</v>
      </c>
      <c r="AN142" s="39">
        <f t="array" ref="AN142">IF(AN141&gt;0,AN141*$T$15,0)</f>
        <v>2207816.3162933509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52"/>
      <c r="CP142" s="52"/>
      <c r="CQ142" s="52"/>
      <c r="CR142" s="52"/>
      <c r="CS142" s="52"/>
      <c r="CT142" s="52"/>
      <c r="CU142" s="52"/>
      <c r="CV142" s="52"/>
      <c r="CW142" s="52"/>
      <c r="CX142" s="52"/>
      <c r="CY142" s="52"/>
      <c r="CZ142" s="52"/>
    </row>
    <row r="143" spans="1:104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52"/>
      <c r="CP143" s="52"/>
      <c r="CQ143" s="52"/>
      <c r="CR143" s="52"/>
      <c r="CS143" s="52"/>
      <c r="CT143" s="52"/>
      <c r="CU143" s="52"/>
      <c r="CV143" s="52"/>
      <c r="CW143" s="52"/>
      <c r="CX143" s="52"/>
      <c r="CY143" s="52"/>
      <c r="CZ143" s="52"/>
    </row>
    <row r="144" spans="1:104" x14ac:dyDescent="0.2">
      <c r="A144" s="4" t="str">
        <f>'65-69 transition matrix'!A1</f>
        <v>65-69</v>
      </c>
      <c r="B144" s="4" t="str">
        <f>'65-69 transition matrix'!B1</f>
        <v>no NAFLD</v>
      </c>
      <c r="C144" s="4" t="str">
        <f>'65-69 transition matrix'!C1</f>
        <v>NAFLD</v>
      </c>
      <c r="D144" s="4" t="str">
        <f>'65-69 transition matrix'!D1</f>
        <v>F1</v>
      </c>
      <c r="E144" s="4" t="str">
        <f>'65-69 transition matrix'!E1</f>
        <v>F2</v>
      </c>
      <c r="F144" s="4" t="str">
        <f>'65-69 transition matrix'!F1</f>
        <v>F3</v>
      </c>
      <c r="G144" s="4" t="str">
        <f>'65-69 transition matrix'!G1</f>
        <v>F4</v>
      </c>
      <c r="H144" s="4" t="str">
        <f>'65-69 transition matrix'!H1</f>
        <v>DCC</v>
      </c>
      <c r="I144" s="4" t="str">
        <f>'65-69 transition matrix'!I1</f>
        <v>HCC</v>
      </c>
      <c r="J144" s="4" t="str">
        <f>'65-69 transition matrix'!J1</f>
        <v>LT</v>
      </c>
      <c r="K144" s="4" t="str">
        <f>'65-69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52"/>
      <c r="CP144" s="52"/>
      <c r="CQ144" s="52"/>
      <c r="CR144" s="52"/>
      <c r="CS144" s="52"/>
      <c r="CT144" s="52"/>
      <c r="CU144" s="52"/>
      <c r="CV144" s="52"/>
      <c r="CW144" s="52"/>
      <c r="CX144" s="52"/>
      <c r="CY144" s="52"/>
      <c r="CZ144" s="52"/>
    </row>
    <row r="145" spans="1:104" x14ac:dyDescent="0.2">
      <c r="A145" s="4" t="str">
        <f>'65-69 transition matrix'!A2</f>
        <v>no NAFLD</v>
      </c>
      <c r="B145" s="41">
        <f>'65-69 transition matrix'!B2</f>
        <v>0.89561000000000002</v>
      </c>
      <c r="C145" s="41">
        <f>'65-69 transition matrix'!C2</f>
        <v>8.9399999999999993E-2</v>
      </c>
      <c r="D145" s="41">
        <f>'65-69 transition matrix'!D2</f>
        <v>0</v>
      </c>
      <c r="E145" s="41">
        <f>'65-69 transition matrix'!E2</f>
        <v>0</v>
      </c>
      <c r="F145" s="41">
        <f>'65-69 transition matrix'!F2</f>
        <v>0</v>
      </c>
      <c r="G145" s="41">
        <f>'65-69 transition matrix'!G2</f>
        <v>0</v>
      </c>
      <c r="H145" s="41">
        <f>'65-69 transition matrix'!H2</f>
        <v>0</v>
      </c>
      <c r="I145" s="41">
        <f>'65-69 transition matrix'!I2</f>
        <v>0</v>
      </c>
      <c r="J145" s="41">
        <f>'65-69 transition matrix'!J2</f>
        <v>0</v>
      </c>
      <c r="K145" s="41">
        <f>'65-69 transition matrix'!K2</f>
        <v>1.499E-2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52"/>
      <c r="CP145" s="52"/>
      <c r="CQ145" s="52"/>
      <c r="CR145" s="52"/>
      <c r="CS145" s="52"/>
      <c r="CT145" s="52"/>
      <c r="CU145" s="52"/>
      <c r="CV145" s="52"/>
      <c r="CW145" s="52"/>
      <c r="CX145" s="52"/>
      <c r="CY145" s="52"/>
      <c r="CZ145" s="52"/>
    </row>
    <row r="146" spans="1:104" x14ac:dyDescent="0.2">
      <c r="A146" s="4" t="str">
        <f>'65-69 transition matrix'!A3</f>
        <v>NAFLD</v>
      </c>
      <c r="B146" s="41">
        <f>'65-69 transition matrix'!B3</f>
        <v>0.14359</v>
      </c>
      <c r="C146" s="41">
        <f>'65-69 transition matrix'!C3</f>
        <v>0.81453449999999994</v>
      </c>
      <c r="D146" s="41">
        <f>'65-69 transition matrix'!D3</f>
        <v>2.6136E-2</v>
      </c>
      <c r="E146" s="41">
        <f>'65-69 transition matrix'!E3</f>
        <v>0</v>
      </c>
      <c r="F146" s="41">
        <f>'65-69 transition matrix'!F3</f>
        <v>0</v>
      </c>
      <c r="G146" s="41">
        <f>'65-69 transition matrix'!G3</f>
        <v>0</v>
      </c>
      <c r="H146" s="41">
        <f>'65-69 transition matrix'!H3</f>
        <v>0</v>
      </c>
      <c r="I146" s="41">
        <f>'65-69 transition matrix'!I3</f>
        <v>0</v>
      </c>
      <c r="J146" s="41">
        <f>'65-69 transition matrix'!J3</f>
        <v>0</v>
      </c>
      <c r="K146" s="41">
        <f>'65-69 transition matrix'!K3</f>
        <v>1.57395E-2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</row>
    <row r="147" spans="1:104" x14ac:dyDescent="0.2">
      <c r="A147" s="4" t="str">
        <f>'65-69 transition matrix'!A4</f>
        <v>F1</v>
      </c>
      <c r="B147" s="41">
        <f>'65-69 transition matrix'!B4</f>
        <v>0</v>
      </c>
      <c r="C147" s="41">
        <f>'65-69 transition matrix'!C4</f>
        <v>4.9799999999999997E-2</v>
      </c>
      <c r="D147" s="41">
        <f>'65-69 transition matrix'!D4</f>
        <v>0.80023998699999999</v>
      </c>
      <c r="E147" s="41">
        <f>'65-69 transition matrix'!E4</f>
        <v>0.1331</v>
      </c>
      <c r="F147" s="41">
        <f>'65-69 transition matrix'!F4</f>
        <v>0</v>
      </c>
      <c r="G147" s="41">
        <f>'65-69 transition matrix'!G4</f>
        <v>0</v>
      </c>
      <c r="H147" s="41">
        <f>'65-69 transition matrix'!H4</f>
        <v>0</v>
      </c>
      <c r="I147" s="41">
        <f>'65-69 transition matrix'!I4</f>
        <v>1.1253000000000001E-5</v>
      </c>
      <c r="J147" s="41">
        <f>'65-69 transition matrix'!J4</f>
        <v>0</v>
      </c>
      <c r="K147" s="41">
        <f>'65-69 transition matrix'!K4</f>
        <v>1.6848760000000001E-2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52"/>
      <c r="CP147" s="52"/>
      <c r="CQ147" s="52"/>
      <c r="CR147" s="52"/>
      <c r="CS147" s="52"/>
      <c r="CT147" s="52"/>
      <c r="CU147" s="52"/>
      <c r="CV147" s="52"/>
      <c r="CW147" s="52"/>
      <c r="CX147" s="52"/>
      <c r="CY147" s="52"/>
      <c r="CZ147" s="52"/>
    </row>
    <row r="148" spans="1:104" x14ac:dyDescent="0.2">
      <c r="A148" s="4" t="str">
        <f>'65-69 transition matrix'!A5</f>
        <v>F2</v>
      </c>
      <c r="B148" s="41">
        <f>'65-69 transition matrix'!B5</f>
        <v>0</v>
      </c>
      <c r="C148" s="41">
        <f>'65-69 transition matrix'!C5</f>
        <v>0</v>
      </c>
      <c r="D148" s="41">
        <f>'65-69 transition matrix'!D5</f>
        <v>4.9799999999999997E-2</v>
      </c>
      <c r="E148" s="41">
        <f>'65-69 transition matrix'!E5</f>
        <v>0.78985812</v>
      </c>
      <c r="F148" s="41">
        <f>'65-69 transition matrix'!F5</f>
        <v>0.1331</v>
      </c>
      <c r="G148" s="41">
        <f>'65-69 transition matrix'!G5</f>
        <v>0</v>
      </c>
      <c r="H148" s="41">
        <f>'65-69 transition matrix'!H5</f>
        <v>0</v>
      </c>
      <c r="I148" s="41">
        <f>'65-69 transition matrix'!I5</f>
        <v>2.299E-4</v>
      </c>
      <c r="J148" s="41">
        <f>'65-69 transition matrix'!J5</f>
        <v>0</v>
      </c>
      <c r="K148" s="41">
        <f>'65-69 transition matrix'!K5</f>
        <v>2.7011980000000001E-2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52"/>
      <c r="CP148" s="52"/>
      <c r="CQ148" s="52"/>
      <c r="CR148" s="52"/>
      <c r="CS148" s="52"/>
      <c r="CT148" s="52"/>
      <c r="CU148" s="52"/>
      <c r="CV148" s="52"/>
      <c r="CW148" s="52"/>
      <c r="CX148" s="52"/>
      <c r="CY148" s="52"/>
      <c r="CZ148" s="52"/>
    </row>
    <row r="149" spans="1:104" x14ac:dyDescent="0.2">
      <c r="A149" s="4" t="str">
        <f>'65-69 transition matrix'!A6</f>
        <v>F3</v>
      </c>
      <c r="B149" s="41">
        <f>'65-69 transition matrix'!B6</f>
        <v>0</v>
      </c>
      <c r="C149" s="41">
        <f>'65-69 transition matrix'!C6</f>
        <v>0</v>
      </c>
      <c r="D149" s="41">
        <f>'65-69 transition matrix'!D6</f>
        <v>0</v>
      </c>
      <c r="E149" s="41">
        <f>'65-69 transition matrix'!E6</f>
        <v>4.9799999999999997E-2</v>
      </c>
      <c r="F149" s="41">
        <f>'65-69 transition matrix'!F6</f>
        <v>0.82746865000000003</v>
      </c>
      <c r="G149" s="41">
        <f>'65-69 transition matrix'!G6</f>
        <v>8.7119999999999989E-2</v>
      </c>
      <c r="H149" s="41">
        <f>'65-69 transition matrix'!H6</f>
        <v>0</v>
      </c>
      <c r="I149" s="41">
        <f>'65-69 transition matrix'!I6</f>
        <v>4.5980000000000001E-4</v>
      </c>
      <c r="J149" s="41">
        <f>'65-69 transition matrix'!J6</f>
        <v>0</v>
      </c>
      <c r="K149" s="41">
        <f>'65-69 transition matrix'!K6</f>
        <v>3.5151550000000004E-2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52"/>
      <c r="CP149" s="52"/>
      <c r="CQ149" s="52"/>
      <c r="CR149" s="52"/>
      <c r="CS149" s="52"/>
      <c r="CT149" s="52"/>
      <c r="CU149" s="52"/>
      <c r="CV149" s="52"/>
      <c r="CW149" s="52"/>
      <c r="CX149" s="52"/>
      <c r="CY149" s="52"/>
      <c r="CZ149" s="52"/>
    </row>
    <row r="150" spans="1:104" x14ac:dyDescent="0.2">
      <c r="A150" s="4" t="str">
        <f>'65-69 transition matrix'!A7</f>
        <v>F4</v>
      </c>
      <c r="B150" s="41">
        <f>'65-69 transition matrix'!B7</f>
        <v>0</v>
      </c>
      <c r="C150" s="41">
        <f>'65-69 transition matrix'!C7</f>
        <v>0</v>
      </c>
      <c r="D150" s="41">
        <f>'65-69 transition matrix'!D7</f>
        <v>0</v>
      </c>
      <c r="E150" s="41">
        <f>'65-69 transition matrix'!E7</f>
        <v>0</v>
      </c>
      <c r="F150" s="41">
        <f>'65-69 transition matrix'!F7</f>
        <v>4.9799999999999997E-2</v>
      </c>
      <c r="G150" s="41">
        <f>'65-69 transition matrix'!G7</f>
        <v>0.74113468999999998</v>
      </c>
      <c r="H150" s="41">
        <f>'65-69 transition matrix'!H7</f>
        <v>0.1331</v>
      </c>
      <c r="I150" s="41">
        <f>'65-69 transition matrix'!I7</f>
        <v>3.1459999999999995E-2</v>
      </c>
      <c r="J150" s="41">
        <f>'65-69 transition matrix'!J7</f>
        <v>0</v>
      </c>
      <c r="K150" s="41">
        <f>'65-69 transition matrix'!K7</f>
        <v>4.4505309999999999E-2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52"/>
      <c r="CP150" s="52"/>
      <c r="CQ150" s="52"/>
      <c r="CR150" s="52"/>
      <c r="CS150" s="52"/>
      <c r="CT150" s="52"/>
      <c r="CU150" s="52"/>
      <c r="CV150" s="52"/>
      <c r="CW150" s="52"/>
      <c r="CX150" s="52"/>
      <c r="CY150" s="52"/>
      <c r="CZ150" s="52"/>
    </row>
    <row r="151" spans="1:104" x14ac:dyDescent="0.2">
      <c r="A151" s="4" t="str">
        <f>'65-69 transition matrix'!A8</f>
        <v>DCC</v>
      </c>
      <c r="B151" s="41">
        <f>'65-69 transition matrix'!B8</f>
        <v>0</v>
      </c>
      <c r="C151" s="41">
        <f>'65-69 transition matrix'!C8</f>
        <v>0</v>
      </c>
      <c r="D151" s="41">
        <f>'65-69 transition matrix'!D8</f>
        <v>0</v>
      </c>
      <c r="E151" s="41">
        <f>'65-69 transition matrix'!E8</f>
        <v>0</v>
      </c>
      <c r="F151" s="41">
        <f>'65-69 transition matrix'!F8</f>
        <v>0</v>
      </c>
      <c r="G151" s="41">
        <f>'65-69 transition matrix'!G8</f>
        <v>0</v>
      </c>
      <c r="H151" s="41">
        <f>'65-69 transition matrix'!H8</f>
        <v>0.7746599999999999</v>
      </c>
      <c r="I151" s="41">
        <f>'65-69 transition matrix'!I8</f>
        <v>3.1459999999999995E-2</v>
      </c>
      <c r="J151" s="41">
        <f>'65-69 transition matrix'!J8</f>
        <v>3.388E-2</v>
      </c>
      <c r="K151" s="41">
        <f>'65-69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52"/>
      <c r="CP151" s="52"/>
      <c r="CQ151" s="52"/>
      <c r="CR151" s="52"/>
      <c r="CS151" s="52"/>
      <c r="CT151" s="52"/>
      <c r="CU151" s="52"/>
      <c r="CV151" s="52"/>
      <c r="CW151" s="52"/>
      <c r="CX151" s="52"/>
      <c r="CY151" s="52"/>
      <c r="CZ151" s="52"/>
    </row>
    <row r="152" spans="1:104" x14ac:dyDescent="0.2">
      <c r="A152" s="4" t="str">
        <f>'65-69 transition matrix'!A9</f>
        <v>HCC</v>
      </c>
      <c r="B152" s="41">
        <f>'65-69 transition matrix'!B9</f>
        <v>0</v>
      </c>
      <c r="C152" s="41">
        <f>'65-69 transition matrix'!C9</f>
        <v>0</v>
      </c>
      <c r="D152" s="41">
        <f>'65-69 transition matrix'!D9</f>
        <v>0</v>
      </c>
      <c r="E152" s="41">
        <f>'65-69 transition matrix'!E9</f>
        <v>0</v>
      </c>
      <c r="F152" s="41">
        <f>'65-69 transition matrix'!F9</f>
        <v>0</v>
      </c>
      <c r="G152" s="41">
        <f>'65-69 transition matrix'!G9</f>
        <v>0</v>
      </c>
      <c r="H152" s="41">
        <f>'65-69 transition matrix'!H9</f>
        <v>0</v>
      </c>
      <c r="I152" s="41">
        <f>'65-69 transition matrix'!I9</f>
        <v>0.37056200000000006</v>
      </c>
      <c r="J152" s="41">
        <f>'65-69 transition matrix'!J9</f>
        <v>7.038E-3</v>
      </c>
      <c r="K152" s="41">
        <f>'65-69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52"/>
      <c r="CP152" s="52"/>
      <c r="CQ152" s="52"/>
      <c r="CR152" s="52"/>
      <c r="CS152" s="52"/>
      <c r="CT152" s="52"/>
      <c r="CU152" s="52"/>
      <c r="CV152" s="52"/>
      <c r="CW152" s="52"/>
      <c r="CX152" s="52"/>
      <c r="CY152" s="52"/>
      <c r="CZ152" s="52"/>
    </row>
    <row r="153" spans="1:104" x14ac:dyDescent="0.2">
      <c r="A153" s="4" t="str">
        <f>'65-69 transition matrix'!A10</f>
        <v xml:space="preserve">LT </v>
      </c>
      <c r="B153" s="41">
        <f>'65-69 transition matrix'!B10</f>
        <v>0</v>
      </c>
      <c r="C153" s="41">
        <f>'65-69 transition matrix'!C10</f>
        <v>0</v>
      </c>
      <c r="D153" s="41">
        <f>'65-69 transition matrix'!D10</f>
        <v>0</v>
      </c>
      <c r="E153" s="41">
        <f>'65-69 transition matrix'!E10</f>
        <v>0</v>
      </c>
      <c r="F153" s="41">
        <f>'65-69 transition matrix'!F10</f>
        <v>0</v>
      </c>
      <c r="G153" s="41">
        <f>'65-69 transition matrix'!G10</f>
        <v>0</v>
      </c>
      <c r="H153" s="41">
        <f>'65-69 transition matrix'!H10</f>
        <v>0</v>
      </c>
      <c r="I153" s="41">
        <f>'65-69 transition matrix'!I10</f>
        <v>0</v>
      </c>
      <c r="J153" s="41">
        <f>'65-69 transition matrix'!J10</f>
        <v>0.92999999999999994</v>
      </c>
      <c r="K153" s="41">
        <f>'65-69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</row>
    <row r="154" spans="1:104" x14ac:dyDescent="0.2">
      <c r="A154" s="4" t="str">
        <f>'65-69 transition matrix'!A11</f>
        <v>death</v>
      </c>
      <c r="B154" s="41">
        <f>'65-69 transition matrix'!B11</f>
        <v>0</v>
      </c>
      <c r="C154" s="41">
        <f>'65-69 transition matrix'!C11</f>
        <v>0</v>
      </c>
      <c r="D154" s="41">
        <f>'65-69 transition matrix'!D11</f>
        <v>0</v>
      </c>
      <c r="E154" s="41">
        <f>'65-69 transition matrix'!E11</f>
        <v>0</v>
      </c>
      <c r="F154" s="41">
        <f>'65-69 transition matrix'!F11</f>
        <v>0</v>
      </c>
      <c r="G154" s="41">
        <f>'65-69 transition matrix'!G11</f>
        <v>0</v>
      </c>
      <c r="H154" s="41">
        <f>'65-69 transition matrix'!H11</f>
        <v>0</v>
      </c>
      <c r="I154" s="41">
        <f>'65-69 transition matrix'!I11</f>
        <v>0</v>
      </c>
      <c r="J154" s="41">
        <f>'65-69 transition matrix'!J11</f>
        <v>0</v>
      </c>
      <c r="K154" s="41">
        <f>'65-69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52"/>
      <c r="CP154" s="52"/>
      <c r="CQ154" s="52"/>
      <c r="CR154" s="52"/>
      <c r="CS154" s="52"/>
      <c r="CT154" s="52"/>
      <c r="CU154" s="52"/>
      <c r="CV154" s="52"/>
      <c r="CW154" s="52"/>
      <c r="CX154" s="52"/>
      <c r="CY154" s="52"/>
      <c r="CZ154" s="52"/>
    </row>
    <row r="155" spans="1:104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52"/>
      <c r="CP155" s="52"/>
      <c r="CQ155" s="52"/>
      <c r="CR155" s="52"/>
      <c r="CS155" s="52"/>
      <c r="CT155" s="52"/>
      <c r="CU155" s="52"/>
      <c r="CV155" s="52"/>
      <c r="CW155" s="52"/>
      <c r="CX155" s="52"/>
      <c r="CY155" s="52"/>
      <c r="CZ155" s="52"/>
    </row>
    <row r="156" spans="1:104" x14ac:dyDescent="0.2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52"/>
      <c r="CP156" s="52"/>
      <c r="CQ156" s="52"/>
      <c r="CR156" s="52"/>
      <c r="CS156" s="52"/>
      <c r="CT156" s="52"/>
      <c r="CU156" s="52"/>
      <c r="CV156" s="52"/>
      <c r="CW156" s="52"/>
      <c r="CX156" s="52"/>
      <c r="CY156" s="52"/>
      <c r="CZ156" s="52"/>
    </row>
    <row r="157" spans="1:104" x14ac:dyDescent="0.2">
      <c r="A157" s="4">
        <v>65</v>
      </c>
      <c r="B157" s="41">
        <f t="array" ref="B157:K157">MMULT(B141:K141,B145:K154)</f>
        <v>434.04340716820872</v>
      </c>
      <c r="C157" s="41">
        <v>212.76736658534443</v>
      </c>
      <c r="D157" s="41">
        <v>31.043826814224047</v>
      </c>
      <c r="E157" s="41">
        <v>20.043554147701485</v>
      </c>
      <c r="F157" s="41">
        <v>12.490740116502934</v>
      </c>
      <c r="G157" s="41">
        <v>3.2713433723410348</v>
      </c>
      <c r="H157" s="41">
        <v>1.3416187843876188</v>
      </c>
      <c r="I157" s="41">
        <v>0.2035934841800921</v>
      </c>
      <c r="J157" s="41">
        <v>0.33878305282079513</v>
      </c>
      <c r="K157" s="41">
        <v>134.41315673645269</v>
      </c>
      <c r="L157" s="41">
        <f xml:space="preserve"> (C157 + D157 + E157 + F157 + G157 + H157) / $Q$2</f>
        <v>0.33055592320203459</v>
      </c>
      <c r="M157" s="41">
        <f xml:space="preserve"> (D157 + E157 + F157 + G157 + H157) / (C157 + D157 + E157 + F157+ G157 + H157)</f>
        <v>0.24270878230828424</v>
      </c>
      <c r="N157" s="41">
        <f>I157 / (D157 + E157 + F157 + G157 + H157)</f>
        <v>2.9856320580507493E-3</v>
      </c>
      <c r="O157" s="41">
        <f>SUM(B157:J157)</f>
        <v>715.54423352571109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52"/>
      <c r="CP157" s="52"/>
      <c r="CQ157" s="52"/>
      <c r="CR157" s="52"/>
      <c r="CS157" s="52"/>
      <c r="CT157" s="52"/>
      <c r="CU157" s="52"/>
      <c r="CV157" s="52"/>
      <c r="CW157" s="52"/>
      <c r="CX157" s="52"/>
      <c r="CY157" s="52"/>
      <c r="CZ157" s="52"/>
    </row>
    <row r="158" spans="1:104" x14ac:dyDescent="0.2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52"/>
      <c r="CP158" s="52"/>
      <c r="CQ158" s="52"/>
      <c r="CR158" s="52"/>
      <c r="CS158" s="52"/>
      <c r="CT158" s="52"/>
      <c r="CU158" s="52"/>
      <c r="CV158" s="52"/>
      <c r="CW158" s="52"/>
      <c r="CX158" s="52"/>
      <c r="CY158" s="52"/>
      <c r="CZ158" s="52"/>
    </row>
    <row r="159" spans="1:104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52"/>
      <c r="CP159" s="52"/>
      <c r="CQ159" s="52"/>
      <c r="CR159" s="52"/>
      <c r="CS159" s="52"/>
      <c r="CT159" s="52"/>
      <c r="CU159" s="52"/>
      <c r="CV159" s="52"/>
      <c r="CW159" s="52"/>
      <c r="CX159" s="52"/>
      <c r="CY159" s="52"/>
      <c r="CZ159" s="52"/>
    </row>
    <row r="160" spans="1:104" x14ac:dyDescent="0.2">
      <c r="A160" s="4">
        <v>66</v>
      </c>
      <c r="B160" s="41">
        <f t="array" ref="B160:K160">MMULT(B157:K157,B145:K154)</f>
        <v>419.284882061909</v>
      </c>
      <c r="C160" s="41">
        <v>213.6558237340964</v>
      </c>
      <c r="D160" s="41">
        <v>31.401568455874997</v>
      </c>
      <c r="E160" s="41">
        <v>20.585536203996767</v>
      </c>
      <c r="F160" s="41">
        <v>13.166405818705176</v>
      </c>
      <c r="G160" s="41">
        <v>3.5126993350932629</v>
      </c>
      <c r="H160" s="41">
        <v>1.4747142103723043</v>
      </c>
      <c r="I160" s="41">
        <v>0.23126838972269179</v>
      </c>
      <c r="J160" s="41">
        <v>0.36195517448005143</v>
      </c>
      <c r="K160" s="41">
        <v>146.28253687791312</v>
      </c>
      <c r="L160" s="41">
        <f xml:space="preserve"> (C160 + D160 + E160 + F160 + G160 + H160) / $Q$2</f>
        <v>0.33389526464450608</v>
      </c>
      <c r="M160" s="41">
        <f xml:space="preserve"> (D160 + E160 + F160 + G160 + H160) / (C160 + D160 + E160 + F160+ G160 + H160)</f>
        <v>0.24715196554619759</v>
      </c>
      <c r="N160" s="41">
        <f>I160 / (D160 + E160 + F160 + G160 + H160)</f>
        <v>3.2971962223283368E-3</v>
      </c>
      <c r="O160" s="41">
        <f>SUM(B160:J160)</f>
        <v>703.6748533842507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52"/>
      <c r="CP160" s="52"/>
      <c r="CQ160" s="52"/>
      <c r="CR160" s="52"/>
      <c r="CS160" s="52"/>
      <c r="CT160" s="52"/>
      <c r="CU160" s="52"/>
      <c r="CV160" s="52"/>
      <c r="CW160" s="52"/>
      <c r="CX160" s="52"/>
      <c r="CY160" s="52"/>
      <c r="CZ160" s="52"/>
    </row>
    <row r="161" spans="1:104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52"/>
      <c r="CP161" s="52"/>
      <c r="CQ161" s="52"/>
      <c r="CR161" s="52"/>
      <c r="CS161" s="52"/>
      <c r="CT161" s="52"/>
      <c r="CU161" s="52"/>
      <c r="CV161" s="52"/>
      <c r="CW161" s="52"/>
      <c r="CX161" s="52"/>
      <c r="CY161" s="52"/>
      <c r="CZ161" s="52"/>
    </row>
    <row r="162" spans="1:104" x14ac:dyDescent="0.2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52"/>
      <c r="CP162" s="52"/>
      <c r="CQ162" s="52"/>
      <c r="CR162" s="52"/>
      <c r="CS162" s="52"/>
      <c r="CT162" s="52"/>
      <c r="CU162" s="52"/>
      <c r="CV162" s="52"/>
      <c r="CW162" s="52"/>
      <c r="CX162" s="52"/>
      <c r="CY162" s="52"/>
      <c r="CZ162" s="52"/>
    </row>
    <row r="163" spans="1:104" x14ac:dyDescent="0.2">
      <c r="A163" s="4">
        <v>67</v>
      </c>
      <c r="B163" s="41">
        <f t="array" ref="B163:K163">MMULT(B160:K160,B145:K154)</f>
        <v>406.19457295344523</v>
      </c>
      <c r="C163" s="41">
        <v>213.07790612277756</v>
      </c>
      <c r="D163" s="41">
        <v>31.7380590449824</v>
      </c>
      <c r="E163" s="41">
        <v>21.094888696529303</v>
      </c>
      <c r="F163" s="41">
        <v>13.809655343795733</v>
      </c>
      <c r="G163" s="41">
        <v>3.7504406077031458</v>
      </c>
      <c r="H163" s="41">
        <v>1.6099423917079225</v>
      </c>
      <c r="I163" s="41">
        <v>0.25374319719134031</v>
      </c>
      <c r="J163" s="41">
        <v>0.38820929664072978</v>
      </c>
      <c r="K163" s="41">
        <v>158.03997260739038</v>
      </c>
      <c r="L163" s="41">
        <f xml:space="preserve"> (C163 + D163 + E163 + F163 + G163 + H163) / $Q$2</f>
        <v>0.33540609855696962</v>
      </c>
      <c r="M163" s="41">
        <f xml:space="preserve"> (D163 + E163 + F163 + G163 + H163) / (C163 + D163 + E163 + F163+ G163 + H163)</f>
        <v>0.25257036880714945</v>
      </c>
      <c r="N163" s="41">
        <f>I163 / (D163 + E163 + F163 + G163 + H163)</f>
        <v>3.5240649171520036E-3</v>
      </c>
      <c r="O163" s="41">
        <f>SUM(B163:J163)</f>
        <v>691.91741765477332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52"/>
      <c r="CP163" s="52"/>
      <c r="CQ163" s="52"/>
      <c r="CR163" s="52"/>
      <c r="CS163" s="52"/>
      <c r="CT163" s="52"/>
      <c r="CU163" s="52"/>
      <c r="CV163" s="52"/>
      <c r="CW163" s="52"/>
      <c r="CX163" s="52"/>
      <c r="CY163" s="52"/>
      <c r="CZ163" s="52"/>
    </row>
    <row r="164" spans="1:104" x14ac:dyDescent="0.2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52"/>
      <c r="CP164" s="52"/>
      <c r="CQ164" s="52"/>
      <c r="CR164" s="52"/>
      <c r="CS164" s="52"/>
      <c r="CT164" s="52"/>
      <c r="CU164" s="52"/>
      <c r="CV164" s="52"/>
      <c r="CW164" s="52"/>
      <c r="CX164" s="52"/>
      <c r="CY164" s="52"/>
      <c r="CZ164" s="52"/>
    </row>
    <row r="165" spans="1:104" x14ac:dyDescent="0.2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52"/>
      <c r="CP165" s="52"/>
      <c r="CQ165" s="52"/>
      <c r="CR165" s="52"/>
      <c r="CS165" s="52"/>
      <c r="CT165" s="52"/>
      <c r="CU165" s="52"/>
      <c r="CV165" s="52"/>
      <c r="CW165" s="52"/>
      <c r="CX165" s="52"/>
      <c r="CY165" s="52"/>
      <c r="CZ165" s="52"/>
    </row>
    <row r="166" spans="1:104" x14ac:dyDescent="0.2">
      <c r="A166" s="4">
        <v>68</v>
      </c>
      <c r="B166" s="41">
        <f t="array" ref="B166:K166">MMULT(B163:K163,B145:K154)</f>
        <v>394.38777802300473</v>
      </c>
      <c r="C166" s="41">
        <v>211.45365588724169</v>
      </c>
      <c r="D166" s="41">
        <v>32.017593569074023</v>
      </c>
      <c r="E166" s="41">
        <v>21.57402562245807</v>
      </c>
      <c r="F166" s="41">
        <v>14.421558492067609</v>
      </c>
      <c r="G166" s="41">
        <v>3.9826788107049671</v>
      </c>
      <c r="H166" s="41">
        <v>1.7463416180457478</v>
      </c>
      <c r="I166" s="41">
        <v>0.27422177861593222</v>
      </c>
      <c r="J166" s="41">
        <v>0.41736533872877579</v>
      </c>
      <c r="K166" s="41">
        <v>169.68217112222223</v>
      </c>
      <c r="L166" s="41">
        <f xml:space="preserve"> (C166 + D166 + E166 + F166 + G166 + H166) / $Q$2</f>
        <v>0.33554135450440081</v>
      </c>
      <c r="M166" s="41">
        <f xml:space="preserve"> (D166 + E166 + F166 + G166 + H166) / (C166 + D166 + E166 + F166+ G166 + H166)</f>
        <v>0.25856686581585397</v>
      </c>
      <c r="N166" s="41">
        <f>I166 / (D166 + E166 + F166 + G166 + H166)</f>
        <v>3.7186547951573107E-3</v>
      </c>
      <c r="O166" s="41">
        <f>SUM(B166:J166)</f>
        <v>680.27521913994167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52"/>
      <c r="CP166" s="52"/>
      <c r="CQ166" s="52"/>
      <c r="CR166" s="52"/>
      <c r="CS166" s="52"/>
      <c r="CT166" s="52"/>
      <c r="CU166" s="52"/>
      <c r="CV166" s="52"/>
      <c r="CW166" s="52"/>
      <c r="CX166" s="52"/>
      <c r="CY166" s="52"/>
      <c r="CZ166" s="52"/>
    </row>
    <row r="167" spans="1:104" x14ac:dyDescent="0.2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52"/>
      <c r="CP167" s="52"/>
      <c r="CQ167" s="52"/>
      <c r="CR167" s="52"/>
      <c r="CS167" s="52"/>
      <c r="CT167" s="52"/>
      <c r="CU167" s="52"/>
      <c r="CV167" s="52"/>
      <c r="CW167" s="52"/>
      <c r="CX167" s="52"/>
      <c r="CY167" s="52"/>
      <c r="CZ167" s="52"/>
    </row>
    <row r="168" spans="1:104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52"/>
      <c r="CP168" s="52"/>
      <c r="CQ168" s="52"/>
      <c r="CR168" s="52"/>
      <c r="CS168" s="52"/>
      <c r="CT168" s="52"/>
      <c r="CU168" s="52"/>
      <c r="CV168" s="52"/>
      <c r="CW168" s="52"/>
      <c r="CX168" s="52"/>
      <c r="CY168" s="52"/>
      <c r="CZ168" s="52"/>
    </row>
    <row r="169" spans="1:104" x14ac:dyDescent="0.2">
      <c r="A169" s="4">
        <v>69</v>
      </c>
      <c r="B169" s="41">
        <f t="array" ref="B169:K169">MMULT(B166:K166,B145:K154)</f>
        <v>383.58026832403226</v>
      </c>
      <c r="C169" s="41">
        <v>209.08904138628299</v>
      </c>
      <c r="D169" s="41">
        <v>32.222697887754435</v>
      </c>
      <c r="E169" s="41">
        <v>22.020154635935281</v>
      </c>
      <c r="F169" s="41">
        <v>15.003227751449497</v>
      </c>
      <c r="G169" s="41">
        <v>4.2081076015703243</v>
      </c>
      <c r="H169" s="41">
        <v>1.88291554754015</v>
      </c>
      <c r="I169" s="41">
        <v>0.29380234848166314</v>
      </c>
      <c r="J169" s="41">
        <v>0.44924579191505032</v>
      </c>
      <c r="K169" s="41">
        <v>181.20792898720208</v>
      </c>
      <c r="L169" s="41">
        <f xml:space="preserve"> (C169 + D169 + E169 + F169 + G169 + H169) / $Q$2</f>
        <v>0.33463576888578289</v>
      </c>
      <c r="M169" s="41">
        <f xml:space="preserve"> (D169 + E169 + F169 + G169 + H169) / (C169 + D169 + E169 + F169+ G169 + H169)</f>
        <v>0.26487404480496923</v>
      </c>
      <c r="N169" s="41">
        <f>I169 / (D169 + E169 + F169 + G169 + H169)</f>
        <v>3.899836005469429E-3</v>
      </c>
      <c r="O169" s="41">
        <f>SUM(B169:J169)</f>
        <v>668.7494612749615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-3.6783251990614474</v>
      </c>
      <c r="AM169">
        <f>J169 - J157</f>
        <v>0.11046273909425519</v>
      </c>
      <c r="AN169">
        <f>K169-K157</f>
        <v>46.794772250749389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52"/>
      <c r="CP169" s="52"/>
      <c r="CQ169" s="52"/>
      <c r="CR169" s="52"/>
      <c r="CS169" s="52"/>
      <c r="CT169" s="52"/>
      <c r="CU169" s="52"/>
      <c r="CV169" s="52"/>
      <c r="CW169" s="52"/>
      <c r="CX169" s="52"/>
      <c r="CY169" s="52"/>
      <c r="CZ169" s="52"/>
    </row>
    <row r="170" spans="1:104" x14ac:dyDescent="0.2">
      <c r="A170" s="22" t="s">
        <v>153</v>
      </c>
      <c r="B170" s="4">
        <f t="shared" ref="B170:K170" si="6">SUM(B157:B169)</f>
        <v>2037.4909085305999</v>
      </c>
      <c r="C170" s="4">
        <f t="shared" si="6"/>
        <v>1060.043793715743</v>
      </c>
      <c r="D170" s="4">
        <f t="shared" si="6"/>
        <v>158.42374577190989</v>
      </c>
      <c r="E170" s="4">
        <f t="shared" si="6"/>
        <v>105.31815930662091</v>
      </c>
      <c r="F170" s="4">
        <f t="shared" si="6"/>
        <v>68.89158752252095</v>
      </c>
      <c r="G170" s="4">
        <f t="shared" si="6"/>
        <v>18.725269727412737</v>
      </c>
      <c r="H170" s="4">
        <f t="shared" si="6"/>
        <v>8.0555325520537444</v>
      </c>
      <c r="I170" s="4">
        <f t="shared" si="6"/>
        <v>1.2566291981917195</v>
      </c>
      <c r="J170" s="4">
        <f t="shared" si="6"/>
        <v>1.9555586545854027</v>
      </c>
      <c r="K170" s="4">
        <f t="shared" si="6"/>
        <v>789.62576633118056</v>
      </c>
      <c r="L170" s="4"/>
      <c r="M170" s="41"/>
      <c r="N170" s="41"/>
      <c r="O170" s="4">
        <f>SUM(B170:J170)</f>
        <v>3460.1611849796382</v>
      </c>
      <c r="P170" s="41"/>
      <c r="Q170" s="41">
        <f xml:space="preserve"> $R$6 * B170</f>
        <v>2037.4909085305999</v>
      </c>
      <c r="R170" s="41">
        <f>$R$7 * C170</f>
        <v>1060.043793715743</v>
      </c>
      <c r="S170" s="41">
        <f xml:space="preserve"> $R$8 * D170</f>
        <v>150.5025584833144</v>
      </c>
      <c r="T170" s="41">
        <f xml:space="preserve"> $R$9 * E170</f>
        <v>100.05225134128986</v>
      </c>
      <c r="U170" s="41">
        <f xml:space="preserve"> $R$10 * F170</f>
        <v>63.380260520719276</v>
      </c>
      <c r="V170" s="41">
        <f>$R$11 * G170</f>
        <v>14.605710387381935</v>
      </c>
      <c r="W170" s="41">
        <f>$R$12 *H170</f>
        <v>4.8333195312322461</v>
      </c>
      <c r="X170" s="41">
        <f xml:space="preserve"> $R$13 * I170</f>
        <v>0.81680897882461767</v>
      </c>
      <c r="Y170" s="41">
        <f xml:space="preserve"> $R$14 * J170</f>
        <v>1.466668990939052</v>
      </c>
      <c r="Z170" s="4">
        <f>SUM(Q170:Y170)</f>
        <v>3433.1922804800438</v>
      </c>
      <c r="AA170" s="41"/>
      <c r="AB170" s="50">
        <f xml:space="preserve"> $S$6 * B170</f>
        <v>5112064.6895032749</v>
      </c>
      <c r="AC170" s="50">
        <f>$S$7 * C170</f>
        <v>4107669.7006485043</v>
      </c>
      <c r="AD170" s="50">
        <f xml:space="preserve"> $S$8 * D170</f>
        <v>621813.20215474628</v>
      </c>
      <c r="AE170" s="50">
        <f xml:space="preserve"> $S$9 * E170</f>
        <v>421272.63722648367</v>
      </c>
      <c r="AF170" s="50">
        <f xml:space="preserve"> $S$10 * F170</f>
        <v>310012.1438513443</v>
      </c>
      <c r="AG170" s="50">
        <f>$S$11 * G170</f>
        <v>387837.78659417259</v>
      </c>
      <c r="AH170" s="50">
        <f>$S$12 *H170</f>
        <v>412314.37814431888</v>
      </c>
      <c r="AI170" s="50">
        <f xml:space="preserve"> $S$13 * I170</f>
        <v>89132.70902773866</v>
      </c>
      <c r="AJ170" s="50">
        <f xml:space="preserve"> $S$14 * J170</f>
        <v>131350.96371119234</v>
      </c>
      <c r="AK170" s="39">
        <f>SUM(AB170:AJ170) + AL170 + AM170 + AN170</f>
        <v>14527977.811662655</v>
      </c>
      <c r="AL170" s="39">
        <f>IF(AL169&gt;0,(AL169*$T$7)-(AL169*$S$7),0)</f>
        <v>0</v>
      </c>
      <c r="AM170" s="39">
        <f>IF(AM169 &gt; 0, (AM169 * $T$14) - (AM169 * $S$14), 0)</f>
        <v>18399.778450930087</v>
      </c>
      <c r="AN170" s="39">
        <f t="array" ref="AN170">IF(AN169&gt;0,AN169*$T$15,0)</f>
        <v>2916109.8223499497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52"/>
      <c r="CP170" s="52"/>
      <c r="CQ170" s="52"/>
      <c r="CR170" s="52"/>
      <c r="CS170" s="52"/>
      <c r="CT170" s="52"/>
      <c r="CU170" s="52"/>
      <c r="CV170" s="52"/>
      <c r="CW170" s="52"/>
      <c r="CX170" s="52"/>
      <c r="CY170" s="52"/>
      <c r="CZ170" s="52"/>
    </row>
    <row r="171" spans="1:104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52"/>
      <c r="CP171" s="52"/>
      <c r="CQ171" s="52"/>
      <c r="CR171" s="52"/>
      <c r="CS171" s="52"/>
      <c r="CT171" s="52"/>
      <c r="CU171" s="52"/>
      <c r="CV171" s="52"/>
      <c r="CW171" s="52"/>
      <c r="CX171" s="52"/>
      <c r="CY171" s="52"/>
      <c r="CZ171" s="52"/>
    </row>
    <row r="172" spans="1:104" x14ac:dyDescent="0.2">
      <c r="A172" s="4" t="str">
        <f>'70-74 transition matrix'!A1</f>
        <v>70-74</v>
      </c>
      <c r="B172" s="4" t="str">
        <f>'70-74 transition matrix'!B1</f>
        <v>no NAFLD</v>
      </c>
      <c r="C172" s="4" t="str">
        <f>'70-74 transition matrix'!C1</f>
        <v>NAFLD</v>
      </c>
      <c r="D172" s="4" t="str">
        <f>'70-74 transition matrix'!D1</f>
        <v>F1</v>
      </c>
      <c r="E172" s="4" t="str">
        <f>'70-74 transition matrix'!E1</f>
        <v>F2</v>
      </c>
      <c r="F172" s="4" t="str">
        <f>'70-74 transition matrix'!F1</f>
        <v>F3</v>
      </c>
      <c r="G172" s="4" t="str">
        <f>'70-74 transition matrix'!G1</f>
        <v>F4</v>
      </c>
      <c r="H172" s="4" t="str">
        <f>'70-74 transition matrix'!H1</f>
        <v>DCC</v>
      </c>
      <c r="I172" s="4" t="str">
        <f>'70-74 transition matrix'!I1</f>
        <v>HCC</v>
      </c>
      <c r="J172" s="4" t="str">
        <f>'70-74 transition matrix'!J1</f>
        <v>LT</v>
      </c>
      <c r="K172" s="4" t="str">
        <f>'70-74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52"/>
      <c r="CP172" s="52"/>
      <c r="CQ172" s="52"/>
      <c r="CR172" s="52"/>
      <c r="CS172" s="52"/>
      <c r="CT172" s="52"/>
      <c r="CU172" s="52"/>
      <c r="CV172" s="52"/>
      <c r="CW172" s="52"/>
      <c r="CX172" s="52"/>
      <c r="CY172" s="52"/>
      <c r="CZ172" s="52"/>
    </row>
    <row r="173" spans="1:104" x14ac:dyDescent="0.2">
      <c r="A173" s="4" t="str">
        <f>'70-74 transition matrix'!A2</f>
        <v>no NAFLD</v>
      </c>
      <c r="B173" s="41">
        <f>'70-74 transition matrix'!B2</f>
        <v>0.88634999999999997</v>
      </c>
      <c r="C173" s="41">
        <f>'70-74 transition matrix'!C2</f>
        <v>9.0399999999999994E-2</v>
      </c>
      <c r="D173" s="41">
        <f>'70-74 transition matrix'!D2</f>
        <v>0</v>
      </c>
      <c r="E173" s="41">
        <f>'70-74 transition matrix'!E2</f>
        <v>0</v>
      </c>
      <c r="F173" s="41">
        <f>'70-74 transition matrix'!F2</f>
        <v>0</v>
      </c>
      <c r="G173" s="41">
        <f>'70-74 transition matrix'!G2</f>
        <v>0</v>
      </c>
      <c r="H173" s="41">
        <f>'70-74 transition matrix'!H2</f>
        <v>0</v>
      </c>
      <c r="I173" s="41">
        <f>'70-74 transition matrix'!I2</f>
        <v>0</v>
      </c>
      <c r="J173" s="41">
        <f>'70-74 transition matrix'!J2</f>
        <v>0</v>
      </c>
      <c r="K173" s="41">
        <f>'70-74 transition matrix'!K2</f>
        <v>2.325E-2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52"/>
      <c r="CP173" s="52"/>
      <c r="CQ173" s="52"/>
      <c r="CR173" s="52"/>
      <c r="CS173" s="52"/>
      <c r="CT173" s="52"/>
      <c r="CU173" s="52"/>
      <c r="CV173" s="52"/>
      <c r="CW173" s="52"/>
      <c r="CX173" s="52"/>
      <c r="CY173" s="52"/>
      <c r="CZ173" s="52"/>
    </row>
    <row r="174" spans="1:104" x14ac:dyDescent="0.2">
      <c r="A174" s="4" t="str">
        <f>'70-74 transition matrix'!A3</f>
        <v>NAFLD</v>
      </c>
      <c r="B174" s="41">
        <f>'70-74 transition matrix'!B3</f>
        <v>0.14359</v>
      </c>
      <c r="C174" s="41">
        <f>'70-74 transition matrix'!C3</f>
        <v>0.80586150000000001</v>
      </c>
      <c r="D174" s="41">
        <f>'70-74 transition matrix'!D3</f>
        <v>2.6136E-2</v>
      </c>
      <c r="E174" s="41">
        <f>'70-74 transition matrix'!E3</f>
        <v>0</v>
      </c>
      <c r="F174" s="41">
        <f>'70-74 transition matrix'!F3</f>
        <v>0</v>
      </c>
      <c r="G174" s="41">
        <f>'70-74 transition matrix'!G3</f>
        <v>0</v>
      </c>
      <c r="H174" s="41">
        <f>'70-74 transition matrix'!H3</f>
        <v>0</v>
      </c>
      <c r="I174" s="41">
        <f>'70-74 transition matrix'!I3</f>
        <v>0</v>
      </c>
      <c r="J174" s="41">
        <f>'70-74 transition matrix'!J3</f>
        <v>0</v>
      </c>
      <c r="K174" s="41">
        <f>'70-74 transition matrix'!K3</f>
        <v>2.44125E-2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52"/>
      <c r="CP174" s="52"/>
      <c r="CQ174" s="52"/>
      <c r="CR174" s="52"/>
      <c r="CS174" s="52"/>
      <c r="CT174" s="52"/>
      <c r="CU174" s="52"/>
      <c r="CV174" s="52"/>
      <c r="CW174" s="52"/>
      <c r="CX174" s="52"/>
      <c r="CY174" s="52"/>
      <c r="CZ174" s="52"/>
    </row>
    <row r="175" spans="1:104" x14ac:dyDescent="0.2">
      <c r="A175" s="4" t="str">
        <f>'70-74 transition matrix'!A4</f>
        <v>F1</v>
      </c>
      <c r="B175" s="41">
        <f>'70-74 transition matrix'!B4</f>
        <v>0</v>
      </c>
      <c r="C175" s="41">
        <f>'70-74 transition matrix'!C4</f>
        <v>4.9799999999999997E-2</v>
      </c>
      <c r="D175" s="41">
        <f>'70-74 transition matrix'!D4</f>
        <v>0.79095574700000004</v>
      </c>
      <c r="E175" s="41">
        <f>'70-74 transition matrix'!E4</f>
        <v>0.1331</v>
      </c>
      <c r="F175" s="41">
        <f>'70-74 transition matrix'!F4</f>
        <v>0</v>
      </c>
      <c r="G175" s="41">
        <f>'70-74 transition matrix'!G4</f>
        <v>0</v>
      </c>
      <c r="H175" s="41">
        <f>'70-74 transition matrix'!H4</f>
        <v>0</v>
      </c>
      <c r="I175" s="41">
        <f>'70-74 transition matrix'!I4</f>
        <v>1.1253000000000001E-5</v>
      </c>
      <c r="J175" s="41">
        <f>'70-74 transition matrix'!J4</f>
        <v>0</v>
      </c>
      <c r="K175" s="41">
        <f>'70-74 transition matrix'!K4</f>
        <v>2.6133000000000003E-2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52"/>
      <c r="CP175" s="52"/>
      <c r="CQ175" s="52"/>
      <c r="CR175" s="52"/>
      <c r="CS175" s="52"/>
      <c r="CT175" s="52"/>
      <c r="CU175" s="52"/>
      <c r="CV175" s="52"/>
      <c r="CW175" s="52"/>
      <c r="CX175" s="52"/>
      <c r="CY175" s="52"/>
      <c r="CZ175" s="52"/>
    </row>
    <row r="176" spans="1:104" x14ac:dyDescent="0.2">
      <c r="A176" s="4" t="str">
        <f>'70-74 transition matrix'!A5</f>
        <v>F2</v>
      </c>
      <c r="B176" s="41">
        <f>'70-74 transition matrix'!B5</f>
        <v>0</v>
      </c>
      <c r="C176" s="41">
        <f>'70-74 transition matrix'!C5</f>
        <v>0</v>
      </c>
      <c r="D176" s="41">
        <f>'70-74 transition matrix'!D5</f>
        <v>4.9799999999999997E-2</v>
      </c>
      <c r="E176" s="41">
        <f>'70-74 transition matrix'!E5</f>
        <v>0.77497360000000004</v>
      </c>
      <c r="F176" s="41">
        <f>'70-74 transition matrix'!F5</f>
        <v>0.1331</v>
      </c>
      <c r="G176" s="41">
        <f>'70-74 transition matrix'!G5</f>
        <v>0</v>
      </c>
      <c r="H176" s="41">
        <f>'70-74 transition matrix'!H5</f>
        <v>0</v>
      </c>
      <c r="I176" s="41">
        <f>'70-74 transition matrix'!I5</f>
        <v>2.299E-4</v>
      </c>
      <c r="J176" s="41">
        <f>'70-74 transition matrix'!J5</f>
        <v>0</v>
      </c>
      <c r="K176" s="41">
        <f>'70-74 transition matrix'!K5</f>
        <v>4.1896500000000003E-2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52"/>
      <c r="CP176" s="52"/>
      <c r="CQ176" s="52"/>
      <c r="CR176" s="52"/>
      <c r="CS176" s="52"/>
      <c r="CT176" s="52"/>
      <c r="CU176" s="52"/>
      <c r="CV176" s="52"/>
      <c r="CW176" s="52"/>
      <c r="CX176" s="52"/>
      <c r="CY176" s="52"/>
      <c r="CZ176" s="52"/>
    </row>
    <row r="177" spans="1:104" x14ac:dyDescent="0.2">
      <c r="A177" s="4" t="str">
        <f>'70-74 transition matrix'!A6</f>
        <v>F3</v>
      </c>
      <c r="B177" s="41">
        <f>'70-74 transition matrix'!B6</f>
        <v>0</v>
      </c>
      <c r="C177" s="41">
        <f>'70-74 transition matrix'!C6</f>
        <v>0</v>
      </c>
      <c r="D177" s="41">
        <f>'70-74 transition matrix'!D6</f>
        <v>0</v>
      </c>
      <c r="E177" s="41">
        <f>'70-74 transition matrix'!E6</f>
        <v>4.9799999999999997E-2</v>
      </c>
      <c r="F177" s="41">
        <f>'70-74 transition matrix'!F6</f>
        <v>0.80809895000000009</v>
      </c>
      <c r="G177" s="41">
        <f>'70-74 transition matrix'!G6</f>
        <v>8.7119999999999989E-2</v>
      </c>
      <c r="H177" s="41">
        <f>'70-74 transition matrix'!H6</f>
        <v>0</v>
      </c>
      <c r="I177" s="41">
        <f>'70-74 transition matrix'!I6</f>
        <v>4.5980000000000001E-4</v>
      </c>
      <c r="J177" s="41">
        <f>'70-74 transition matrix'!J6</f>
        <v>0</v>
      </c>
      <c r="K177" s="41">
        <f>'70-74 transition matrix'!K6</f>
        <v>5.4521250000000007E-2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</row>
    <row r="178" spans="1:104" x14ac:dyDescent="0.2">
      <c r="A178" s="4" t="str">
        <f>'70-74 transition matrix'!A7</f>
        <v>F4</v>
      </c>
      <c r="B178" s="41">
        <f>'70-74 transition matrix'!B7</f>
        <v>0</v>
      </c>
      <c r="C178" s="41">
        <f>'70-74 transition matrix'!C7</f>
        <v>0</v>
      </c>
      <c r="D178" s="41">
        <f>'70-74 transition matrix'!D7</f>
        <v>0</v>
      </c>
      <c r="E178" s="41">
        <f>'70-74 transition matrix'!E7</f>
        <v>0</v>
      </c>
      <c r="F178" s="41">
        <f>'70-74 transition matrix'!F7</f>
        <v>4.9799999999999997E-2</v>
      </c>
      <c r="G178" s="41">
        <f>'70-74 transition matrix'!G7</f>
        <v>0.71661074999999996</v>
      </c>
      <c r="H178" s="41">
        <f>'70-74 transition matrix'!H7</f>
        <v>0.1331</v>
      </c>
      <c r="I178" s="41">
        <f>'70-74 transition matrix'!I7</f>
        <v>3.1459999999999995E-2</v>
      </c>
      <c r="J178" s="41">
        <f>'70-74 transition matrix'!J7</f>
        <v>0</v>
      </c>
      <c r="K178" s="41">
        <f>'70-74 transition matrix'!K7</f>
        <v>6.902925E-2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52"/>
      <c r="CP178" s="52"/>
      <c r="CQ178" s="52"/>
      <c r="CR178" s="52"/>
      <c r="CS178" s="52"/>
      <c r="CT178" s="52"/>
      <c r="CU178" s="52"/>
      <c r="CV178" s="52"/>
      <c r="CW178" s="52"/>
      <c r="CX178" s="52"/>
      <c r="CY178" s="52"/>
      <c r="CZ178" s="52"/>
    </row>
    <row r="179" spans="1:104" x14ac:dyDescent="0.2">
      <c r="A179" s="4" t="str">
        <f>'70-74 transition matrix'!A8</f>
        <v>DCC</v>
      </c>
      <c r="B179" s="41">
        <f>'70-74 transition matrix'!B8</f>
        <v>0</v>
      </c>
      <c r="C179" s="41">
        <f>'70-74 transition matrix'!C8</f>
        <v>0</v>
      </c>
      <c r="D179" s="41">
        <f>'70-74 transition matrix'!D8</f>
        <v>0</v>
      </c>
      <c r="E179" s="41">
        <f>'70-74 transition matrix'!E8</f>
        <v>0</v>
      </c>
      <c r="F179" s="41">
        <f>'70-74 transition matrix'!F8</f>
        <v>0</v>
      </c>
      <c r="G179" s="41">
        <f>'70-74 transition matrix'!G8</f>
        <v>0</v>
      </c>
      <c r="H179" s="41">
        <f>'70-74 transition matrix'!H8</f>
        <v>0.7746599999999999</v>
      </c>
      <c r="I179" s="41">
        <f>'70-74 transition matrix'!I8</f>
        <v>3.1459999999999995E-2</v>
      </c>
      <c r="J179" s="41">
        <f>'70-74 transition matrix'!J8</f>
        <v>3.388E-2</v>
      </c>
      <c r="K179" s="41">
        <f>'70-74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52"/>
      <c r="CP179" s="52"/>
      <c r="CQ179" s="52"/>
      <c r="CR179" s="52"/>
      <c r="CS179" s="52"/>
      <c r="CT179" s="52"/>
      <c r="CU179" s="52"/>
      <c r="CV179" s="52"/>
      <c r="CW179" s="52"/>
      <c r="CX179" s="52"/>
      <c r="CY179" s="52"/>
      <c r="CZ179" s="52"/>
    </row>
    <row r="180" spans="1:104" x14ac:dyDescent="0.2">
      <c r="A180" s="4" t="str">
        <f>'70-74 transition matrix'!A9</f>
        <v>HCC</v>
      </c>
      <c r="B180" s="41">
        <f>'70-74 transition matrix'!B9</f>
        <v>0</v>
      </c>
      <c r="C180" s="41">
        <f>'70-74 transition matrix'!C9</f>
        <v>0</v>
      </c>
      <c r="D180" s="41">
        <f>'70-74 transition matrix'!D9</f>
        <v>0</v>
      </c>
      <c r="E180" s="41">
        <f>'70-74 transition matrix'!E9</f>
        <v>0</v>
      </c>
      <c r="F180" s="41">
        <f>'70-74 transition matrix'!F9</f>
        <v>0</v>
      </c>
      <c r="G180" s="41">
        <f>'70-74 transition matrix'!G9</f>
        <v>0</v>
      </c>
      <c r="H180" s="41">
        <f>'70-74 transition matrix'!H9</f>
        <v>0</v>
      </c>
      <c r="I180" s="41">
        <f>'70-74 transition matrix'!I9</f>
        <v>0.37056200000000006</v>
      </c>
      <c r="J180" s="41">
        <f>'70-74 transition matrix'!J9</f>
        <v>7.038E-3</v>
      </c>
      <c r="K180" s="41">
        <f>'70-74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</row>
    <row r="181" spans="1:104" x14ac:dyDescent="0.2">
      <c r="A181" s="4" t="str">
        <f>'70-74 transition matrix'!A10</f>
        <v xml:space="preserve">LT </v>
      </c>
      <c r="B181" s="41">
        <f>'70-74 transition matrix'!B10</f>
        <v>0</v>
      </c>
      <c r="C181" s="41">
        <f>'70-74 transition matrix'!C10</f>
        <v>0</v>
      </c>
      <c r="D181" s="41">
        <f>'70-74 transition matrix'!D10</f>
        <v>0</v>
      </c>
      <c r="E181" s="41">
        <f>'70-74 transition matrix'!E10</f>
        <v>0</v>
      </c>
      <c r="F181" s="41">
        <f>'70-74 transition matrix'!F10</f>
        <v>0</v>
      </c>
      <c r="G181" s="41">
        <f>'70-74 transition matrix'!G10</f>
        <v>0</v>
      </c>
      <c r="H181" s="41">
        <f>'70-74 transition matrix'!H10</f>
        <v>0</v>
      </c>
      <c r="I181" s="41">
        <f>'70-74 transition matrix'!I10</f>
        <v>0</v>
      </c>
      <c r="J181" s="41">
        <f>'70-74 transition matrix'!J10</f>
        <v>0.92999999999999994</v>
      </c>
      <c r="K181" s="41">
        <f>'70-74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52"/>
      <c r="CP181" s="52"/>
      <c r="CQ181" s="52"/>
      <c r="CR181" s="52"/>
      <c r="CS181" s="52"/>
      <c r="CT181" s="52"/>
      <c r="CU181" s="52"/>
      <c r="CV181" s="52"/>
      <c r="CW181" s="52"/>
      <c r="CX181" s="52"/>
      <c r="CY181" s="52"/>
      <c r="CZ181" s="52"/>
    </row>
    <row r="182" spans="1:104" x14ac:dyDescent="0.2">
      <c r="A182" s="4" t="str">
        <f>'70-74 transition matrix'!A11</f>
        <v>death</v>
      </c>
      <c r="B182" s="41">
        <f>'70-74 transition matrix'!B11</f>
        <v>0</v>
      </c>
      <c r="C182" s="41">
        <f>'70-74 transition matrix'!C11</f>
        <v>0</v>
      </c>
      <c r="D182" s="41">
        <f>'70-74 transition matrix'!D11</f>
        <v>0</v>
      </c>
      <c r="E182" s="41">
        <f>'70-74 transition matrix'!E11</f>
        <v>0</v>
      </c>
      <c r="F182" s="41">
        <f>'70-74 transition matrix'!F11</f>
        <v>0</v>
      </c>
      <c r="G182" s="41">
        <f>'70-74 transition matrix'!G11</f>
        <v>0</v>
      </c>
      <c r="H182" s="41">
        <f>'70-74 transition matrix'!H11</f>
        <v>0</v>
      </c>
      <c r="I182" s="41">
        <f>'70-74 transition matrix'!I11</f>
        <v>0</v>
      </c>
      <c r="J182" s="41">
        <f>'70-74 transition matrix'!J11</f>
        <v>0</v>
      </c>
      <c r="K182" s="41">
        <f>'70-74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52"/>
      <c r="CP182" s="52"/>
      <c r="CQ182" s="52"/>
      <c r="CR182" s="52"/>
      <c r="CS182" s="52"/>
      <c r="CT182" s="52"/>
      <c r="CU182" s="52"/>
      <c r="CV182" s="52"/>
      <c r="CW182" s="52"/>
      <c r="CX182" s="52"/>
      <c r="CY182" s="52"/>
      <c r="CZ182" s="52"/>
    </row>
    <row r="183" spans="1:104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52"/>
      <c r="CP183" s="52"/>
      <c r="CQ183" s="52"/>
      <c r="CR183" s="52"/>
      <c r="CS183" s="52"/>
      <c r="CT183" s="52"/>
      <c r="CU183" s="52"/>
      <c r="CV183" s="52"/>
      <c r="CW183" s="52"/>
      <c r="CX183" s="52"/>
      <c r="CY183" s="52"/>
      <c r="CZ183" s="52"/>
    </row>
    <row r="184" spans="1:104" x14ac:dyDescent="0.2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52"/>
      <c r="CP184" s="52"/>
      <c r="CQ184" s="52"/>
      <c r="CR184" s="52"/>
      <c r="CS184" s="52"/>
      <c r="CT184" s="52"/>
      <c r="CU184" s="52"/>
      <c r="CV184" s="52"/>
      <c r="CW184" s="52"/>
      <c r="CX184" s="52"/>
      <c r="CY184" s="52"/>
      <c r="CZ184" s="52"/>
    </row>
    <row r="185" spans="1:104" x14ac:dyDescent="0.2">
      <c r="A185" s="4">
        <v>70</v>
      </c>
      <c r="B185" s="41">
        <f t="array" ref="B185:K185">MMULT(B169:K169,B173:K182)</f>
        <v>370.00946628166236</v>
      </c>
      <c r="C185" s="41">
        <v>204.77715513641479</v>
      </c>
      <c r="D185" s="41">
        <v>32.048082964705607</v>
      </c>
      <c r="E185" s="41">
        <v>22.101040341649753</v>
      </c>
      <c r="F185" s="41">
        <v>15.26453893315839</v>
      </c>
      <c r="G185" s="41">
        <v>4.3226563461482908</v>
      </c>
      <c r="H185" s="41">
        <v>2.0187184798264628</v>
      </c>
      <c r="I185" s="41">
        <v>0.31281909381932649</v>
      </c>
      <c r="J185" s="41">
        <v>0.48365954616027096</v>
      </c>
      <c r="K185" s="41">
        <v>198.61925313861849</v>
      </c>
      <c r="L185" s="41">
        <f xml:space="preserve"> (C185 + D185 + E185 + F185 + G185 + H185) / $Q$2</f>
        <v>0.33005441851076195</v>
      </c>
      <c r="M185" s="41">
        <f xml:space="preserve"> (D185 + E185 + F185 + G185 + H185) / (C185 + D185 + E185 + F185+ G185 + H185)</f>
        <v>0.27004044160096413</v>
      </c>
      <c r="N185" s="41">
        <f>I185 / (D185 + E185 + F185 + G185 + H185)</f>
        <v>4.1293504159848997E-3</v>
      </c>
      <c r="O185" s="41">
        <f>SUM(B185:J185)</f>
        <v>651.33813712354538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52"/>
      <c r="CP185" s="52"/>
      <c r="CQ185" s="52"/>
      <c r="CR185" s="52"/>
      <c r="CS185" s="52"/>
      <c r="CT185" s="52"/>
      <c r="CU185" s="52"/>
      <c r="CV185" s="52"/>
      <c r="CW185" s="52"/>
      <c r="CX185" s="52"/>
      <c r="CY185" s="52"/>
      <c r="CZ185" s="52"/>
    </row>
    <row r="186" spans="1:104" x14ac:dyDescent="0.2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52"/>
      <c r="CP186" s="52"/>
      <c r="CQ186" s="52"/>
      <c r="CR186" s="52"/>
      <c r="CS186" s="52"/>
      <c r="CT186" s="52"/>
      <c r="CU186" s="52"/>
      <c r="CV186" s="52"/>
      <c r="CW186" s="52"/>
      <c r="CX186" s="52"/>
      <c r="CY186" s="52"/>
      <c r="CZ186" s="52"/>
    </row>
    <row r="187" spans="1:104" x14ac:dyDescent="0.2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</row>
    <row r="188" spans="1:104" x14ac:dyDescent="0.2">
      <c r="A188" s="4">
        <v>71</v>
      </c>
      <c r="B188" s="41">
        <f t="array" ref="B188:K188">MMULT(B185:K185,B173:K182)</f>
        <v>357.36184214478919</v>
      </c>
      <c r="C188" s="41">
        <v>200.06687568746855</v>
      </c>
      <c r="D188" s="41">
        <v>31.801302936926191</v>
      </c>
      <c r="E188" s="41">
        <v>22.153496678787146</v>
      </c>
      <c r="F188" s="41">
        <v>15.492174639631184</v>
      </c>
      <c r="G188" s="41">
        <v>4.4275086380623447</v>
      </c>
      <c r="H188" s="41">
        <v>2.1391660172547051</v>
      </c>
      <c r="I188" s="41">
        <v>0.3278788223226563</v>
      </c>
      <c r="J188" s="41">
        <v>0.52039918080787295</v>
      </c>
      <c r="K188" s="41">
        <v>215.66674551611388</v>
      </c>
      <c r="L188" s="41">
        <f xml:space="preserve"> (C188 + D188 + E188 + F188 + G188 + H188) / $Q$2</f>
        <v>0.32481689995421398</v>
      </c>
      <c r="M188" s="41">
        <f xml:space="preserve"> (D188 + E188 + F188 + G188 + H188) / (C188 + D188 + E188 + F188+ G188 + H188)</f>
        <v>0.27533144187301511</v>
      </c>
      <c r="N188" s="41">
        <f>I188 / (D188 + E188 + F188 + G188 + H188)</f>
        <v>4.3134203793848977E-3</v>
      </c>
      <c r="O188" s="41">
        <f>SUM(B188:J188)</f>
        <v>634.29064474604991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52"/>
      <c r="CP188" s="52"/>
      <c r="CQ188" s="52"/>
      <c r="CR188" s="52"/>
      <c r="CS188" s="52"/>
      <c r="CT188" s="52"/>
      <c r="CU188" s="52"/>
      <c r="CV188" s="52"/>
      <c r="CW188" s="52"/>
      <c r="CX188" s="52"/>
      <c r="CY188" s="52"/>
      <c r="CZ188" s="52"/>
    </row>
    <row r="189" spans="1:104" x14ac:dyDescent="0.2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52"/>
      <c r="CP189" s="52"/>
      <c r="CQ189" s="52"/>
      <c r="CR189" s="52"/>
      <c r="CS189" s="52"/>
      <c r="CT189" s="52"/>
      <c r="CU189" s="52"/>
      <c r="CV189" s="52"/>
      <c r="CW189" s="52"/>
      <c r="CX189" s="52"/>
      <c r="CY189" s="52"/>
      <c r="CZ189" s="52"/>
    </row>
    <row r="190" spans="1:104" x14ac:dyDescent="0.2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52"/>
      <c r="CP190" s="52"/>
      <c r="CQ190" s="52"/>
      <c r="CR190" s="52"/>
      <c r="CS190" s="52"/>
      <c r="CT190" s="52"/>
      <c r="CU190" s="52"/>
      <c r="CV190" s="52"/>
      <c r="CW190" s="52"/>
      <c r="CX190" s="52"/>
      <c r="CY190" s="52"/>
      <c r="CZ190" s="52"/>
    </row>
    <row r="191" spans="1:104" x14ac:dyDescent="0.2">
      <c r="A191" s="4">
        <v>72</v>
      </c>
      <c r="B191" s="41">
        <f t="array" ref="B191:K191">MMULT(B188:K188,B173:K182)</f>
        <v>345.47527146499749</v>
      </c>
      <c r="C191" s="41">
        <v>195.11540795796481</v>
      </c>
      <c r="D191" s="41">
        <v>31.485615317621029</v>
      </c>
      <c r="E191" s="41">
        <v>22.17263879170623</v>
      </c>
      <c r="F191" s="41">
        <v>15.688330397624663</v>
      </c>
      <c r="G191" s="41">
        <v>4.5224785403580041</v>
      </c>
      <c r="H191" s="41">
        <v>2.2464277466526275</v>
      </c>
      <c r="I191" s="41">
        <v>0.34066126766150734</v>
      </c>
      <c r="J191" s="41">
        <v>0.55875379396741809</v>
      </c>
      <c r="K191" s="41">
        <v>232.35180498360992</v>
      </c>
      <c r="L191" s="41">
        <f xml:space="preserve"> (C191 + D191 + E191 + F191 + G191 + H191) / $Q$2</f>
        <v>0.31911117175917242</v>
      </c>
      <c r="M191" s="41">
        <f xml:space="preserve"> (D191 + E191 + F191 + G191 + H191) / (C191 + D191 + E191 + F191+ G191 + H191)</f>
        <v>0.2806298660816634</v>
      </c>
      <c r="N191" s="41">
        <f>I191 / (D191 + E191 + F191 + G191 + H191)</f>
        <v>4.4755839331529134E-3</v>
      </c>
      <c r="O191" s="41">
        <f>SUM(B191:J191)</f>
        <v>617.6055852785538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52"/>
      <c r="CP191" s="52"/>
      <c r="CQ191" s="52"/>
      <c r="CR191" s="52"/>
      <c r="CS191" s="52"/>
      <c r="CT191" s="52"/>
      <c r="CU191" s="52"/>
      <c r="CV191" s="52"/>
      <c r="CW191" s="52"/>
      <c r="CX191" s="52"/>
      <c r="CY191" s="52"/>
      <c r="CZ191" s="52"/>
    </row>
    <row r="192" spans="1:104" x14ac:dyDescent="0.2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  <c r="CY192" s="52"/>
      <c r="CZ192" s="52"/>
    </row>
    <row r="193" spans="1:104" x14ac:dyDescent="0.2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</row>
    <row r="194" spans="1:104" x14ac:dyDescent="0.2">
      <c r="A194" s="4">
        <v>73</v>
      </c>
      <c r="B194" s="41">
        <f t="array" ref="B194:K194">MMULT(B191:K191,B173:K182)</f>
        <v>334.22862829168469</v>
      </c>
      <c r="C194" s="41">
        <v>190.03494351337073</v>
      </c>
      <c r="D194" s="41">
        <v>31.107462097519921</v>
      </c>
      <c r="E194" s="41">
        <v>22.155223958485298</v>
      </c>
      <c r="F194" s="41">
        <v>15.8541209760595</v>
      </c>
      <c r="G194" s="41">
        <v>4.6076240829059145</v>
      </c>
      <c r="H194" s="41">
        <v>2.3421596119435746</v>
      </c>
      <c r="I194" s="41">
        <v>0.35185120406074821</v>
      </c>
      <c r="J194" s="41">
        <v>0.59814757444809152</v>
      </c>
      <c r="K194" s="41">
        <v>248.67722895168521</v>
      </c>
      <c r="L194" s="41">
        <f xml:space="preserve"> (C194 + D194 + E194 + F194 + G194 + H194) / $Q$2</f>
        <v>0.31307632275331782</v>
      </c>
      <c r="M194" s="41">
        <f xml:space="preserve"> (D194 + E194 + F194 + G194 + H194) / (C194 + D194 + E194 + F194+ G194 + H194)</f>
        <v>0.28585551355080668</v>
      </c>
      <c r="N194" s="41">
        <f>I194 / (D194 + E194 + F194 + G194 + H194)</f>
        <v>4.6255682119884295E-3</v>
      </c>
      <c r="O194" s="41">
        <f>SUM(B194:J194)</f>
        <v>601.28016131047832</v>
      </c>
      <c r="P194" s="41"/>
      <c r="Q194" s="52"/>
      <c r="R194" s="52"/>
      <c r="S194" s="52"/>
      <c r="T194" s="52"/>
      <c r="U194" s="52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52"/>
      <c r="CP194" s="52"/>
      <c r="CQ194" s="52"/>
      <c r="CR194" s="52"/>
      <c r="CS194" s="52"/>
      <c r="CT194" s="52"/>
      <c r="CU194" s="52"/>
      <c r="CV194" s="52"/>
      <c r="CW194" s="52"/>
      <c r="CX194" s="52"/>
      <c r="CY194" s="52"/>
      <c r="CZ194" s="52"/>
    </row>
    <row r="195" spans="1:104" x14ac:dyDescent="0.2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2"/>
      <c r="R195" s="52"/>
      <c r="S195" s="52"/>
      <c r="T195" s="52"/>
      <c r="U195" s="52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52"/>
      <c r="CP195" s="52"/>
      <c r="CQ195" s="52"/>
      <c r="CR195" s="52"/>
      <c r="CS195" s="52"/>
      <c r="CT195" s="52"/>
      <c r="CU195" s="52"/>
      <c r="CV195" s="52"/>
      <c r="CW195" s="52"/>
      <c r="CX195" s="52"/>
      <c r="CY195" s="52"/>
      <c r="CZ195" s="52"/>
    </row>
    <row r="196" spans="1:104" x14ac:dyDescent="0.2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</row>
    <row r="197" spans="1:104" x14ac:dyDescent="0.2">
      <c r="A197" s="4">
        <v>74</v>
      </c>
      <c r="B197" s="41">
        <f t="array" ref="B197:K197">MMULT(B194:K194,B173:K182)</f>
        <v>323.53066222541963</v>
      </c>
      <c r="C197" s="41">
        <v>184.90526424212499</v>
      </c>
      <c r="D197" s="41">
        <v>30.674709357416084</v>
      </c>
      <c r="E197" s="41">
        <v>22.099652099701267</v>
      </c>
      <c r="F197" s="41">
        <v>15.990018502129766</v>
      </c>
      <c r="G197" s="41">
        <v>4.6830839692035724</v>
      </c>
      <c r="H197" s="41">
        <v>2.4276521304229863</v>
      </c>
      <c r="I197" s="41">
        <v>0.36175614400295519</v>
      </c>
      <c r="J197" s="41">
        <v>0.63810594066355297</v>
      </c>
      <c r="K197" s="41">
        <v>264.64648565107888</v>
      </c>
      <c r="L197" s="41">
        <f xml:space="preserve"> (C197 + D197 + E197 + F197 + G197 + H197) / $Q$2</f>
        <v>0.30681582781527744</v>
      </c>
      <c r="M197" s="41">
        <f xml:space="preserve"> (D197 + E197 + F197 + G197 + H197) / (C197 + D197 + E197 + F197+ G197 + H197)</f>
        <v>0.29095408163488717</v>
      </c>
      <c r="N197" s="41">
        <f>I197 / (D197 + E197 + F197 + G197 + H197)</f>
        <v>4.7677837319188834E-3</v>
      </c>
      <c r="O197" s="41">
        <f>SUM(B197:J197)</f>
        <v>585.31090461108477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-19.871890894289805</v>
      </c>
      <c r="AM197">
        <f>J197 - J185</f>
        <v>0.15444639450328201</v>
      </c>
      <c r="AN197">
        <f>K197-K185</f>
        <v>66.027232512460387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52"/>
      <c r="CP197" s="52"/>
      <c r="CQ197" s="52"/>
      <c r="CR197" s="52"/>
      <c r="CS197" s="52"/>
      <c r="CT197" s="52"/>
      <c r="CU197" s="52"/>
      <c r="CV197" s="52"/>
      <c r="CW197" s="52"/>
      <c r="CX197" s="52"/>
      <c r="CY197" s="52"/>
      <c r="CZ197" s="52"/>
    </row>
    <row r="198" spans="1:104" x14ac:dyDescent="0.2">
      <c r="A198" s="22" t="s">
        <v>153</v>
      </c>
      <c r="B198" s="4">
        <f t="shared" ref="B198:J198" si="7">SUM(B185:B197)</f>
        <v>1730.6058704085535</v>
      </c>
      <c r="C198" s="4">
        <f t="shared" si="7"/>
        <v>974.89964653734387</v>
      </c>
      <c r="D198" s="4">
        <f t="shared" si="7"/>
        <v>157.11717267418882</v>
      </c>
      <c r="E198" s="4">
        <f t="shared" si="7"/>
        <v>110.6820518703297</v>
      </c>
      <c r="F198" s="4">
        <f t="shared" si="7"/>
        <v>78.289183448603495</v>
      </c>
      <c r="G198" s="4">
        <f t="shared" si="7"/>
        <v>22.563351576678127</v>
      </c>
      <c r="H198" s="4">
        <f t="shared" si="7"/>
        <v>11.174123986100357</v>
      </c>
      <c r="I198" s="4">
        <f t="shared" si="7"/>
        <v>1.6949665318671934</v>
      </c>
      <c r="J198" s="4">
        <f t="shared" si="7"/>
        <v>2.7990660360472068</v>
      </c>
      <c r="K198" s="41"/>
      <c r="L198" s="4"/>
      <c r="M198" s="41"/>
      <c r="N198" s="41"/>
      <c r="O198" s="4">
        <f>SUM(B198:J198)</f>
        <v>3089.8254330697123</v>
      </c>
      <c r="P198" s="41"/>
      <c r="Q198" s="41">
        <f xml:space="preserve"> $R$6 * B198</f>
        <v>1730.6058704085535</v>
      </c>
      <c r="R198" s="41">
        <f>$R$7 * C198</f>
        <v>974.89964653734387</v>
      </c>
      <c r="S198" s="41">
        <f xml:space="preserve"> $R$8 * D198</f>
        <v>149.26131404047936</v>
      </c>
      <c r="T198" s="41">
        <f xml:space="preserve"> $R$9 * E198</f>
        <v>105.14794927681321</v>
      </c>
      <c r="U198" s="41">
        <f xml:space="preserve"> $R$10 * F198</f>
        <v>72.026048772715214</v>
      </c>
      <c r="V198" s="41">
        <f>$R$11 * G198</f>
        <v>17.599414229808939</v>
      </c>
      <c r="W198" s="41">
        <f>$R$12 *H198</f>
        <v>6.7044743916602139</v>
      </c>
      <c r="X198" s="41">
        <f xml:space="preserve"> $R$13 * I198</f>
        <v>1.1017282457136757</v>
      </c>
      <c r="Y198" s="41">
        <f xml:space="preserve"> $R$14 * J198</f>
        <v>2.0992995270354049</v>
      </c>
      <c r="Z198" s="4">
        <f>SUM(Q198:Y198)</f>
        <v>3059.4457454301232</v>
      </c>
      <c r="AA198" s="41"/>
      <c r="AB198" s="50">
        <f xml:space="preserve"> $S$6 * B198</f>
        <v>4342090.1288550608</v>
      </c>
      <c r="AC198" s="50">
        <f>$S$7 * C198</f>
        <v>3777736.1303322073</v>
      </c>
      <c r="AD198" s="50">
        <f xml:space="preserve"> $S$8 * D198</f>
        <v>616684.90274619113</v>
      </c>
      <c r="AE198" s="50">
        <f xml:space="preserve"> $S$9 * E198</f>
        <v>442728.20748131879</v>
      </c>
      <c r="AF198" s="50">
        <f xml:space="preserve"> $S$10 * F198</f>
        <v>352301.32551871572</v>
      </c>
      <c r="AG198" s="50">
        <f>$S$11 * G198</f>
        <v>467332.13785615738</v>
      </c>
      <c r="AH198" s="50">
        <f>$S$12 *H198</f>
        <v>571936.36210456071</v>
      </c>
      <c r="AI198" s="50">
        <f xml:space="preserve"> $S$13 * I198</f>
        <v>120223.97610534003</v>
      </c>
      <c r="AJ198" s="50">
        <f xml:space="preserve"> $S$14 * J198</f>
        <v>188007.66750921879</v>
      </c>
      <c r="AK198" s="39">
        <f>SUM(AB198:AJ198) + AL198 + AM198 + AN198</f>
        <v>15019386.022920178</v>
      </c>
      <c r="AL198" s="39">
        <f>IF(AL197&gt;0,(AL197*$T$7)-(AL197*$S$7),0)</f>
        <v>0</v>
      </c>
      <c r="AM198" s="39">
        <f>IF(AM197 &gt; 0, (AM197 * $T$14) - (AM197 * $S$14), 0)</f>
        <v>25726.135932411686</v>
      </c>
      <c r="AN198" s="39">
        <f t="array" ref="AN198">IF(AN197&gt;0,AN197*$T$15,0)</f>
        <v>4114619.0484789941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52"/>
      <c r="CP198" s="52"/>
      <c r="CQ198" s="52"/>
      <c r="CR198" s="52"/>
      <c r="CS198" s="52"/>
      <c r="CT198" s="52"/>
      <c r="CU198" s="52"/>
      <c r="CV198" s="52"/>
      <c r="CW198" s="52"/>
      <c r="CX198" s="52"/>
      <c r="CY198" s="52"/>
      <c r="CZ198" s="52"/>
    </row>
    <row r="199" spans="1:104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52"/>
      <c r="CP199" s="52"/>
      <c r="CQ199" s="52"/>
      <c r="CR199" s="52"/>
      <c r="CS199" s="52"/>
      <c r="CT199" s="52"/>
      <c r="CU199" s="52"/>
      <c r="CV199" s="52"/>
      <c r="CW199" s="52"/>
      <c r="CX199" s="52"/>
      <c r="CY199" s="52"/>
      <c r="CZ199" s="52"/>
    </row>
    <row r="200" spans="1:104" x14ac:dyDescent="0.2">
      <c r="A200" s="4" t="str">
        <f>'75-79 transition matrix'!A1</f>
        <v>75-79</v>
      </c>
      <c r="B200" s="4" t="str">
        <f>'75-79 transition matrix'!B1</f>
        <v>no NAFLD</v>
      </c>
      <c r="C200" s="4" t="str">
        <f>'75-79 transition matrix'!C1</f>
        <v>NAFLD</v>
      </c>
      <c r="D200" s="4" t="str">
        <f>'75-79 transition matrix'!D1</f>
        <v>F1</v>
      </c>
      <c r="E200" s="4" t="str">
        <f>'75-79 transition matrix'!E1</f>
        <v>F2</v>
      </c>
      <c r="F200" s="4" t="str">
        <f>'75-79 transition matrix'!F1</f>
        <v>F3</v>
      </c>
      <c r="G200" s="4" t="str">
        <f>'75-79 transition matrix'!G1</f>
        <v>F4</v>
      </c>
      <c r="H200" s="4" t="str">
        <f>'75-79 transition matrix'!H1</f>
        <v>DCC</v>
      </c>
      <c r="I200" s="4" t="str">
        <f>'75-79 transition matrix'!I1</f>
        <v>HCC</v>
      </c>
      <c r="J200" s="4" t="str">
        <f>'75-79 transition matrix'!J1</f>
        <v>LT</v>
      </c>
      <c r="K200" s="4" t="str">
        <f>'75-79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52"/>
      <c r="CP200" s="52"/>
      <c r="CQ200" s="52"/>
      <c r="CR200" s="52"/>
      <c r="CS200" s="52"/>
      <c r="CT200" s="52"/>
      <c r="CU200" s="52"/>
      <c r="CV200" s="52"/>
      <c r="CW200" s="52"/>
      <c r="CX200" s="52"/>
      <c r="CY200" s="52"/>
      <c r="CZ200" s="52"/>
    </row>
    <row r="201" spans="1:104" x14ac:dyDescent="0.2">
      <c r="A201" s="4" t="str">
        <f>'75-79 transition matrix'!A2</f>
        <v>no NAFLD</v>
      </c>
      <c r="B201" s="41">
        <f>'75-79 transition matrix'!B2</f>
        <v>0.87229999999999996</v>
      </c>
      <c r="C201" s="41">
        <f>'75-79 transition matrix'!C2</f>
        <v>9.0700000000000003E-2</v>
      </c>
      <c r="D201" s="41">
        <f>'75-79 transition matrix'!D2</f>
        <v>0</v>
      </c>
      <c r="E201" s="41">
        <f>'75-79 transition matrix'!E2</f>
        <v>0</v>
      </c>
      <c r="F201" s="41">
        <f>'75-79 transition matrix'!F2</f>
        <v>0</v>
      </c>
      <c r="G201" s="41">
        <f>'75-79 transition matrix'!G2</f>
        <v>0</v>
      </c>
      <c r="H201" s="41">
        <f>'75-79 transition matrix'!H2</f>
        <v>0</v>
      </c>
      <c r="I201" s="41">
        <f>'75-79 transition matrix'!I2</f>
        <v>0</v>
      </c>
      <c r="J201" s="41">
        <f>'75-79 transition matrix'!J2</f>
        <v>0</v>
      </c>
      <c r="K201" s="41">
        <f>'75-79 transition matrix'!K2</f>
        <v>3.6999999999999998E-2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52"/>
      <c r="CP201" s="52"/>
      <c r="CQ201" s="52"/>
      <c r="CR201" s="52"/>
      <c r="CS201" s="52"/>
      <c r="CT201" s="52"/>
      <c r="CU201" s="52"/>
      <c r="CV201" s="52"/>
      <c r="CW201" s="52"/>
      <c r="CX201" s="52"/>
      <c r="CY201" s="52"/>
      <c r="CZ201" s="52"/>
    </row>
    <row r="202" spans="1:104" x14ac:dyDescent="0.2">
      <c r="A202" s="4" t="str">
        <f>'75-79 transition matrix'!A3</f>
        <v>NAFLD</v>
      </c>
      <c r="B202" s="41">
        <f>'75-79 transition matrix'!B3</f>
        <v>0.14359</v>
      </c>
      <c r="C202" s="41">
        <f>'75-79 transition matrix'!C3</f>
        <v>0.79142399999999991</v>
      </c>
      <c r="D202" s="41">
        <f>'75-79 transition matrix'!D3</f>
        <v>2.6136E-2</v>
      </c>
      <c r="E202" s="41">
        <f>'75-79 transition matrix'!E3</f>
        <v>0</v>
      </c>
      <c r="F202" s="41">
        <f>'75-79 transition matrix'!F3</f>
        <v>0</v>
      </c>
      <c r="G202" s="41">
        <f>'75-79 transition matrix'!G3</f>
        <v>0</v>
      </c>
      <c r="H202" s="41">
        <f>'75-79 transition matrix'!H3</f>
        <v>0</v>
      </c>
      <c r="I202" s="41">
        <f>'75-79 transition matrix'!I3</f>
        <v>0</v>
      </c>
      <c r="J202" s="41">
        <f>'75-79 transition matrix'!J3</f>
        <v>0</v>
      </c>
      <c r="K202" s="41">
        <f>'75-79 transition matrix'!K3</f>
        <v>3.8850000000000003E-2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52"/>
      <c r="CP202" s="52"/>
      <c r="CQ202" s="52"/>
      <c r="CR202" s="52"/>
      <c r="CS202" s="52"/>
      <c r="CT202" s="52"/>
      <c r="CU202" s="52"/>
      <c r="CV202" s="52"/>
      <c r="CW202" s="52"/>
      <c r="CX202" s="52"/>
      <c r="CY202" s="52"/>
      <c r="CZ202" s="52"/>
    </row>
    <row r="203" spans="1:104" x14ac:dyDescent="0.2">
      <c r="A203" s="4" t="str">
        <f>'75-79 transition matrix'!A4</f>
        <v>F1</v>
      </c>
      <c r="B203" s="41">
        <f>'75-79 transition matrix'!B4</f>
        <v>0</v>
      </c>
      <c r="C203" s="41">
        <f>'75-79 transition matrix'!C4</f>
        <v>4.9799999999999997E-2</v>
      </c>
      <c r="D203" s="41">
        <f>'75-79 transition matrix'!D4</f>
        <v>0.77550074700000005</v>
      </c>
      <c r="E203" s="41">
        <f>'75-79 transition matrix'!E4</f>
        <v>0.1331</v>
      </c>
      <c r="F203" s="41">
        <f>'75-79 transition matrix'!F4</f>
        <v>0</v>
      </c>
      <c r="G203" s="41">
        <f>'75-79 transition matrix'!G4</f>
        <v>0</v>
      </c>
      <c r="H203" s="41">
        <f>'75-79 transition matrix'!H4</f>
        <v>0</v>
      </c>
      <c r="I203" s="41">
        <f>'75-79 transition matrix'!I4</f>
        <v>1.1253000000000001E-5</v>
      </c>
      <c r="J203" s="41">
        <f>'75-79 transition matrix'!J4</f>
        <v>0</v>
      </c>
      <c r="K203" s="41">
        <f>'75-79 transition matrix'!K4</f>
        <v>4.1588E-2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52"/>
      <c r="CP203" s="52"/>
      <c r="CQ203" s="52"/>
      <c r="CR203" s="52"/>
      <c r="CS203" s="52"/>
      <c r="CT203" s="52"/>
      <c r="CU203" s="52"/>
      <c r="CV203" s="52"/>
      <c r="CW203" s="52"/>
      <c r="CX203" s="52"/>
      <c r="CY203" s="52"/>
      <c r="CZ203" s="52"/>
    </row>
    <row r="204" spans="1:104" x14ac:dyDescent="0.2">
      <c r="A204" s="4" t="str">
        <f>'75-79 transition matrix'!A5</f>
        <v>F2</v>
      </c>
      <c r="B204" s="41">
        <f>'75-79 transition matrix'!B5</f>
        <v>0</v>
      </c>
      <c r="C204" s="41">
        <f>'75-79 transition matrix'!C5</f>
        <v>0</v>
      </c>
      <c r="D204" s="41">
        <f>'75-79 transition matrix'!D5</f>
        <v>4.9799999999999997E-2</v>
      </c>
      <c r="E204" s="41">
        <f>'75-79 transition matrix'!E5</f>
        <v>0.75019610000000003</v>
      </c>
      <c r="F204" s="41">
        <f>'75-79 transition matrix'!F5</f>
        <v>0.1331</v>
      </c>
      <c r="G204" s="41">
        <f>'75-79 transition matrix'!G5</f>
        <v>0</v>
      </c>
      <c r="H204" s="41">
        <f>'75-79 transition matrix'!H5</f>
        <v>0</v>
      </c>
      <c r="I204" s="41">
        <f>'75-79 transition matrix'!I5</f>
        <v>2.299E-4</v>
      </c>
      <c r="J204" s="41">
        <f>'75-79 transition matrix'!J5</f>
        <v>0</v>
      </c>
      <c r="K204" s="41">
        <f>'75-79 transition matrix'!K5</f>
        <v>6.6673999999999997E-2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52"/>
      <c r="CP204" s="52"/>
      <c r="CQ204" s="52"/>
      <c r="CR204" s="52"/>
      <c r="CS204" s="52"/>
      <c r="CT204" s="52"/>
      <c r="CU204" s="52"/>
      <c r="CV204" s="52"/>
      <c r="CW204" s="52"/>
      <c r="CX204" s="52"/>
      <c r="CY204" s="52"/>
      <c r="CZ204" s="52"/>
    </row>
    <row r="205" spans="1:104" x14ac:dyDescent="0.2">
      <c r="A205" s="4" t="str">
        <f>'75-79 transition matrix'!A6</f>
        <v>F3</v>
      </c>
      <c r="B205" s="41">
        <f>'75-79 transition matrix'!B6</f>
        <v>0</v>
      </c>
      <c r="C205" s="41">
        <f>'75-79 transition matrix'!C6</f>
        <v>0</v>
      </c>
      <c r="D205" s="41">
        <f>'75-79 transition matrix'!D6</f>
        <v>0</v>
      </c>
      <c r="E205" s="41">
        <f>'75-79 transition matrix'!E6</f>
        <v>4.9799999999999997E-2</v>
      </c>
      <c r="F205" s="41">
        <f>'75-79 transition matrix'!F6</f>
        <v>0.77585520000000008</v>
      </c>
      <c r="G205" s="41">
        <f>'75-79 transition matrix'!G6</f>
        <v>8.7119999999999989E-2</v>
      </c>
      <c r="H205" s="41">
        <f>'75-79 transition matrix'!H6</f>
        <v>0</v>
      </c>
      <c r="I205" s="41">
        <f>'75-79 transition matrix'!I6</f>
        <v>4.5980000000000001E-4</v>
      </c>
      <c r="J205" s="41">
        <f>'75-79 transition matrix'!J6</f>
        <v>0</v>
      </c>
      <c r="K205" s="41">
        <f>'75-79 transition matrix'!K6</f>
        <v>8.6765000000000009E-2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52"/>
      <c r="CP205" s="52"/>
      <c r="CQ205" s="52"/>
      <c r="CR205" s="52"/>
      <c r="CS205" s="52"/>
      <c r="CT205" s="52"/>
      <c r="CU205" s="52"/>
      <c r="CV205" s="52"/>
      <c r="CW205" s="52"/>
      <c r="CX205" s="52"/>
      <c r="CY205" s="52"/>
      <c r="CZ205" s="52"/>
    </row>
    <row r="206" spans="1:104" x14ac:dyDescent="0.2">
      <c r="A206" s="4" t="str">
        <f>'75-79 transition matrix'!A7</f>
        <v>F4</v>
      </c>
      <c r="B206" s="41">
        <f>'75-79 transition matrix'!B7</f>
        <v>0</v>
      </c>
      <c r="C206" s="41">
        <f>'75-79 transition matrix'!C7</f>
        <v>0</v>
      </c>
      <c r="D206" s="41">
        <f>'75-79 transition matrix'!D7</f>
        <v>0</v>
      </c>
      <c r="E206" s="41">
        <f>'75-79 transition matrix'!E7</f>
        <v>0</v>
      </c>
      <c r="F206" s="41">
        <f>'75-79 transition matrix'!F7</f>
        <v>4.9799999999999997E-2</v>
      </c>
      <c r="G206" s="41">
        <f>'75-79 transition matrix'!G7</f>
        <v>0.67578700000000003</v>
      </c>
      <c r="H206" s="41">
        <f>'75-79 transition matrix'!H7</f>
        <v>0.1331</v>
      </c>
      <c r="I206" s="41">
        <f>'75-79 transition matrix'!I7</f>
        <v>3.1459999999999995E-2</v>
      </c>
      <c r="J206" s="41">
        <f>'75-79 transition matrix'!J7</f>
        <v>0</v>
      </c>
      <c r="K206" s="41">
        <f>'75-79 transition matrix'!K7</f>
        <v>0.10985299999999999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52"/>
      <c r="CP206" s="52"/>
      <c r="CQ206" s="52"/>
      <c r="CR206" s="52"/>
      <c r="CS206" s="52"/>
      <c r="CT206" s="52"/>
      <c r="CU206" s="52"/>
      <c r="CV206" s="52"/>
      <c r="CW206" s="52"/>
      <c r="CX206" s="52"/>
      <c r="CY206" s="52"/>
      <c r="CZ206" s="52"/>
    </row>
    <row r="207" spans="1:104" x14ac:dyDescent="0.2">
      <c r="A207" s="4" t="str">
        <f>'75-79 transition matrix'!A8</f>
        <v>DCC</v>
      </c>
      <c r="B207" s="41">
        <f>'75-79 transition matrix'!B8</f>
        <v>0</v>
      </c>
      <c r="C207" s="41">
        <f>'75-79 transition matrix'!C8</f>
        <v>0</v>
      </c>
      <c r="D207" s="41">
        <f>'75-79 transition matrix'!D8</f>
        <v>0</v>
      </c>
      <c r="E207" s="41">
        <f>'75-79 transition matrix'!E8</f>
        <v>0</v>
      </c>
      <c r="F207" s="41">
        <f>'75-79 transition matrix'!F8</f>
        <v>0</v>
      </c>
      <c r="G207" s="41">
        <f>'75-79 transition matrix'!G8</f>
        <v>0</v>
      </c>
      <c r="H207" s="41">
        <f>'75-79 transition matrix'!H8</f>
        <v>0.7746599999999999</v>
      </c>
      <c r="I207" s="41">
        <f>'75-79 transition matrix'!I8</f>
        <v>3.1459999999999995E-2</v>
      </c>
      <c r="J207" s="41">
        <f>'75-79 transition matrix'!J8</f>
        <v>3.388E-2</v>
      </c>
      <c r="K207" s="41">
        <f>'75-79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52"/>
      <c r="CP207" s="52"/>
      <c r="CQ207" s="52"/>
      <c r="CR207" s="52"/>
      <c r="CS207" s="52"/>
      <c r="CT207" s="52"/>
      <c r="CU207" s="52"/>
      <c r="CV207" s="52"/>
      <c r="CW207" s="52"/>
      <c r="CX207" s="52"/>
      <c r="CY207" s="52"/>
      <c r="CZ207" s="52"/>
    </row>
    <row r="208" spans="1:104" x14ac:dyDescent="0.2">
      <c r="A208" s="4" t="str">
        <f>'75-79 transition matrix'!A9</f>
        <v>HCC</v>
      </c>
      <c r="B208" s="41">
        <f>'75-79 transition matrix'!B9</f>
        <v>0</v>
      </c>
      <c r="C208" s="41">
        <f>'75-79 transition matrix'!C9</f>
        <v>0</v>
      </c>
      <c r="D208" s="41">
        <f>'75-79 transition matrix'!D9</f>
        <v>0</v>
      </c>
      <c r="E208" s="41">
        <f>'75-79 transition matrix'!E9</f>
        <v>0</v>
      </c>
      <c r="F208" s="41">
        <f>'75-79 transition matrix'!F9</f>
        <v>0</v>
      </c>
      <c r="G208" s="41">
        <f>'75-79 transition matrix'!G9</f>
        <v>0</v>
      </c>
      <c r="H208" s="41">
        <f>'75-79 transition matrix'!H9</f>
        <v>0</v>
      </c>
      <c r="I208" s="41">
        <f>'75-79 transition matrix'!I9</f>
        <v>0.37056200000000006</v>
      </c>
      <c r="J208" s="41">
        <f>'75-79 transition matrix'!J9</f>
        <v>7.038E-3</v>
      </c>
      <c r="K208" s="41">
        <f>'75-79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52"/>
      <c r="CP208" s="52"/>
      <c r="CQ208" s="52"/>
      <c r="CR208" s="52"/>
      <c r="CS208" s="52"/>
      <c r="CT208" s="52"/>
      <c r="CU208" s="52"/>
      <c r="CV208" s="52"/>
      <c r="CW208" s="52"/>
      <c r="CX208" s="52"/>
      <c r="CY208" s="52"/>
      <c r="CZ208" s="52"/>
    </row>
    <row r="209" spans="1:104" x14ac:dyDescent="0.2">
      <c r="A209" s="4" t="str">
        <f>'75-79 transition matrix'!A10</f>
        <v xml:space="preserve">LT </v>
      </c>
      <c r="B209" s="41">
        <f>'75-79 transition matrix'!B10</f>
        <v>0</v>
      </c>
      <c r="C209" s="41">
        <f>'75-79 transition matrix'!C10</f>
        <v>0</v>
      </c>
      <c r="D209" s="41">
        <f>'75-79 transition matrix'!D10</f>
        <v>0</v>
      </c>
      <c r="E209" s="41">
        <f>'75-79 transition matrix'!E10</f>
        <v>0</v>
      </c>
      <c r="F209" s="41">
        <f>'75-79 transition matrix'!F10</f>
        <v>0</v>
      </c>
      <c r="G209" s="41">
        <f>'75-79 transition matrix'!G10</f>
        <v>0</v>
      </c>
      <c r="H209" s="41">
        <f>'75-79 transition matrix'!H10</f>
        <v>0</v>
      </c>
      <c r="I209" s="41">
        <f>'75-79 transition matrix'!I10</f>
        <v>0</v>
      </c>
      <c r="J209" s="41">
        <f>'75-79 transition matrix'!J10</f>
        <v>0.92999999999999994</v>
      </c>
      <c r="K209" s="41">
        <f>'75-79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52"/>
      <c r="CP209" s="52"/>
      <c r="CQ209" s="52"/>
      <c r="CR209" s="52"/>
      <c r="CS209" s="52"/>
      <c r="CT209" s="52"/>
      <c r="CU209" s="52"/>
      <c r="CV209" s="52"/>
      <c r="CW209" s="52"/>
      <c r="CX209" s="52"/>
      <c r="CY209" s="52"/>
      <c r="CZ209" s="52"/>
    </row>
    <row r="210" spans="1:104" x14ac:dyDescent="0.2">
      <c r="A210" s="4" t="str">
        <f>'75-79 transition matrix'!A11</f>
        <v>death</v>
      </c>
      <c r="B210" s="41">
        <f>'75-79 transition matrix'!B11</f>
        <v>0</v>
      </c>
      <c r="C210" s="41">
        <f>'75-79 transition matrix'!C11</f>
        <v>0</v>
      </c>
      <c r="D210" s="41">
        <f>'75-79 transition matrix'!D11</f>
        <v>0</v>
      </c>
      <c r="E210" s="41">
        <f>'75-79 transition matrix'!E11</f>
        <v>0</v>
      </c>
      <c r="F210" s="41">
        <f>'75-79 transition matrix'!F11</f>
        <v>0</v>
      </c>
      <c r="G210" s="41">
        <f>'75-79 transition matrix'!G11</f>
        <v>0</v>
      </c>
      <c r="H210" s="41">
        <f>'75-79 transition matrix'!H11</f>
        <v>0</v>
      </c>
      <c r="I210" s="41">
        <f>'75-79 transition matrix'!I11</f>
        <v>0</v>
      </c>
      <c r="J210" s="41">
        <f>'75-79 transition matrix'!J11</f>
        <v>0</v>
      </c>
      <c r="K210" s="41">
        <f>'75-79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52"/>
      <c r="CP210" s="52"/>
      <c r="CQ210" s="52"/>
      <c r="CR210" s="52"/>
      <c r="CS210" s="52"/>
      <c r="CT210" s="52"/>
      <c r="CU210" s="52"/>
      <c r="CV210" s="52"/>
      <c r="CW210" s="52"/>
      <c r="CX210" s="52"/>
      <c r="CY210" s="52"/>
      <c r="CZ210" s="52"/>
    </row>
    <row r="211" spans="1:104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52"/>
      <c r="CP211" s="52"/>
      <c r="CQ211" s="52"/>
      <c r="CR211" s="52"/>
      <c r="CS211" s="52"/>
      <c r="CT211" s="52"/>
      <c r="CU211" s="52"/>
      <c r="CV211" s="52"/>
      <c r="CW211" s="52"/>
      <c r="CX211" s="52"/>
      <c r="CY211" s="52"/>
      <c r="CZ211" s="52"/>
    </row>
    <row r="212" spans="1:104" ht="16" thickBot="1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52"/>
      <c r="CP212" s="52"/>
      <c r="CQ212" s="52"/>
      <c r="CR212" s="52"/>
      <c r="CS212" s="52"/>
      <c r="CT212" s="52"/>
      <c r="CU212" s="52"/>
      <c r="CV212" s="52"/>
      <c r="CW212" s="52"/>
      <c r="CX212" s="52"/>
      <c r="CY212" s="52"/>
      <c r="CZ212" s="52"/>
    </row>
    <row r="213" spans="1:104" x14ac:dyDescent="0.2">
      <c r="A213" s="4">
        <v>75</v>
      </c>
      <c r="B213" s="41">
        <f t="array" ref="B213:K213">MMULT(B197:K197,B201:K210)</f>
        <v>308.76634355176026</v>
      </c>
      <c r="C213" s="41">
        <v>177.2102954374044</v>
      </c>
      <c r="D213" s="41">
        <v>29.721506681481365</v>
      </c>
      <c r="E213" s="41">
        <v>21.458179553430845</v>
      </c>
      <c r="F213" s="41">
        <v>15.580620279110168</v>
      </c>
      <c r="G213" s="41">
        <v>4.5578176782017197</v>
      </c>
      <c r="H213" s="41">
        <v>2.5039234756544659</v>
      </c>
      <c r="I213" s="41">
        <v>0.37053494095767414</v>
      </c>
      <c r="J213" s="41">
        <v>0.67823341873732779</v>
      </c>
      <c r="K213" s="41">
        <v>289.10993524542545</v>
      </c>
      <c r="L213" s="41">
        <f xml:space="preserve"> (C213 + D213 + E213 + F213 + G213 + H213) / $Q$2</f>
        <v>0.29534697383812814</v>
      </c>
      <c r="M213" s="41">
        <f xml:space="preserve"> (D213 + E213 + F213 + G213 + H213) / (C213 + D213 + E213 + F213+ G213 + H213)</f>
        <v>0.29407385022462057</v>
      </c>
      <c r="N213" s="41">
        <f>I213 / (D213 + E213 + F213 + G213 + H213)</f>
        <v>5.0192991479278797E-3</v>
      </c>
      <c r="O213" s="41">
        <f>SUM(B213:J213)</f>
        <v>560.84745501673808</v>
      </c>
      <c r="P213" s="41"/>
      <c r="Q213" s="24" t="s">
        <v>250</v>
      </c>
      <c r="R213" s="46"/>
      <c r="S213" s="46"/>
      <c r="T213" s="47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52"/>
      <c r="CP213" s="52"/>
      <c r="CQ213" s="52"/>
      <c r="CR213" s="52"/>
      <c r="CS213" s="52"/>
      <c r="CT213" s="52"/>
      <c r="CU213" s="52"/>
      <c r="CV213" s="52"/>
      <c r="CW213" s="52"/>
      <c r="CX213" s="52"/>
      <c r="CY213" s="52"/>
      <c r="CZ213" s="52"/>
    </row>
    <row r="214" spans="1:104" ht="16" thickBot="1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27" t="s">
        <v>149</v>
      </c>
      <c r="R214" s="48"/>
      <c r="S214" s="48"/>
      <c r="T214" s="49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52"/>
      <c r="CP214" s="52"/>
      <c r="CQ214" s="52"/>
      <c r="CR214" s="52"/>
      <c r="CS214" s="52"/>
      <c r="CT214" s="52"/>
      <c r="CU214" s="52"/>
      <c r="CV214" s="52"/>
      <c r="CW214" s="52"/>
      <c r="CX214" s="52"/>
      <c r="CY214" s="52"/>
      <c r="CZ214" s="52"/>
    </row>
    <row r="215" spans="1:104" x14ac:dyDescent="0.2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52"/>
      <c r="CP215" s="52"/>
      <c r="CQ215" s="52"/>
      <c r="CR215" s="52"/>
      <c r="CS215" s="52"/>
      <c r="CT215" s="52"/>
      <c r="CU215" s="52"/>
      <c r="CV215" s="52"/>
      <c r="CW215" s="52"/>
      <c r="CX215" s="52"/>
      <c r="CY215" s="52"/>
      <c r="CZ215" s="52"/>
    </row>
    <row r="216" spans="1:104" ht="16" thickBot="1" x14ac:dyDescent="0.25">
      <c r="A216" s="4">
        <v>76</v>
      </c>
      <c r="B216" s="41">
        <f t="array" ref="B216:K216">MMULT(B213:K213,B201:K210)</f>
        <v>294.78250780205735</v>
      </c>
      <c r="C216" s="41">
        <v>169.73371924913474</v>
      </c>
      <c r="D216" s="41">
        <v>28.749236256767148</v>
      </c>
      <c r="E216" s="41">
        <v>20.829690043288416</v>
      </c>
      <c r="F216" s="41">
        <v>15.171368281709167</v>
      </c>
      <c r="G216" s="41">
        <v>4.4374975740149836</v>
      </c>
      <c r="H216" s="41">
        <v>2.5463348926191371</v>
      </c>
      <c r="I216" s="41">
        <v>0.37190020628982856</v>
      </c>
      <c r="J216" s="41">
        <v>0.71819783169534823</v>
      </c>
      <c r="K216" s="41">
        <v>312.61693812458748</v>
      </c>
      <c r="L216" s="41">
        <f xml:space="preserve"> (C216 + D216 + E216 + F216 + G216 + H216) / $Q$2</f>
        <v>0.28409406055408776</v>
      </c>
      <c r="M216" s="41">
        <f xml:space="preserve"> (D216 + E216 + F216 + G216 + H216) / (C216 + D216 + E216 + F216+ G216 + H216)</f>
        <v>0.29707527585270704</v>
      </c>
      <c r="N216" s="41">
        <f>I216 / (D216 + E216 + F216 + G216 + H216)</f>
        <v>5.184425065058759E-3</v>
      </c>
      <c r="O216" s="41">
        <f>SUM(B216:J216)</f>
        <v>537.34045213757622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52"/>
      <c r="CP216" s="52"/>
      <c r="CQ216" s="52"/>
      <c r="CR216" s="52"/>
      <c r="CS216" s="52"/>
      <c r="CT216" s="52"/>
      <c r="CU216" s="52"/>
      <c r="CV216" s="52"/>
      <c r="CW216" s="52"/>
      <c r="CX216" s="52"/>
      <c r="CY216" s="52"/>
      <c r="CZ216" s="52"/>
    </row>
    <row r="217" spans="1:104" x14ac:dyDescent="0.2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24" t="s">
        <v>246</v>
      </c>
      <c r="R217" s="46"/>
      <c r="S217" s="46"/>
      <c r="T217" s="47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52"/>
      <c r="CP217" s="52"/>
      <c r="CQ217" s="52"/>
      <c r="CR217" s="52"/>
      <c r="CS217" s="52"/>
      <c r="CT217" s="52"/>
      <c r="CU217" s="52"/>
      <c r="CV217" s="52"/>
      <c r="CW217" s="52"/>
      <c r="CX217" s="52"/>
      <c r="CY217" s="52"/>
      <c r="CZ217" s="52"/>
    </row>
    <row r="218" spans="1:104" ht="16" thickBot="1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27" t="s">
        <v>150</v>
      </c>
      <c r="R218" s="48"/>
      <c r="S218" s="48"/>
      <c r="T218" s="49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52"/>
      <c r="CP218" s="52"/>
      <c r="CQ218" s="52"/>
      <c r="CR218" s="52"/>
      <c r="CS218" s="52"/>
      <c r="CT218" s="52"/>
      <c r="CU218" s="52"/>
      <c r="CV218" s="52"/>
      <c r="CW218" s="52"/>
      <c r="CX218" s="52"/>
      <c r="CY218" s="52"/>
      <c r="CZ218" s="52"/>
    </row>
    <row r="219" spans="1:104" x14ac:dyDescent="0.2">
      <c r="A219" s="4">
        <v>77</v>
      </c>
      <c r="B219" s="41">
        <f t="array" ref="B219:K219">MMULT(B216:K216,B201:K210)</f>
        <v>281.51084630271788</v>
      </c>
      <c r="C219" s="41">
        <v>162.49982444626079</v>
      </c>
      <c r="D219" s="41">
        <v>27.768533243253557</v>
      </c>
      <c r="E219" s="41">
        <v>20.208409720888625</v>
      </c>
      <c r="F219" s="41">
        <v>14.764204096426758</v>
      </c>
      <c r="G219" s="41">
        <v>4.3205327777533666</v>
      </c>
      <c r="H219" s="41">
        <v>2.5631747150177349</v>
      </c>
      <c r="I219" s="41">
        <v>0.36961150967596018</v>
      </c>
      <c r="J219" s="41">
        <v>0.756811243290478</v>
      </c>
      <c r="K219" s="41">
        <v>335.1954422068784</v>
      </c>
      <c r="L219" s="41">
        <f xml:space="preserve"> (C219 + D219 + E219 + F219 + G219 + H219) / $Q$2</f>
        <v>0.2731015479823094</v>
      </c>
      <c r="M219" s="41">
        <f xml:space="preserve"> (D219 + E219 + F219 + G219 + H219) / (C219 + D219 + E219 + F219+ G219 + H219)</f>
        <v>0.29994593790460244</v>
      </c>
      <c r="N219" s="41">
        <f>I219 / (D219 + E219 + F219 + G219 + H219)</f>
        <v>5.3086144602686163E-3</v>
      </c>
      <c r="O219" s="41">
        <f>SUM(B219:J219)</f>
        <v>514.76194805528507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52"/>
      <c r="CP219" s="52"/>
      <c r="CQ219" s="52"/>
      <c r="CR219" s="52"/>
      <c r="CS219" s="52"/>
      <c r="CT219" s="52"/>
      <c r="CU219" s="52"/>
      <c r="CV219" s="52"/>
      <c r="CW219" s="52"/>
      <c r="CX219" s="52"/>
      <c r="CY219" s="52"/>
      <c r="CZ219" s="52"/>
    </row>
    <row r="220" spans="1:104" ht="16" thickBot="1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52"/>
      <c r="CP220" s="52"/>
      <c r="CQ220" s="52"/>
      <c r="CR220" s="52"/>
      <c r="CS220" s="52"/>
      <c r="CT220" s="52"/>
      <c r="CU220" s="52"/>
      <c r="CV220" s="52"/>
      <c r="CW220" s="52"/>
      <c r="CX220" s="52"/>
      <c r="CY220" s="52"/>
      <c r="CZ220" s="52"/>
    </row>
    <row r="221" spans="1:104" x14ac:dyDescent="0.2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249</v>
      </c>
      <c r="R221" s="46"/>
      <c r="S221" s="46"/>
      <c r="T221" s="46"/>
      <c r="U221" s="46"/>
      <c r="V221" s="47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52"/>
      <c r="CP221" s="52"/>
      <c r="CQ221" s="52"/>
      <c r="CR221" s="52"/>
      <c r="CS221" s="52"/>
      <c r="CT221" s="52"/>
      <c r="CU221" s="52"/>
      <c r="CV221" s="52"/>
      <c r="CW221" s="52"/>
      <c r="CX221" s="52"/>
      <c r="CY221" s="52"/>
      <c r="CZ221" s="52"/>
    </row>
    <row r="222" spans="1:104" ht="16" thickBot="1" x14ac:dyDescent="0.25">
      <c r="A222" s="4">
        <v>78</v>
      </c>
      <c r="B222" s="41">
        <f t="array" ref="B222:K222">MMULT(B219:K219,B201:K210)</f>
        <v>268.89526102209936</v>
      </c>
      <c r="C222" s="41">
        <v>155.52216777772801</v>
      </c>
      <c r="D222" s="41">
        <v>26.787992489065193</v>
      </c>
      <c r="E222" s="41">
        <v>19.591519298491836</v>
      </c>
      <c r="F222" s="41">
        <v>14.359786388256394</v>
      </c>
      <c r="G222" s="41">
        <v>4.2060173451603138</v>
      </c>
      <c r="H222" s="41">
        <v>2.5606518374546114</v>
      </c>
      <c r="I222" s="41">
        <v>0.3652723917140776</v>
      </c>
      <c r="J222" s="41">
        <v>0.79327614141004477</v>
      </c>
      <c r="K222" s="41">
        <v>356.87544557078365</v>
      </c>
      <c r="L222" s="41">
        <f xml:space="preserve"> (C222 + D222 + E222 + F222 + G222 + H222) / $Q$2</f>
        <v>0.26239919517302485</v>
      </c>
      <c r="M222" s="41">
        <f xml:space="preserve"> (D222 + E222 + F222 + G222 + H222) / (C222 + D222 + E222 + F222+ G222 + H222)</f>
        <v>0.30267915443590404</v>
      </c>
      <c r="N222" s="41">
        <f>I222 / (D222 + E222 + F222 + G222 + H222)</f>
        <v>5.4109644822158392E-3</v>
      </c>
      <c r="O222" s="41">
        <f>SUM(B222:J222)</f>
        <v>493.08194469137982</v>
      </c>
      <c r="P222" s="41"/>
      <c r="Q222" s="27" t="s">
        <v>152</v>
      </c>
      <c r="R222" s="48"/>
      <c r="S222" s="48"/>
      <c r="T222" s="48"/>
      <c r="U222" s="48"/>
      <c r="V222" s="49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52"/>
      <c r="CP222" s="52"/>
      <c r="CQ222" s="52"/>
      <c r="CR222" s="52"/>
      <c r="CS222" s="52"/>
      <c r="CT222" s="52"/>
      <c r="CU222" s="52"/>
      <c r="CV222" s="52"/>
      <c r="CW222" s="52"/>
      <c r="CX222" s="52"/>
      <c r="CY222" s="52"/>
      <c r="CZ222" s="52"/>
    </row>
    <row r="223" spans="1:104" x14ac:dyDescent="0.2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52"/>
      <c r="CP223" s="52"/>
      <c r="CQ223" s="52"/>
      <c r="CR223" s="52"/>
      <c r="CS223" s="52"/>
      <c r="CT223" s="52"/>
      <c r="CU223" s="52"/>
      <c r="CV223" s="52"/>
      <c r="CW223" s="52"/>
      <c r="CX223" s="52"/>
      <c r="CY223" s="52"/>
      <c r="CZ223" s="52"/>
    </row>
    <row r="224" spans="1:104" x14ac:dyDescent="0.2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52"/>
      <c r="CP224" s="52"/>
      <c r="CQ224" s="52"/>
      <c r="CR224" s="52"/>
      <c r="CS224" s="52"/>
      <c r="CT224" s="52"/>
      <c r="CU224" s="52"/>
      <c r="CV224" s="52"/>
      <c r="CW224" s="52"/>
      <c r="CX224" s="52"/>
      <c r="CY224" s="52"/>
      <c r="CZ224" s="52"/>
    </row>
    <row r="225" spans="1:104" x14ac:dyDescent="0.2">
      <c r="A225" s="4">
        <v>79</v>
      </c>
      <c r="B225" s="41">
        <f t="array" ref="B225:K225">MMULT(B222:K222,B201:K210)</f>
        <v>256.88876426078122</v>
      </c>
      <c r="C225" s="41">
        <v>148.80681831198046</v>
      </c>
      <c r="D225" s="41">
        <v>25.814493224004043</v>
      </c>
      <c r="E225" s="41">
        <v>18.978080533233054</v>
      </c>
      <c r="F225" s="41">
        <v>13.95820582263619</v>
      </c>
      <c r="G225" s="41">
        <v>4.0933964337787501</v>
      </c>
      <c r="H225" s="41">
        <v>2.5434554610434268</v>
      </c>
      <c r="I225" s="41">
        <v>0.35964364585094055</v>
      </c>
      <c r="J225" s="41">
        <v>0.82707248285718749</v>
      </c>
      <c r="K225" s="41">
        <v>377.68746008599817</v>
      </c>
      <c r="L225" s="41">
        <f xml:space="preserve"> (C225 + D225 + E225 + F225 + G225 + H225) / $Q$2</f>
        <v>0.25200610317725342</v>
      </c>
      <c r="M225" s="41">
        <f xml:space="preserve"> (D225 + E225 + F225 + G225 + H225) / (C225 + D225 + E225 + F225+ G225 + H225)</f>
        <v>0.30527229599000993</v>
      </c>
      <c r="N225" s="41">
        <f>I225 / (D225 + E225 + F225 + G225 + H225)</f>
        <v>5.5001785160259256E-3</v>
      </c>
      <c r="O225" s="41">
        <f>SUM(B225:J225)</f>
        <v>472.26993017616536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-28.403477125423933</v>
      </c>
      <c r="AM225">
        <f>J225 - J213</f>
        <v>0.1488390641198597</v>
      </c>
      <c r="AN225">
        <f>K225-K213</f>
        <v>88.577524840572721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52"/>
      <c r="CP225" s="52"/>
      <c r="CQ225" s="52"/>
      <c r="CR225" s="52"/>
      <c r="CS225" s="52"/>
      <c r="CT225" s="52"/>
      <c r="CU225" s="52"/>
      <c r="CV225" s="52"/>
      <c r="CW225" s="52"/>
      <c r="CX225" s="52"/>
      <c r="CY225" s="52"/>
      <c r="CZ225" s="52"/>
    </row>
    <row r="226" spans="1:104" x14ac:dyDescent="0.2">
      <c r="A226" s="22" t="s">
        <v>153</v>
      </c>
      <c r="B226" s="4">
        <f t="shared" ref="B226:K226" si="8">SUM(B213:B225)</f>
        <v>1410.843722939416</v>
      </c>
      <c r="C226" s="4">
        <f t="shared" si="8"/>
        <v>813.77282522250846</v>
      </c>
      <c r="D226" s="4">
        <f t="shared" si="8"/>
        <v>138.84176189457131</v>
      </c>
      <c r="E226" s="4">
        <f t="shared" si="8"/>
        <v>101.06587914933277</v>
      </c>
      <c r="F226" s="4">
        <f t="shared" si="8"/>
        <v>73.834184868138678</v>
      </c>
      <c r="G226" s="4">
        <f t="shared" si="8"/>
        <v>21.615261808909132</v>
      </c>
      <c r="H226" s="4">
        <f t="shared" si="8"/>
        <v>12.717540381789377</v>
      </c>
      <c r="I226" s="4">
        <f t="shared" si="8"/>
        <v>1.8369626944884812</v>
      </c>
      <c r="J226" s="4">
        <f t="shared" si="8"/>
        <v>3.773591117990386</v>
      </c>
      <c r="K226" s="4">
        <f t="shared" si="8"/>
        <v>1671.4852212336732</v>
      </c>
      <c r="L226" s="4">
        <f>AVERAGE(L157:L225)</f>
        <v>0.3087237954207494</v>
      </c>
      <c r="M226" s="4">
        <f>AVERAGE(M17:M225)</f>
        <v>0.21003432462105637</v>
      </c>
      <c r="N226" s="4">
        <f>AVERAGE(N17:N225)</f>
        <v>3.1394286076037183E-3</v>
      </c>
      <c r="O226" s="4">
        <f>SUM(B226:J226)</f>
        <v>2578.3017300771448</v>
      </c>
      <c r="P226" s="41"/>
      <c r="Q226" s="41">
        <f xml:space="preserve"> $R$6 * B226</f>
        <v>1410.843722939416</v>
      </c>
      <c r="R226" s="41">
        <f>$R$7 * C226</f>
        <v>813.77282522250846</v>
      </c>
      <c r="S226" s="41">
        <f xml:space="preserve"> $R$8 * D226</f>
        <v>131.89967379984273</v>
      </c>
      <c r="T226" s="41">
        <f xml:space="preserve"> $R$9 * E226</f>
        <v>96.012585191866123</v>
      </c>
      <c r="U226" s="41">
        <f xml:space="preserve"> $R$10 * F226</f>
        <v>67.927450078687585</v>
      </c>
      <c r="V226" s="41">
        <f>$R$11 * G226</f>
        <v>16.859904210949125</v>
      </c>
      <c r="W226" s="41">
        <f>$R$12 *H226</f>
        <v>7.6305242290736253</v>
      </c>
      <c r="X226" s="41">
        <f xml:space="preserve"> $R$13 * I226</f>
        <v>1.1940257514175128</v>
      </c>
      <c r="Y226" s="41">
        <f xml:space="preserve"> $R$14 * J226</f>
        <v>2.8301933384927898</v>
      </c>
      <c r="Z226" s="4">
        <f>SUM(Q226:Y226)</f>
        <v>2548.9709047622541</v>
      </c>
      <c r="AA226" s="41"/>
      <c r="AB226" s="50">
        <f xml:space="preserve"> $S$6 * B226</f>
        <v>3539806.9008549945</v>
      </c>
      <c r="AC226" s="50">
        <f>$S$7 * C226</f>
        <v>3153369.6977372202</v>
      </c>
      <c r="AD226" s="50">
        <f xml:space="preserve"> $S$8 * D226</f>
        <v>544953.91543619242</v>
      </c>
      <c r="AE226" s="50">
        <f xml:space="preserve"> $S$9 * E226</f>
        <v>404263.51659733109</v>
      </c>
      <c r="AF226" s="50">
        <f xml:space="preserve"> $S$10 * F226</f>
        <v>332253.83190662402</v>
      </c>
      <c r="AG226" s="50">
        <f>$S$11 * G226</f>
        <v>447695.30258612597</v>
      </c>
      <c r="AH226" s="50">
        <f>$S$12 *H226</f>
        <v>650934.58690150746</v>
      </c>
      <c r="AI226" s="50">
        <f xml:space="preserve"> $S$13 * I226</f>
        <v>130295.76392006797</v>
      </c>
      <c r="AJ226" s="50">
        <f xml:space="preserve"> $S$14 * J226</f>
        <v>253464.56821317825</v>
      </c>
      <c r="AK226" s="39">
        <f>SUM(AB226:AJ226) + AL226 + AM226 + AN226</f>
        <v>15001715.822553657</v>
      </c>
      <c r="AL226" s="39">
        <f>IF(AL225&gt;0,(AL225*$T$7)-(AL225*$S$7),0)</f>
        <v>0</v>
      </c>
      <c r="AM226" s="39">
        <f>IF(AM225 &gt; 0, (AM225 * $T$14) - (AM225 * $S$14), 0)</f>
        <v>24792.122910445032</v>
      </c>
      <c r="AN226" s="39">
        <f t="array" ref="AN226">IF(AN225&gt;0,AN225*$T$15,0)</f>
        <v>5519885.61548997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52"/>
      <c r="CP226" s="52"/>
      <c r="CQ226" s="52"/>
      <c r="CR226" s="52"/>
      <c r="CS226" s="52"/>
      <c r="CT226" s="52"/>
      <c r="CU226" s="52"/>
      <c r="CV226" s="52"/>
      <c r="CW226" s="52"/>
      <c r="CX226" s="52"/>
      <c r="CY226" s="52"/>
      <c r="CZ226" s="52"/>
    </row>
    <row r="227" spans="1:104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52"/>
      <c r="CP227" s="52"/>
      <c r="CQ227" s="52"/>
      <c r="CR227" s="52"/>
      <c r="CS227" s="52"/>
      <c r="CT227" s="52"/>
      <c r="CU227" s="52"/>
      <c r="CV227" s="52"/>
      <c r="CW227" s="52"/>
      <c r="CX227" s="52"/>
      <c r="CY227" s="52"/>
      <c r="CZ227" s="52"/>
    </row>
    <row r="228" spans="1:104" x14ac:dyDescent="0.2">
      <c r="A228" s="51" t="s">
        <v>186</v>
      </c>
      <c r="B228" s="41"/>
      <c r="C228" s="41"/>
      <c r="D228" s="4">
        <f>O2+O30+O58+O86+O114+O142+O170+O198+O226</f>
        <v>29240.272756202412</v>
      </c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52"/>
      <c r="CP228" s="52"/>
      <c r="CQ228" s="52"/>
      <c r="CR228" s="52"/>
      <c r="CS228" s="52"/>
      <c r="CT228" s="52"/>
      <c r="CU228" s="52"/>
      <c r="CV228" s="52"/>
      <c r="CW228" s="52"/>
      <c r="CX228" s="52"/>
      <c r="CY228" s="52"/>
      <c r="CZ228" s="52"/>
    </row>
    <row r="229" spans="1:104" x14ac:dyDescent="0.2">
      <c r="A229" s="51" t="s">
        <v>187</v>
      </c>
      <c r="B229" s="41"/>
      <c r="C229" s="41"/>
      <c r="D229" s="4">
        <f>Z2+Z30+Z58+Z86+Z114+Z142+Z170+Z198+Z226</f>
        <v>29078.109955935721</v>
      </c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52"/>
      <c r="CP229" s="52"/>
      <c r="CQ229" s="52"/>
      <c r="CR229" s="52"/>
      <c r="CS229" s="52"/>
      <c r="CT229" s="52"/>
      <c r="CU229" s="52"/>
      <c r="CV229" s="52"/>
      <c r="CW229" s="52"/>
      <c r="CX229" s="52"/>
      <c r="CY229" s="52"/>
      <c r="CZ229" s="52"/>
    </row>
    <row r="230" spans="1:104" x14ac:dyDescent="0.2">
      <c r="A230" s="42" t="s">
        <v>184</v>
      </c>
      <c r="B230" s="41"/>
      <c r="C230" s="41"/>
      <c r="D230" s="43">
        <f>AK30+AK58+AK86+AK114+AK142+AK170+AK198+AK226</f>
        <v>112331838.19754511</v>
      </c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52"/>
      <c r="CP230" s="52"/>
      <c r="CQ230" s="52"/>
      <c r="CR230" s="52"/>
      <c r="CS230" s="52"/>
      <c r="CT230" s="52"/>
      <c r="CU230" s="52"/>
      <c r="CV230" s="52"/>
      <c r="CW230" s="52"/>
      <c r="CX230" s="52"/>
      <c r="CY230" s="52"/>
      <c r="CZ230" s="52"/>
    </row>
    <row r="231" spans="1:104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52"/>
      <c r="CP231" s="52"/>
      <c r="CQ231" s="52"/>
      <c r="CR231" s="52"/>
      <c r="CS231" s="52"/>
      <c r="CT231" s="52"/>
      <c r="CU231" s="52"/>
      <c r="CV231" s="52"/>
      <c r="CW231" s="52"/>
      <c r="CX231" s="52"/>
      <c r="CY231" s="52"/>
      <c r="CZ231" s="52"/>
    </row>
    <row r="232" spans="1:104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52"/>
      <c r="CP232" s="52"/>
      <c r="CQ232" s="52"/>
      <c r="CR232" s="52"/>
      <c r="CS232" s="52"/>
      <c r="CT232" s="52"/>
      <c r="CU232" s="52"/>
      <c r="CV232" s="52"/>
      <c r="CW232" s="52"/>
      <c r="CX232" s="52"/>
      <c r="CY232" s="52"/>
      <c r="CZ232" s="52"/>
    </row>
    <row r="233" spans="1:104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52"/>
      <c r="CP233" s="52"/>
      <c r="CQ233" s="52"/>
      <c r="CR233" s="52"/>
      <c r="CS233" s="52"/>
      <c r="CT233" s="52"/>
      <c r="CU233" s="52"/>
      <c r="CV233" s="52"/>
      <c r="CW233" s="52"/>
      <c r="CX233" s="52"/>
      <c r="CY233" s="52"/>
      <c r="CZ233" s="52"/>
    </row>
    <row r="234" spans="1:104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52"/>
      <c r="CP234" s="52"/>
      <c r="CQ234" s="52"/>
      <c r="CR234" s="52"/>
      <c r="CS234" s="52"/>
      <c r="CT234" s="52"/>
      <c r="CU234" s="52"/>
      <c r="CV234" s="52"/>
      <c r="CW234" s="52"/>
      <c r="CX234" s="52"/>
      <c r="CY234" s="52"/>
      <c r="CZ234" s="52"/>
    </row>
    <row r="235" spans="1:104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52"/>
      <c r="CP235" s="52"/>
      <c r="CQ235" s="52"/>
      <c r="CR235" s="52"/>
      <c r="CS235" s="52"/>
      <c r="CT235" s="52"/>
      <c r="CU235" s="52"/>
      <c r="CV235" s="52"/>
      <c r="CW235" s="52"/>
      <c r="CX235" s="52"/>
      <c r="CY235" s="52"/>
      <c r="CZ235" s="52"/>
    </row>
    <row r="236" spans="1:104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52"/>
      <c r="CP236" s="52"/>
      <c r="CQ236" s="52"/>
      <c r="CR236" s="52"/>
      <c r="CS236" s="52"/>
      <c r="CT236" s="52"/>
      <c r="CU236" s="52"/>
      <c r="CV236" s="52"/>
      <c r="CW236" s="52"/>
      <c r="CX236" s="52"/>
      <c r="CY236" s="52"/>
      <c r="CZ236" s="52"/>
    </row>
    <row r="237" spans="1:104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52"/>
      <c r="CP237" s="52"/>
      <c r="CQ237" s="52"/>
      <c r="CR237" s="52"/>
      <c r="CS237" s="52"/>
      <c r="CT237" s="52"/>
      <c r="CU237" s="52"/>
      <c r="CV237" s="52"/>
      <c r="CW237" s="52"/>
      <c r="CX237" s="52"/>
      <c r="CY237" s="52"/>
      <c r="CZ237" s="52"/>
    </row>
    <row r="238" spans="1:104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52"/>
      <c r="CP238" s="52"/>
      <c r="CQ238" s="52"/>
      <c r="CR238" s="52"/>
      <c r="CS238" s="52"/>
      <c r="CT238" s="52"/>
      <c r="CU238" s="52"/>
      <c r="CV238" s="52"/>
      <c r="CW238" s="52"/>
      <c r="CX238" s="52"/>
      <c r="CY238" s="52"/>
      <c r="CZ238" s="52"/>
    </row>
    <row r="239" spans="1:104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52"/>
      <c r="CP239" s="52"/>
      <c r="CQ239" s="52"/>
      <c r="CR239" s="52"/>
      <c r="CS239" s="52"/>
      <c r="CT239" s="52"/>
      <c r="CU239" s="52"/>
      <c r="CV239" s="52"/>
      <c r="CW239" s="52"/>
      <c r="CX239" s="52"/>
      <c r="CY239" s="52"/>
      <c r="CZ239" s="52"/>
    </row>
    <row r="240" spans="1:104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52"/>
      <c r="CP240" s="52"/>
      <c r="CQ240" s="52"/>
      <c r="CR240" s="52"/>
      <c r="CS240" s="52"/>
      <c r="CT240" s="52"/>
      <c r="CU240" s="52"/>
      <c r="CV240" s="52"/>
      <c r="CW240" s="52"/>
      <c r="CX240" s="52"/>
      <c r="CY240" s="52"/>
      <c r="CZ240" s="52"/>
    </row>
    <row r="241" spans="1:104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52"/>
      <c r="CP241" s="52"/>
      <c r="CQ241" s="52"/>
      <c r="CR241" s="52"/>
      <c r="CS241" s="52"/>
      <c r="CT241" s="52"/>
      <c r="CU241" s="52"/>
      <c r="CV241" s="52"/>
      <c r="CW241" s="52"/>
      <c r="CX241" s="52"/>
      <c r="CY241" s="52"/>
      <c r="CZ241" s="52"/>
    </row>
    <row r="242" spans="1:104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52"/>
      <c r="CP242" s="52"/>
      <c r="CQ242" s="52"/>
      <c r="CR242" s="52"/>
      <c r="CS242" s="52"/>
      <c r="CT242" s="52"/>
      <c r="CU242" s="52"/>
      <c r="CV242" s="52"/>
      <c r="CW242" s="52"/>
      <c r="CX242" s="52"/>
      <c r="CY242" s="52"/>
      <c r="CZ242" s="52"/>
    </row>
    <row r="243" spans="1:104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52"/>
      <c r="CP243" s="52"/>
      <c r="CQ243" s="52"/>
      <c r="CR243" s="52"/>
      <c r="CS243" s="52"/>
      <c r="CT243" s="52"/>
      <c r="CU243" s="52"/>
      <c r="CV243" s="52"/>
      <c r="CW243" s="52"/>
      <c r="CX243" s="52"/>
      <c r="CY243" s="52"/>
      <c r="CZ243" s="52"/>
    </row>
    <row r="244" spans="1:104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52"/>
      <c r="CP244" s="52"/>
      <c r="CQ244" s="52"/>
      <c r="CR244" s="52"/>
      <c r="CS244" s="52"/>
      <c r="CT244" s="52"/>
      <c r="CU244" s="52"/>
      <c r="CV244" s="52"/>
      <c r="CW244" s="52"/>
      <c r="CX244" s="52"/>
      <c r="CY244" s="52"/>
      <c r="CZ244" s="52"/>
    </row>
    <row r="245" spans="1:104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52"/>
      <c r="CP245" s="52"/>
      <c r="CQ245" s="52"/>
      <c r="CR245" s="52"/>
      <c r="CS245" s="52"/>
      <c r="CT245" s="52"/>
      <c r="CU245" s="52"/>
      <c r="CV245" s="52"/>
      <c r="CW245" s="52"/>
      <c r="CX245" s="52"/>
      <c r="CY245" s="52"/>
      <c r="CZ245" s="52"/>
    </row>
    <row r="246" spans="1:104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52"/>
      <c r="CP246" s="52"/>
      <c r="CQ246" s="52"/>
      <c r="CR246" s="52"/>
      <c r="CS246" s="52"/>
      <c r="CT246" s="52"/>
      <c r="CU246" s="52"/>
      <c r="CV246" s="52"/>
      <c r="CW246" s="52"/>
      <c r="CX246" s="52"/>
      <c r="CY246" s="52"/>
      <c r="CZ246" s="52"/>
    </row>
    <row r="247" spans="1:104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52"/>
      <c r="CP247" s="52"/>
      <c r="CQ247" s="52"/>
      <c r="CR247" s="52"/>
      <c r="CS247" s="52"/>
      <c r="CT247" s="52"/>
      <c r="CU247" s="52"/>
      <c r="CV247" s="52"/>
      <c r="CW247" s="52"/>
      <c r="CX247" s="52"/>
      <c r="CY247" s="52"/>
      <c r="CZ247" s="52"/>
    </row>
    <row r="248" spans="1:104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52"/>
      <c r="CP248" s="52"/>
      <c r="CQ248" s="52"/>
      <c r="CR248" s="52"/>
      <c r="CS248" s="52"/>
      <c r="CT248" s="52"/>
      <c r="CU248" s="52"/>
      <c r="CV248" s="52"/>
      <c r="CW248" s="52"/>
      <c r="CX248" s="52"/>
      <c r="CY248" s="52"/>
      <c r="CZ248" s="52"/>
    </row>
    <row r="249" spans="1:104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52"/>
      <c r="CP249" s="52"/>
      <c r="CQ249" s="52"/>
      <c r="CR249" s="52"/>
      <c r="CS249" s="52"/>
      <c r="CT249" s="52"/>
      <c r="CU249" s="52"/>
      <c r="CV249" s="52"/>
      <c r="CW249" s="52"/>
      <c r="CX249" s="52"/>
      <c r="CY249" s="52"/>
      <c r="CZ249" s="52"/>
    </row>
    <row r="250" spans="1:104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52"/>
      <c r="CP250" s="52"/>
      <c r="CQ250" s="52"/>
      <c r="CR250" s="52"/>
      <c r="CS250" s="52"/>
      <c r="CT250" s="52"/>
      <c r="CU250" s="52"/>
      <c r="CV250" s="52"/>
      <c r="CW250" s="52"/>
      <c r="CX250" s="52"/>
      <c r="CY250" s="52"/>
      <c r="CZ250" s="52"/>
    </row>
    <row r="251" spans="1:104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52"/>
      <c r="CP251" s="52"/>
      <c r="CQ251" s="52"/>
      <c r="CR251" s="52"/>
      <c r="CS251" s="52"/>
      <c r="CT251" s="52"/>
      <c r="CU251" s="52"/>
      <c r="CV251" s="52"/>
      <c r="CW251" s="52"/>
      <c r="CX251" s="52"/>
      <c r="CY251" s="52"/>
      <c r="CZ251" s="52"/>
    </row>
    <row r="252" spans="1:104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52"/>
      <c r="CP252" s="52"/>
      <c r="CQ252" s="52"/>
      <c r="CR252" s="52"/>
      <c r="CS252" s="52"/>
      <c r="CT252" s="52"/>
      <c r="CU252" s="52"/>
      <c r="CV252" s="52"/>
      <c r="CW252" s="52"/>
      <c r="CX252" s="52"/>
      <c r="CY252" s="52"/>
      <c r="CZ252" s="52"/>
    </row>
    <row r="253" spans="1:104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52"/>
      <c r="CP253" s="52"/>
      <c r="CQ253" s="52"/>
      <c r="CR253" s="52"/>
      <c r="CS253" s="52"/>
      <c r="CT253" s="52"/>
      <c r="CU253" s="52"/>
      <c r="CV253" s="52"/>
      <c r="CW253" s="52"/>
      <c r="CX253" s="52"/>
      <c r="CY253" s="52"/>
      <c r="CZ253" s="52"/>
    </row>
    <row r="254" spans="1:104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</row>
    <row r="255" spans="1:104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52"/>
      <c r="CP255" s="52"/>
      <c r="CQ255" s="52"/>
      <c r="CR255" s="52"/>
      <c r="CS255" s="52"/>
      <c r="CT255" s="52"/>
      <c r="CU255" s="52"/>
      <c r="CV255" s="52"/>
      <c r="CW255" s="52"/>
      <c r="CX255" s="52"/>
      <c r="CY255" s="52"/>
      <c r="CZ255" s="52"/>
    </row>
    <row r="256" spans="1:104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52"/>
      <c r="CP256" s="52"/>
      <c r="CQ256" s="52"/>
      <c r="CR256" s="52"/>
      <c r="CS256" s="52"/>
      <c r="CT256" s="52"/>
      <c r="CU256" s="52"/>
      <c r="CV256" s="52"/>
      <c r="CW256" s="52"/>
      <c r="CX256" s="52"/>
      <c r="CY256" s="52"/>
      <c r="CZ256" s="52"/>
    </row>
    <row r="257" spans="1:104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52"/>
      <c r="CP257" s="52"/>
      <c r="CQ257" s="52"/>
      <c r="CR257" s="52"/>
      <c r="CS257" s="52"/>
      <c r="CT257" s="52"/>
      <c r="CU257" s="52"/>
      <c r="CV257" s="52"/>
      <c r="CW257" s="52"/>
      <c r="CX257" s="52"/>
      <c r="CY257" s="52"/>
      <c r="CZ257" s="52"/>
    </row>
    <row r="258" spans="1:104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52"/>
      <c r="CP258" s="52"/>
      <c r="CQ258" s="52"/>
      <c r="CR258" s="52"/>
      <c r="CS258" s="52"/>
      <c r="CT258" s="52"/>
      <c r="CU258" s="52"/>
      <c r="CV258" s="52"/>
      <c r="CW258" s="52"/>
      <c r="CX258" s="52"/>
      <c r="CY258" s="52"/>
      <c r="CZ258" s="52"/>
    </row>
    <row r="259" spans="1:104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52"/>
      <c r="CP259" s="52"/>
      <c r="CQ259" s="52"/>
      <c r="CR259" s="52"/>
      <c r="CS259" s="52"/>
      <c r="CT259" s="52"/>
      <c r="CU259" s="52"/>
      <c r="CV259" s="52"/>
      <c r="CW259" s="52"/>
      <c r="CX259" s="52"/>
      <c r="CY259" s="52"/>
      <c r="CZ259" s="52"/>
    </row>
    <row r="260" spans="1:104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52"/>
      <c r="CP260" s="52"/>
      <c r="CQ260" s="52"/>
      <c r="CR260" s="52"/>
      <c r="CS260" s="52"/>
      <c r="CT260" s="52"/>
      <c r="CU260" s="52"/>
      <c r="CV260" s="52"/>
      <c r="CW260" s="52"/>
      <c r="CX260" s="52"/>
      <c r="CY260" s="52"/>
      <c r="CZ260" s="52"/>
    </row>
    <row r="261" spans="1:104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52"/>
      <c r="CP261" s="52"/>
      <c r="CQ261" s="52"/>
      <c r="CR261" s="52"/>
      <c r="CS261" s="52"/>
      <c r="CT261" s="52"/>
      <c r="CU261" s="52"/>
      <c r="CV261" s="52"/>
      <c r="CW261" s="52"/>
      <c r="CX261" s="52"/>
      <c r="CY261" s="52"/>
      <c r="CZ261" s="52"/>
    </row>
    <row r="262" spans="1:104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52"/>
      <c r="CP262" s="52"/>
      <c r="CQ262" s="52"/>
      <c r="CR262" s="52"/>
      <c r="CS262" s="52"/>
      <c r="CT262" s="52"/>
      <c r="CU262" s="52"/>
      <c r="CV262" s="52"/>
      <c r="CW262" s="52"/>
      <c r="CX262" s="52"/>
      <c r="CY262" s="52"/>
      <c r="CZ262" s="52"/>
    </row>
    <row r="263" spans="1:104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52"/>
      <c r="CP263" s="52"/>
      <c r="CQ263" s="52"/>
      <c r="CR263" s="52"/>
      <c r="CS263" s="52"/>
      <c r="CT263" s="52"/>
      <c r="CU263" s="52"/>
      <c r="CV263" s="52"/>
      <c r="CW263" s="52"/>
      <c r="CX263" s="52"/>
      <c r="CY263" s="52"/>
      <c r="CZ263" s="52"/>
    </row>
    <row r="264" spans="1:104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52"/>
      <c r="CP264" s="52"/>
      <c r="CQ264" s="52"/>
      <c r="CR264" s="52"/>
      <c r="CS264" s="52"/>
      <c r="CT264" s="52"/>
      <c r="CU264" s="52"/>
      <c r="CV264" s="52"/>
      <c r="CW264" s="52"/>
      <c r="CX264" s="52"/>
      <c r="CY264" s="52"/>
      <c r="CZ264" s="52"/>
    </row>
    <row r="265" spans="1:104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</row>
    <row r="266" spans="1:104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52"/>
      <c r="CP266" s="52"/>
      <c r="CQ266" s="52"/>
      <c r="CR266" s="52"/>
      <c r="CS266" s="52"/>
      <c r="CT266" s="52"/>
      <c r="CU266" s="52"/>
      <c r="CV266" s="52"/>
      <c r="CW266" s="52"/>
      <c r="CX266" s="52"/>
      <c r="CY266" s="52"/>
      <c r="CZ266" s="52"/>
    </row>
    <row r="267" spans="1:104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52"/>
      <c r="CP267" s="52"/>
      <c r="CQ267" s="52"/>
      <c r="CR267" s="52"/>
      <c r="CS267" s="52"/>
      <c r="CT267" s="52"/>
      <c r="CU267" s="52"/>
      <c r="CV267" s="52"/>
      <c r="CW267" s="52"/>
      <c r="CX267" s="52"/>
      <c r="CY267" s="52"/>
      <c r="CZ267" s="52"/>
    </row>
    <row r="268" spans="1:104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52"/>
      <c r="CP268" s="52"/>
      <c r="CQ268" s="52"/>
      <c r="CR268" s="52"/>
      <c r="CS268" s="52"/>
      <c r="CT268" s="52"/>
      <c r="CU268" s="52"/>
      <c r="CV268" s="52"/>
      <c r="CW268" s="52"/>
      <c r="CX268" s="52"/>
      <c r="CY268" s="52"/>
      <c r="CZ268" s="52"/>
    </row>
    <row r="269" spans="1:104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52"/>
      <c r="CP269" s="52"/>
      <c r="CQ269" s="52"/>
      <c r="CR269" s="52"/>
      <c r="CS269" s="52"/>
      <c r="CT269" s="52"/>
      <c r="CU269" s="52"/>
      <c r="CV269" s="52"/>
      <c r="CW269" s="52"/>
      <c r="CX269" s="52"/>
      <c r="CY269" s="52"/>
      <c r="CZ269" s="52"/>
    </row>
    <row r="270" spans="1:104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52"/>
      <c r="CP270" s="52"/>
      <c r="CQ270" s="52"/>
      <c r="CR270" s="52"/>
      <c r="CS270" s="52"/>
      <c r="CT270" s="52"/>
      <c r="CU270" s="52"/>
      <c r="CV270" s="52"/>
      <c r="CW270" s="52"/>
      <c r="CX270" s="52"/>
      <c r="CY270" s="52"/>
      <c r="CZ270" s="52"/>
    </row>
    <row r="271" spans="1:104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52"/>
      <c r="CP271" s="52"/>
      <c r="CQ271" s="52"/>
      <c r="CR271" s="52"/>
      <c r="CS271" s="52"/>
      <c r="CT271" s="52"/>
      <c r="CU271" s="52"/>
      <c r="CV271" s="52"/>
      <c r="CW271" s="52"/>
      <c r="CX271" s="52"/>
      <c r="CY271" s="52"/>
      <c r="CZ271" s="52"/>
    </row>
    <row r="272" spans="1:104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52"/>
      <c r="CP272" s="52"/>
      <c r="CQ272" s="52"/>
      <c r="CR272" s="52"/>
      <c r="CS272" s="52"/>
      <c r="CT272" s="52"/>
      <c r="CU272" s="52"/>
      <c r="CV272" s="52"/>
      <c r="CW272" s="52"/>
      <c r="CX272" s="52"/>
      <c r="CY272" s="52"/>
      <c r="CZ272" s="52"/>
    </row>
    <row r="273" spans="1:104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52"/>
      <c r="CP273" s="52"/>
      <c r="CQ273" s="52"/>
      <c r="CR273" s="52"/>
      <c r="CS273" s="52"/>
      <c r="CT273" s="52"/>
      <c r="CU273" s="52"/>
      <c r="CV273" s="52"/>
      <c r="CW273" s="52"/>
      <c r="CX273" s="52"/>
      <c r="CY273" s="52"/>
      <c r="CZ273" s="52"/>
    </row>
    <row r="274" spans="1:104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52"/>
      <c r="CP274" s="52"/>
      <c r="CQ274" s="52"/>
      <c r="CR274" s="52"/>
      <c r="CS274" s="52"/>
      <c r="CT274" s="52"/>
      <c r="CU274" s="52"/>
      <c r="CV274" s="52"/>
      <c r="CW274" s="52"/>
      <c r="CX274" s="52"/>
      <c r="CY274" s="52"/>
      <c r="CZ274" s="52"/>
    </row>
    <row r="275" spans="1:104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52"/>
      <c r="CP275" s="52"/>
      <c r="CQ275" s="52"/>
      <c r="CR275" s="52"/>
      <c r="CS275" s="52"/>
      <c r="CT275" s="52"/>
      <c r="CU275" s="52"/>
      <c r="CV275" s="52"/>
      <c r="CW275" s="52"/>
      <c r="CX275" s="52"/>
      <c r="CY275" s="52"/>
      <c r="CZ275" s="52"/>
    </row>
    <row r="276" spans="1:104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52"/>
      <c r="CP276" s="52"/>
      <c r="CQ276" s="52"/>
      <c r="CR276" s="52"/>
      <c r="CS276" s="52"/>
      <c r="CT276" s="52"/>
      <c r="CU276" s="52"/>
      <c r="CV276" s="52"/>
      <c r="CW276" s="52"/>
      <c r="CX276" s="52"/>
      <c r="CY276" s="52"/>
      <c r="CZ276" s="52"/>
    </row>
    <row r="277" spans="1:104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52"/>
      <c r="CP277" s="52"/>
      <c r="CQ277" s="52"/>
      <c r="CR277" s="52"/>
      <c r="CS277" s="52"/>
      <c r="CT277" s="52"/>
      <c r="CU277" s="52"/>
      <c r="CV277" s="52"/>
      <c r="CW277" s="52"/>
      <c r="CX277" s="52"/>
      <c r="CY277" s="52"/>
      <c r="CZ277" s="52"/>
    </row>
    <row r="278" spans="1:104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52"/>
      <c r="CP278" s="52"/>
      <c r="CQ278" s="52"/>
      <c r="CR278" s="52"/>
      <c r="CS278" s="52"/>
      <c r="CT278" s="52"/>
      <c r="CU278" s="52"/>
      <c r="CV278" s="52"/>
      <c r="CW278" s="52"/>
      <c r="CX278" s="52"/>
      <c r="CY278" s="52"/>
      <c r="CZ278" s="52"/>
    </row>
    <row r="279" spans="1:104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52"/>
      <c r="CP279" s="52"/>
      <c r="CQ279" s="52"/>
      <c r="CR279" s="52"/>
      <c r="CS279" s="52"/>
      <c r="CT279" s="52"/>
      <c r="CU279" s="52"/>
      <c r="CV279" s="52"/>
      <c r="CW279" s="52"/>
      <c r="CX279" s="52"/>
      <c r="CY279" s="52"/>
      <c r="CZ279" s="52"/>
    </row>
    <row r="280" spans="1:104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52"/>
      <c r="CP280" s="52"/>
      <c r="CQ280" s="52"/>
      <c r="CR280" s="52"/>
      <c r="CS280" s="52"/>
      <c r="CT280" s="52"/>
      <c r="CU280" s="52"/>
      <c r="CV280" s="52"/>
      <c r="CW280" s="52"/>
      <c r="CX280" s="52"/>
      <c r="CY280" s="52"/>
      <c r="CZ280" s="52"/>
    </row>
    <row r="281" spans="1:104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52"/>
      <c r="CP281" s="52"/>
      <c r="CQ281" s="52"/>
      <c r="CR281" s="52"/>
      <c r="CS281" s="52"/>
      <c r="CT281" s="52"/>
      <c r="CU281" s="52"/>
      <c r="CV281" s="52"/>
      <c r="CW281" s="52"/>
      <c r="CX281" s="52"/>
      <c r="CY281" s="52"/>
      <c r="CZ281" s="52"/>
    </row>
    <row r="282" spans="1:104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52"/>
      <c r="CP282" s="52"/>
      <c r="CQ282" s="52"/>
      <c r="CR282" s="52"/>
      <c r="CS282" s="52"/>
      <c r="CT282" s="52"/>
      <c r="CU282" s="52"/>
      <c r="CV282" s="52"/>
      <c r="CW282" s="52"/>
      <c r="CX282" s="52"/>
      <c r="CY282" s="52"/>
      <c r="CZ282" s="52"/>
    </row>
    <row r="283" spans="1:104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52"/>
      <c r="CP283" s="52"/>
      <c r="CQ283" s="52"/>
      <c r="CR283" s="52"/>
      <c r="CS283" s="52"/>
      <c r="CT283" s="52"/>
      <c r="CU283" s="52"/>
      <c r="CV283" s="52"/>
      <c r="CW283" s="52"/>
      <c r="CX283" s="52"/>
      <c r="CY283" s="52"/>
      <c r="CZ283" s="52"/>
    </row>
    <row r="284" spans="1:104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52"/>
      <c r="CP284" s="52"/>
      <c r="CQ284" s="52"/>
      <c r="CR284" s="52"/>
      <c r="CS284" s="52"/>
      <c r="CT284" s="52"/>
      <c r="CU284" s="52"/>
      <c r="CV284" s="52"/>
      <c r="CW284" s="52"/>
      <c r="CX284" s="52"/>
      <c r="CY284" s="52"/>
      <c r="CZ284" s="52"/>
    </row>
    <row r="285" spans="1:104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52"/>
      <c r="CP285" s="52"/>
      <c r="CQ285" s="52"/>
      <c r="CR285" s="52"/>
      <c r="CS285" s="52"/>
      <c r="CT285" s="52"/>
      <c r="CU285" s="52"/>
      <c r="CV285" s="52"/>
      <c r="CW285" s="52"/>
      <c r="CX285" s="52"/>
      <c r="CY285" s="52"/>
      <c r="CZ285" s="52"/>
    </row>
    <row r="286" spans="1:104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52"/>
      <c r="CP286" s="52"/>
      <c r="CQ286" s="52"/>
      <c r="CR286" s="52"/>
      <c r="CS286" s="52"/>
      <c r="CT286" s="52"/>
      <c r="CU286" s="52"/>
      <c r="CV286" s="52"/>
      <c r="CW286" s="52"/>
      <c r="CX286" s="52"/>
      <c r="CY286" s="52"/>
      <c r="CZ286" s="52"/>
    </row>
    <row r="287" spans="1:104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52"/>
      <c r="CP287" s="52"/>
      <c r="CQ287" s="52"/>
      <c r="CR287" s="52"/>
      <c r="CS287" s="52"/>
      <c r="CT287" s="52"/>
      <c r="CU287" s="52"/>
      <c r="CV287" s="52"/>
      <c r="CW287" s="52"/>
      <c r="CX287" s="52"/>
      <c r="CY287" s="52"/>
      <c r="CZ287" s="52"/>
    </row>
    <row r="288" spans="1:104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52"/>
      <c r="CP288" s="52"/>
      <c r="CQ288" s="52"/>
      <c r="CR288" s="52"/>
      <c r="CS288" s="52"/>
      <c r="CT288" s="52"/>
      <c r="CU288" s="52"/>
      <c r="CV288" s="52"/>
      <c r="CW288" s="52"/>
      <c r="CX288" s="52"/>
      <c r="CY288" s="52"/>
      <c r="CZ288" s="52"/>
    </row>
    <row r="289" spans="1:104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52"/>
      <c r="CP289" s="52"/>
      <c r="CQ289" s="52"/>
      <c r="CR289" s="52"/>
      <c r="CS289" s="52"/>
      <c r="CT289" s="52"/>
      <c r="CU289" s="52"/>
      <c r="CV289" s="52"/>
      <c r="CW289" s="52"/>
      <c r="CX289" s="52"/>
      <c r="CY289" s="52"/>
      <c r="CZ289" s="52"/>
    </row>
    <row r="290" spans="1:104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52"/>
      <c r="CP290" s="52"/>
      <c r="CQ290" s="52"/>
      <c r="CR290" s="52"/>
      <c r="CS290" s="52"/>
      <c r="CT290" s="52"/>
      <c r="CU290" s="52"/>
      <c r="CV290" s="52"/>
      <c r="CW290" s="52"/>
      <c r="CX290" s="52"/>
      <c r="CY290" s="52"/>
      <c r="CZ290" s="52"/>
    </row>
    <row r="291" spans="1:104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52"/>
      <c r="CP291" s="52"/>
      <c r="CQ291" s="52"/>
      <c r="CR291" s="52"/>
      <c r="CS291" s="52"/>
      <c r="CT291" s="52"/>
      <c r="CU291" s="52"/>
      <c r="CV291" s="52"/>
      <c r="CW291" s="52"/>
      <c r="CX291" s="52"/>
      <c r="CY291" s="52"/>
      <c r="CZ291" s="52"/>
    </row>
    <row r="292" spans="1:104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52"/>
      <c r="CP292" s="52"/>
      <c r="CQ292" s="52"/>
      <c r="CR292" s="52"/>
      <c r="CS292" s="52"/>
      <c r="CT292" s="52"/>
      <c r="CU292" s="52"/>
      <c r="CV292" s="52"/>
      <c r="CW292" s="52"/>
      <c r="CX292" s="52"/>
      <c r="CY292" s="52"/>
      <c r="CZ292" s="52"/>
    </row>
    <row r="293" spans="1:104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52"/>
      <c r="CP293" s="52"/>
      <c r="CQ293" s="52"/>
      <c r="CR293" s="52"/>
      <c r="CS293" s="52"/>
      <c r="CT293" s="52"/>
      <c r="CU293" s="52"/>
      <c r="CV293" s="52"/>
      <c r="CW293" s="52"/>
      <c r="CX293" s="52"/>
      <c r="CY293" s="52"/>
      <c r="CZ293" s="52"/>
    </row>
    <row r="294" spans="1:104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52"/>
      <c r="CP294" s="52"/>
      <c r="CQ294" s="52"/>
      <c r="CR294" s="52"/>
      <c r="CS294" s="52"/>
      <c r="CT294" s="52"/>
      <c r="CU294" s="52"/>
      <c r="CV294" s="52"/>
      <c r="CW294" s="52"/>
      <c r="CX294" s="52"/>
      <c r="CY294" s="52"/>
      <c r="CZ294" s="52"/>
    </row>
    <row r="295" spans="1:104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52"/>
      <c r="CP295" s="52"/>
      <c r="CQ295" s="52"/>
      <c r="CR295" s="52"/>
      <c r="CS295" s="52"/>
      <c r="CT295" s="52"/>
      <c r="CU295" s="52"/>
      <c r="CV295" s="52"/>
      <c r="CW295" s="52"/>
      <c r="CX295" s="52"/>
      <c r="CY295" s="52"/>
      <c r="CZ295" s="52"/>
    </row>
    <row r="296" spans="1:104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52"/>
      <c r="CP296" s="52"/>
      <c r="CQ296" s="52"/>
      <c r="CR296" s="52"/>
      <c r="CS296" s="52"/>
      <c r="CT296" s="52"/>
      <c r="CU296" s="52"/>
      <c r="CV296" s="52"/>
      <c r="CW296" s="52"/>
      <c r="CX296" s="52"/>
      <c r="CY296" s="52"/>
      <c r="CZ296" s="52"/>
    </row>
    <row r="297" spans="1:104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52"/>
      <c r="CP297" s="52"/>
      <c r="CQ297" s="52"/>
      <c r="CR297" s="52"/>
      <c r="CS297" s="52"/>
      <c r="CT297" s="52"/>
      <c r="CU297" s="52"/>
      <c r="CV297" s="52"/>
      <c r="CW297" s="52"/>
      <c r="CX297" s="52"/>
      <c r="CY297" s="52"/>
      <c r="CZ297" s="52"/>
    </row>
    <row r="298" spans="1:104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52"/>
      <c r="CP298" s="52"/>
      <c r="CQ298" s="52"/>
      <c r="CR298" s="52"/>
      <c r="CS298" s="52"/>
      <c r="CT298" s="52"/>
      <c r="CU298" s="52"/>
      <c r="CV298" s="52"/>
      <c r="CW298" s="52"/>
      <c r="CX298" s="52"/>
      <c r="CY298" s="52"/>
      <c r="CZ298" s="52"/>
    </row>
    <row r="299" spans="1:104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52"/>
      <c r="CP299" s="52"/>
      <c r="CQ299" s="52"/>
      <c r="CR299" s="52"/>
      <c r="CS299" s="52"/>
      <c r="CT299" s="52"/>
      <c r="CU299" s="52"/>
      <c r="CV299" s="52"/>
      <c r="CW299" s="52"/>
      <c r="CX299" s="52"/>
      <c r="CY299" s="52"/>
      <c r="CZ299" s="52"/>
    </row>
    <row r="300" spans="1:104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52"/>
      <c r="CP300" s="52"/>
      <c r="CQ300" s="52"/>
      <c r="CR300" s="52"/>
      <c r="CS300" s="52"/>
      <c r="CT300" s="52"/>
      <c r="CU300" s="52"/>
      <c r="CV300" s="52"/>
      <c r="CW300" s="52"/>
      <c r="CX300" s="52"/>
      <c r="CY300" s="52"/>
      <c r="CZ300" s="52"/>
    </row>
    <row r="301" spans="1:104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52"/>
      <c r="CP301" s="52"/>
      <c r="CQ301" s="52"/>
      <c r="CR301" s="52"/>
      <c r="CS301" s="52"/>
      <c r="CT301" s="52"/>
      <c r="CU301" s="52"/>
      <c r="CV301" s="52"/>
      <c r="CW301" s="52"/>
      <c r="CX301" s="52"/>
      <c r="CY301" s="52"/>
      <c r="CZ301" s="52"/>
    </row>
    <row r="302" spans="1:104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52"/>
      <c r="CP302" s="52"/>
      <c r="CQ302" s="52"/>
      <c r="CR302" s="52"/>
      <c r="CS302" s="52"/>
      <c r="CT302" s="52"/>
      <c r="CU302" s="52"/>
      <c r="CV302" s="52"/>
      <c r="CW302" s="52"/>
      <c r="CX302" s="52"/>
      <c r="CY302" s="52"/>
      <c r="CZ302" s="52"/>
    </row>
    <row r="303" spans="1:104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52"/>
      <c r="CP303" s="52"/>
      <c r="CQ303" s="52"/>
      <c r="CR303" s="52"/>
      <c r="CS303" s="52"/>
      <c r="CT303" s="52"/>
      <c r="CU303" s="52"/>
      <c r="CV303" s="52"/>
      <c r="CW303" s="52"/>
      <c r="CX303" s="52"/>
      <c r="CY303" s="52"/>
      <c r="CZ303" s="52"/>
    </row>
    <row r="304" spans="1:104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52"/>
      <c r="CP304" s="52"/>
      <c r="CQ304" s="52"/>
      <c r="CR304" s="52"/>
      <c r="CS304" s="52"/>
      <c r="CT304" s="52"/>
      <c r="CU304" s="52"/>
      <c r="CV304" s="52"/>
      <c r="CW304" s="52"/>
      <c r="CX304" s="52"/>
      <c r="CY304" s="52"/>
      <c r="CZ304" s="52"/>
    </row>
    <row r="305" spans="1:104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52"/>
      <c r="CP305" s="52"/>
      <c r="CQ305" s="52"/>
      <c r="CR305" s="52"/>
      <c r="CS305" s="52"/>
      <c r="CT305" s="52"/>
      <c r="CU305" s="52"/>
      <c r="CV305" s="52"/>
      <c r="CW305" s="52"/>
      <c r="CX305" s="52"/>
      <c r="CY305" s="52"/>
      <c r="CZ305" s="52"/>
    </row>
    <row r="306" spans="1:104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52"/>
      <c r="CP306" s="52"/>
      <c r="CQ306" s="52"/>
      <c r="CR306" s="52"/>
      <c r="CS306" s="52"/>
      <c r="CT306" s="52"/>
      <c r="CU306" s="52"/>
      <c r="CV306" s="52"/>
      <c r="CW306" s="52"/>
      <c r="CX306" s="52"/>
      <c r="CY306" s="52"/>
      <c r="CZ306" s="52"/>
    </row>
    <row r="307" spans="1:104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52"/>
      <c r="CP307" s="52"/>
      <c r="CQ307" s="52"/>
      <c r="CR307" s="52"/>
      <c r="CS307" s="52"/>
      <c r="CT307" s="52"/>
      <c r="CU307" s="52"/>
      <c r="CV307" s="52"/>
      <c r="CW307" s="52"/>
      <c r="CX307" s="52"/>
      <c r="CY307" s="52"/>
      <c r="CZ307" s="52"/>
    </row>
    <row r="308" spans="1:104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52"/>
      <c r="CP308" s="52"/>
      <c r="CQ308" s="52"/>
      <c r="CR308" s="52"/>
      <c r="CS308" s="52"/>
      <c r="CT308" s="52"/>
      <c r="CU308" s="52"/>
      <c r="CV308" s="52"/>
      <c r="CW308" s="52"/>
      <c r="CX308" s="52"/>
      <c r="CY308" s="52"/>
      <c r="CZ308" s="52"/>
    </row>
    <row r="309" spans="1:104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</row>
    <row r="310" spans="1:104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52"/>
      <c r="CP310" s="52"/>
      <c r="CQ310" s="52"/>
      <c r="CR310" s="52"/>
      <c r="CS310" s="52"/>
      <c r="CT310" s="52"/>
      <c r="CU310" s="52"/>
      <c r="CV310" s="52"/>
      <c r="CW310" s="52"/>
      <c r="CX310" s="52"/>
      <c r="CY310" s="52"/>
      <c r="CZ310" s="52"/>
    </row>
    <row r="311" spans="1:104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52"/>
      <c r="CP311" s="52"/>
      <c r="CQ311" s="52"/>
      <c r="CR311" s="52"/>
      <c r="CS311" s="52"/>
      <c r="CT311" s="52"/>
      <c r="CU311" s="52"/>
      <c r="CV311" s="52"/>
      <c r="CW311" s="52"/>
      <c r="CX311" s="52"/>
      <c r="CY311" s="52"/>
      <c r="CZ311" s="52"/>
    </row>
    <row r="312" spans="1:104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52"/>
      <c r="CP312" s="52"/>
      <c r="CQ312" s="52"/>
      <c r="CR312" s="52"/>
      <c r="CS312" s="52"/>
      <c r="CT312" s="52"/>
      <c r="CU312" s="52"/>
      <c r="CV312" s="52"/>
      <c r="CW312" s="52"/>
      <c r="CX312" s="52"/>
      <c r="CY312" s="52"/>
      <c r="CZ312" s="52"/>
    </row>
    <row r="313" spans="1:104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52"/>
      <c r="CP313" s="52"/>
      <c r="CQ313" s="52"/>
      <c r="CR313" s="52"/>
      <c r="CS313" s="52"/>
      <c r="CT313" s="52"/>
      <c r="CU313" s="52"/>
      <c r="CV313" s="52"/>
      <c r="CW313" s="52"/>
      <c r="CX313" s="52"/>
      <c r="CY313" s="52"/>
      <c r="CZ313" s="52"/>
    </row>
    <row r="314" spans="1:104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52"/>
      <c r="CP314" s="52"/>
      <c r="CQ314" s="52"/>
      <c r="CR314" s="52"/>
      <c r="CS314" s="52"/>
      <c r="CT314" s="52"/>
      <c r="CU314" s="52"/>
      <c r="CV314" s="52"/>
      <c r="CW314" s="52"/>
      <c r="CX314" s="52"/>
      <c r="CY314" s="52"/>
      <c r="CZ314" s="52"/>
    </row>
    <row r="315" spans="1:104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52"/>
      <c r="CP315" s="52"/>
      <c r="CQ315" s="52"/>
      <c r="CR315" s="52"/>
      <c r="CS315" s="52"/>
      <c r="CT315" s="52"/>
      <c r="CU315" s="52"/>
      <c r="CV315" s="52"/>
      <c r="CW315" s="52"/>
      <c r="CX315" s="52"/>
      <c r="CY315" s="52"/>
      <c r="CZ315" s="52"/>
    </row>
    <row r="316" spans="1:104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52"/>
      <c r="CP316" s="52"/>
      <c r="CQ316" s="52"/>
      <c r="CR316" s="52"/>
      <c r="CS316" s="52"/>
      <c r="CT316" s="52"/>
      <c r="CU316" s="52"/>
      <c r="CV316" s="52"/>
      <c r="CW316" s="52"/>
      <c r="CX316" s="52"/>
      <c r="CY316" s="52"/>
      <c r="CZ316" s="52"/>
    </row>
    <row r="317" spans="1:104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52"/>
      <c r="CP317" s="52"/>
      <c r="CQ317" s="52"/>
      <c r="CR317" s="52"/>
      <c r="CS317" s="52"/>
      <c r="CT317" s="52"/>
      <c r="CU317" s="52"/>
      <c r="CV317" s="52"/>
      <c r="CW317" s="52"/>
      <c r="CX317" s="52"/>
      <c r="CY317" s="52"/>
      <c r="CZ317" s="52"/>
    </row>
    <row r="318" spans="1:104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52"/>
      <c r="CP318" s="52"/>
      <c r="CQ318" s="52"/>
      <c r="CR318" s="52"/>
      <c r="CS318" s="52"/>
      <c r="CT318" s="52"/>
      <c r="CU318" s="52"/>
      <c r="CV318" s="52"/>
      <c r="CW318" s="52"/>
      <c r="CX318" s="52"/>
      <c r="CY318" s="52"/>
      <c r="CZ318" s="52"/>
    </row>
    <row r="319" spans="1:104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52"/>
      <c r="CP319" s="52"/>
      <c r="CQ319" s="52"/>
      <c r="CR319" s="52"/>
      <c r="CS319" s="52"/>
      <c r="CT319" s="52"/>
      <c r="CU319" s="52"/>
      <c r="CV319" s="52"/>
      <c r="CW319" s="52"/>
      <c r="CX319" s="52"/>
      <c r="CY319" s="52"/>
      <c r="CZ319" s="52"/>
    </row>
    <row r="320" spans="1:104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52"/>
      <c r="CP320" s="52"/>
      <c r="CQ320" s="52"/>
      <c r="CR320" s="52"/>
      <c r="CS320" s="52"/>
      <c r="CT320" s="52"/>
      <c r="CU320" s="52"/>
      <c r="CV320" s="52"/>
      <c r="CW320" s="52"/>
      <c r="CX320" s="52"/>
      <c r="CY320" s="52"/>
      <c r="CZ320" s="52"/>
    </row>
    <row r="321" spans="1:104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52"/>
      <c r="CP321" s="52"/>
      <c r="CQ321" s="52"/>
      <c r="CR321" s="52"/>
      <c r="CS321" s="52"/>
      <c r="CT321" s="52"/>
      <c r="CU321" s="52"/>
      <c r="CV321" s="52"/>
      <c r="CW321" s="52"/>
      <c r="CX321" s="52"/>
      <c r="CY321" s="52"/>
      <c r="CZ321" s="52"/>
    </row>
    <row r="322" spans="1:104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52"/>
      <c r="CP322" s="52"/>
      <c r="CQ322" s="52"/>
      <c r="CR322" s="52"/>
      <c r="CS322" s="52"/>
      <c r="CT322" s="52"/>
      <c r="CU322" s="52"/>
      <c r="CV322" s="52"/>
      <c r="CW322" s="52"/>
      <c r="CX322" s="52"/>
      <c r="CY322" s="52"/>
      <c r="CZ322" s="52"/>
    </row>
    <row r="323" spans="1:104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</row>
    <row r="324" spans="1:104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52"/>
      <c r="CP324" s="52"/>
      <c r="CQ324" s="52"/>
      <c r="CR324" s="52"/>
      <c r="CS324" s="52"/>
      <c r="CT324" s="52"/>
      <c r="CU324" s="52"/>
      <c r="CV324" s="52"/>
      <c r="CW324" s="52"/>
      <c r="CX324" s="52"/>
      <c r="CY324" s="52"/>
      <c r="CZ324" s="52"/>
    </row>
    <row r="325" spans="1:104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52"/>
      <c r="CP325" s="52"/>
      <c r="CQ325" s="52"/>
      <c r="CR325" s="52"/>
      <c r="CS325" s="52"/>
      <c r="CT325" s="52"/>
      <c r="CU325" s="52"/>
      <c r="CV325" s="52"/>
      <c r="CW325" s="52"/>
      <c r="CX325" s="52"/>
      <c r="CY325" s="52"/>
      <c r="CZ325" s="52"/>
    </row>
    <row r="326" spans="1:104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52"/>
      <c r="CP326" s="52"/>
      <c r="CQ326" s="52"/>
      <c r="CR326" s="52"/>
      <c r="CS326" s="52"/>
      <c r="CT326" s="52"/>
      <c r="CU326" s="52"/>
      <c r="CV326" s="52"/>
      <c r="CW326" s="52"/>
      <c r="CX326" s="52"/>
      <c r="CY326" s="52"/>
      <c r="CZ326" s="52"/>
    </row>
    <row r="327" spans="1:104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52"/>
      <c r="CP327" s="52"/>
      <c r="CQ327" s="52"/>
      <c r="CR327" s="52"/>
      <c r="CS327" s="52"/>
      <c r="CT327" s="52"/>
      <c r="CU327" s="52"/>
      <c r="CV327" s="52"/>
      <c r="CW327" s="52"/>
      <c r="CX327" s="52"/>
      <c r="CY327" s="52"/>
      <c r="CZ327" s="52"/>
    </row>
    <row r="328" spans="1:104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52"/>
      <c r="CP328" s="52"/>
      <c r="CQ328" s="52"/>
      <c r="CR328" s="52"/>
      <c r="CS328" s="52"/>
      <c r="CT328" s="52"/>
      <c r="CU328" s="52"/>
      <c r="CV328" s="52"/>
      <c r="CW328" s="52"/>
      <c r="CX328" s="52"/>
      <c r="CY328" s="52"/>
      <c r="CZ328" s="52"/>
    </row>
    <row r="329" spans="1:104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</row>
    <row r="330" spans="1:104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52"/>
      <c r="CP330" s="52"/>
      <c r="CQ330" s="52"/>
      <c r="CR330" s="52"/>
      <c r="CS330" s="52"/>
      <c r="CT330" s="52"/>
      <c r="CU330" s="52"/>
      <c r="CV330" s="52"/>
      <c r="CW330" s="52"/>
      <c r="CX330" s="52"/>
      <c r="CY330" s="52"/>
      <c r="CZ330" s="52"/>
    </row>
    <row r="331" spans="1:104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52"/>
      <c r="CP331" s="52"/>
      <c r="CQ331" s="52"/>
      <c r="CR331" s="52"/>
      <c r="CS331" s="52"/>
      <c r="CT331" s="52"/>
      <c r="CU331" s="52"/>
      <c r="CV331" s="52"/>
      <c r="CW331" s="52"/>
      <c r="CX331" s="52"/>
      <c r="CY331" s="52"/>
      <c r="CZ331" s="52"/>
    </row>
    <row r="332" spans="1:104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52"/>
      <c r="CP332" s="52"/>
      <c r="CQ332" s="52"/>
      <c r="CR332" s="52"/>
      <c r="CS332" s="52"/>
      <c r="CT332" s="52"/>
      <c r="CU332" s="52"/>
      <c r="CV332" s="52"/>
      <c r="CW332" s="52"/>
      <c r="CX332" s="52"/>
      <c r="CY332" s="52"/>
      <c r="CZ332" s="52"/>
    </row>
    <row r="333" spans="1:104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52"/>
      <c r="CP333" s="52"/>
      <c r="CQ333" s="52"/>
      <c r="CR333" s="52"/>
      <c r="CS333" s="52"/>
      <c r="CT333" s="52"/>
      <c r="CU333" s="52"/>
      <c r="CV333" s="52"/>
      <c r="CW333" s="52"/>
      <c r="CX333" s="52"/>
      <c r="CY333" s="52"/>
      <c r="CZ333" s="52"/>
    </row>
    <row r="334" spans="1:104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52"/>
      <c r="CP334" s="52"/>
      <c r="CQ334" s="52"/>
      <c r="CR334" s="52"/>
      <c r="CS334" s="52"/>
      <c r="CT334" s="52"/>
      <c r="CU334" s="52"/>
      <c r="CV334" s="52"/>
      <c r="CW334" s="52"/>
      <c r="CX334" s="52"/>
      <c r="CY334" s="52"/>
      <c r="CZ334" s="52"/>
    </row>
    <row r="335" spans="1:104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52"/>
      <c r="CP335" s="52"/>
      <c r="CQ335" s="52"/>
      <c r="CR335" s="52"/>
      <c r="CS335" s="52"/>
      <c r="CT335" s="52"/>
      <c r="CU335" s="52"/>
      <c r="CV335" s="52"/>
      <c r="CW335" s="52"/>
      <c r="CX335" s="52"/>
      <c r="CY335" s="52"/>
      <c r="CZ335" s="52"/>
    </row>
    <row r="336" spans="1:104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52"/>
      <c r="CP336" s="52"/>
      <c r="CQ336" s="52"/>
      <c r="CR336" s="52"/>
      <c r="CS336" s="52"/>
      <c r="CT336" s="52"/>
      <c r="CU336" s="52"/>
      <c r="CV336" s="52"/>
      <c r="CW336" s="52"/>
      <c r="CX336" s="52"/>
      <c r="CY336" s="52"/>
      <c r="CZ336" s="52"/>
    </row>
    <row r="337" spans="1:104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52"/>
      <c r="CP337" s="52"/>
      <c r="CQ337" s="52"/>
      <c r="CR337" s="52"/>
      <c r="CS337" s="52"/>
      <c r="CT337" s="52"/>
      <c r="CU337" s="52"/>
      <c r="CV337" s="52"/>
      <c r="CW337" s="52"/>
      <c r="CX337" s="52"/>
      <c r="CY337" s="52"/>
      <c r="CZ337" s="52"/>
    </row>
    <row r="338" spans="1:104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52"/>
      <c r="CP338" s="52"/>
      <c r="CQ338" s="52"/>
      <c r="CR338" s="52"/>
      <c r="CS338" s="52"/>
      <c r="CT338" s="52"/>
      <c r="CU338" s="52"/>
      <c r="CV338" s="52"/>
      <c r="CW338" s="52"/>
      <c r="CX338" s="52"/>
      <c r="CY338" s="52"/>
      <c r="CZ338" s="52"/>
    </row>
    <row r="339" spans="1:104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52"/>
      <c r="CP339" s="52"/>
      <c r="CQ339" s="52"/>
      <c r="CR339" s="52"/>
      <c r="CS339" s="52"/>
      <c r="CT339" s="52"/>
      <c r="CU339" s="52"/>
      <c r="CV339" s="52"/>
      <c r="CW339" s="52"/>
      <c r="CX339" s="52"/>
      <c r="CY339" s="52"/>
      <c r="CZ339" s="52"/>
    </row>
    <row r="340" spans="1:104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52"/>
      <c r="CP340" s="52"/>
      <c r="CQ340" s="52"/>
      <c r="CR340" s="52"/>
      <c r="CS340" s="52"/>
      <c r="CT340" s="52"/>
      <c r="CU340" s="52"/>
      <c r="CV340" s="52"/>
      <c r="CW340" s="52"/>
      <c r="CX340" s="52"/>
      <c r="CY340" s="52"/>
      <c r="CZ340" s="52"/>
    </row>
    <row r="341" spans="1:104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52"/>
      <c r="CP341" s="52"/>
      <c r="CQ341" s="52"/>
      <c r="CR341" s="52"/>
      <c r="CS341" s="52"/>
      <c r="CT341" s="52"/>
      <c r="CU341" s="52"/>
      <c r="CV341" s="52"/>
      <c r="CW341" s="52"/>
      <c r="CX341" s="52"/>
      <c r="CY341" s="52"/>
      <c r="CZ341" s="52"/>
    </row>
    <row r="342" spans="1:104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52"/>
      <c r="CP342" s="52"/>
      <c r="CQ342" s="52"/>
      <c r="CR342" s="52"/>
      <c r="CS342" s="52"/>
      <c r="CT342" s="52"/>
      <c r="CU342" s="52"/>
      <c r="CV342" s="52"/>
      <c r="CW342" s="52"/>
      <c r="CX342" s="52"/>
      <c r="CY342" s="52"/>
      <c r="CZ342" s="52"/>
    </row>
    <row r="343" spans="1:104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52"/>
      <c r="CP343" s="52"/>
      <c r="CQ343" s="52"/>
      <c r="CR343" s="52"/>
      <c r="CS343" s="52"/>
      <c r="CT343" s="52"/>
      <c r="CU343" s="52"/>
      <c r="CV343" s="52"/>
      <c r="CW343" s="52"/>
      <c r="CX343" s="52"/>
      <c r="CY343" s="52"/>
      <c r="CZ343" s="52"/>
    </row>
    <row r="344" spans="1:104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52"/>
      <c r="CP344" s="52"/>
      <c r="CQ344" s="52"/>
      <c r="CR344" s="52"/>
      <c r="CS344" s="52"/>
      <c r="CT344" s="52"/>
      <c r="CU344" s="52"/>
      <c r="CV344" s="52"/>
      <c r="CW344" s="52"/>
      <c r="CX344" s="52"/>
      <c r="CY344" s="52"/>
      <c r="CZ344" s="52"/>
    </row>
    <row r="345" spans="1:104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</row>
    <row r="346" spans="1:104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52"/>
      <c r="CP346" s="52"/>
      <c r="CQ346" s="52"/>
      <c r="CR346" s="52"/>
      <c r="CS346" s="52"/>
      <c r="CT346" s="52"/>
      <c r="CU346" s="52"/>
      <c r="CV346" s="52"/>
      <c r="CW346" s="52"/>
      <c r="CX346" s="52"/>
      <c r="CY346" s="52"/>
      <c r="CZ346" s="52"/>
    </row>
    <row r="347" spans="1:104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52"/>
      <c r="CP347" s="52"/>
      <c r="CQ347" s="52"/>
      <c r="CR347" s="52"/>
      <c r="CS347" s="52"/>
      <c r="CT347" s="52"/>
      <c r="CU347" s="52"/>
      <c r="CV347" s="52"/>
      <c r="CW347" s="52"/>
      <c r="CX347" s="52"/>
      <c r="CY347" s="52"/>
      <c r="CZ347" s="52"/>
    </row>
    <row r="348" spans="1:104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52"/>
      <c r="CP348" s="52"/>
      <c r="CQ348" s="52"/>
      <c r="CR348" s="52"/>
      <c r="CS348" s="52"/>
      <c r="CT348" s="52"/>
      <c r="CU348" s="52"/>
      <c r="CV348" s="52"/>
      <c r="CW348" s="52"/>
      <c r="CX348" s="52"/>
      <c r="CY348" s="52"/>
      <c r="CZ348" s="52"/>
    </row>
    <row r="349" spans="1:104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52"/>
      <c r="CP349" s="52"/>
      <c r="CQ349" s="52"/>
      <c r="CR349" s="52"/>
      <c r="CS349" s="52"/>
      <c r="CT349" s="52"/>
      <c r="CU349" s="52"/>
      <c r="CV349" s="52"/>
      <c r="CW349" s="52"/>
      <c r="CX349" s="52"/>
      <c r="CY349" s="52"/>
      <c r="CZ349" s="52"/>
    </row>
    <row r="350" spans="1:104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52"/>
      <c r="CP350" s="52"/>
      <c r="CQ350" s="52"/>
      <c r="CR350" s="52"/>
      <c r="CS350" s="52"/>
      <c r="CT350" s="52"/>
      <c r="CU350" s="52"/>
      <c r="CV350" s="52"/>
      <c r="CW350" s="52"/>
      <c r="CX350" s="52"/>
      <c r="CY350" s="52"/>
      <c r="CZ350" s="52"/>
    </row>
    <row r="351" spans="1:104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52"/>
      <c r="CP351" s="52"/>
      <c r="CQ351" s="52"/>
      <c r="CR351" s="52"/>
      <c r="CS351" s="52"/>
      <c r="CT351" s="52"/>
      <c r="CU351" s="52"/>
      <c r="CV351" s="52"/>
      <c r="CW351" s="52"/>
      <c r="CX351" s="52"/>
      <c r="CY351" s="52"/>
      <c r="CZ351" s="52"/>
    </row>
    <row r="352" spans="1:104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52"/>
      <c r="CP352" s="52"/>
      <c r="CQ352" s="52"/>
      <c r="CR352" s="52"/>
      <c r="CS352" s="52"/>
      <c r="CT352" s="52"/>
      <c r="CU352" s="52"/>
      <c r="CV352" s="52"/>
      <c r="CW352" s="52"/>
      <c r="CX352" s="52"/>
      <c r="CY352" s="52"/>
      <c r="CZ352" s="52"/>
    </row>
    <row r="353" spans="1:104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52"/>
      <c r="CP353" s="52"/>
      <c r="CQ353" s="52"/>
      <c r="CR353" s="52"/>
      <c r="CS353" s="52"/>
      <c r="CT353" s="52"/>
      <c r="CU353" s="52"/>
      <c r="CV353" s="52"/>
      <c r="CW353" s="52"/>
      <c r="CX353" s="52"/>
      <c r="CY353" s="52"/>
      <c r="CZ353" s="52"/>
    </row>
    <row r="354" spans="1:104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52"/>
      <c r="CP354" s="52"/>
      <c r="CQ354" s="52"/>
      <c r="CR354" s="52"/>
      <c r="CS354" s="52"/>
      <c r="CT354" s="52"/>
      <c r="CU354" s="52"/>
      <c r="CV354" s="52"/>
      <c r="CW354" s="52"/>
      <c r="CX354" s="52"/>
      <c r="CY354" s="52"/>
      <c r="CZ354" s="52"/>
    </row>
    <row r="355" spans="1:104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52"/>
      <c r="CP355" s="52"/>
      <c r="CQ355" s="52"/>
      <c r="CR355" s="52"/>
      <c r="CS355" s="52"/>
      <c r="CT355" s="52"/>
      <c r="CU355" s="52"/>
      <c r="CV355" s="52"/>
      <c r="CW355" s="52"/>
      <c r="CX355" s="52"/>
      <c r="CY355" s="52"/>
      <c r="CZ355" s="52"/>
    </row>
    <row r="356" spans="1:104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52"/>
      <c r="CP356" s="52"/>
      <c r="CQ356" s="52"/>
      <c r="CR356" s="52"/>
      <c r="CS356" s="52"/>
      <c r="CT356" s="52"/>
      <c r="CU356" s="52"/>
      <c r="CV356" s="52"/>
      <c r="CW356" s="52"/>
      <c r="CX356" s="52"/>
      <c r="CY356" s="52"/>
      <c r="CZ356" s="52"/>
    </row>
    <row r="357" spans="1:104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52"/>
      <c r="CP357" s="52"/>
      <c r="CQ357" s="52"/>
      <c r="CR357" s="52"/>
      <c r="CS357" s="52"/>
      <c r="CT357" s="52"/>
      <c r="CU357" s="52"/>
      <c r="CV357" s="52"/>
      <c r="CW357" s="52"/>
      <c r="CX357" s="52"/>
      <c r="CY357" s="52"/>
      <c r="CZ357" s="52"/>
    </row>
    <row r="358" spans="1:104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52"/>
      <c r="CP358" s="52"/>
      <c r="CQ358" s="52"/>
      <c r="CR358" s="52"/>
      <c r="CS358" s="52"/>
      <c r="CT358" s="52"/>
      <c r="CU358" s="52"/>
      <c r="CV358" s="52"/>
      <c r="CW358" s="52"/>
      <c r="CX358" s="52"/>
      <c r="CY358" s="52"/>
      <c r="CZ358" s="52"/>
    </row>
    <row r="359" spans="1:104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52"/>
      <c r="CP359" s="52"/>
      <c r="CQ359" s="52"/>
      <c r="CR359" s="52"/>
      <c r="CS359" s="52"/>
      <c r="CT359" s="52"/>
      <c r="CU359" s="52"/>
      <c r="CV359" s="52"/>
      <c r="CW359" s="52"/>
      <c r="CX359" s="52"/>
      <c r="CY359" s="52"/>
      <c r="CZ359" s="52"/>
    </row>
    <row r="360" spans="1:104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52"/>
      <c r="CP360" s="52"/>
      <c r="CQ360" s="52"/>
      <c r="CR360" s="52"/>
      <c r="CS360" s="52"/>
      <c r="CT360" s="52"/>
      <c r="CU360" s="52"/>
      <c r="CV360" s="52"/>
      <c r="CW360" s="52"/>
      <c r="CX360" s="52"/>
      <c r="CY360" s="52"/>
      <c r="CZ360" s="52"/>
    </row>
    <row r="361" spans="1:104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52"/>
      <c r="CP361" s="52"/>
      <c r="CQ361" s="52"/>
      <c r="CR361" s="52"/>
      <c r="CS361" s="52"/>
      <c r="CT361" s="52"/>
      <c r="CU361" s="52"/>
      <c r="CV361" s="52"/>
      <c r="CW361" s="52"/>
      <c r="CX361" s="52"/>
      <c r="CY361" s="52"/>
      <c r="CZ361" s="52"/>
    </row>
    <row r="362" spans="1:104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52"/>
      <c r="CP362" s="52"/>
      <c r="CQ362" s="52"/>
      <c r="CR362" s="52"/>
      <c r="CS362" s="52"/>
      <c r="CT362" s="52"/>
      <c r="CU362" s="52"/>
      <c r="CV362" s="52"/>
      <c r="CW362" s="52"/>
      <c r="CX362" s="52"/>
      <c r="CY362" s="52"/>
      <c r="CZ362" s="52"/>
    </row>
    <row r="363" spans="1:104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52"/>
      <c r="CP363" s="52"/>
      <c r="CQ363" s="52"/>
      <c r="CR363" s="52"/>
      <c r="CS363" s="52"/>
      <c r="CT363" s="52"/>
      <c r="CU363" s="52"/>
      <c r="CV363" s="52"/>
      <c r="CW363" s="52"/>
      <c r="CX363" s="52"/>
      <c r="CY363" s="52"/>
      <c r="CZ363" s="52"/>
    </row>
    <row r="364" spans="1:104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52"/>
      <c r="CP364" s="52"/>
      <c r="CQ364" s="52"/>
      <c r="CR364" s="52"/>
      <c r="CS364" s="52"/>
      <c r="CT364" s="52"/>
      <c r="CU364" s="52"/>
      <c r="CV364" s="52"/>
      <c r="CW364" s="52"/>
      <c r="CX364" s="52"/>
      <c r="CY364" s="52"/>
      <c r="CZ364" s="52"/>
    </row>
    <row r="365" spans="1:104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52"/>
      <c r="CP365" s="52"/>
      <c r="CQ365" s="52"/>
      <c r="CR365" s="52"/>
      <c r="CS365" s="52"/>
      <c r="CT365" s="52"/>
      <c r="CU365" s="52"/>
      <c r="CV365" s="52"/>
      <c r="CW365" s="52"/>
      <c r="CX365" s="52"/>
      <c r="CY365" s="52"/>
      <c r="CZ365" s="52"/>
    </row>
    <row r="366" spans="1:104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52"/>
      <c r="CP366" s="52"/>
      <c r="CQ366" s="52"/>
      <c r="CR366" s="52"/>
      <c r="CS366" s="52"/>
      <c r="CT366" s="52"/>
      <c r="CU366" s="52"/>
      <c r="CV366" s="52"/>
      <c r="CW366" s="52"/>
      <c r="CX366" s="52"/>
      <c r="CY366" s="52"/>
      <c r="CZ366" s="52"/>
    </row>
    <row r="367" spans="1:104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52"/>
      <c r="CP367" s="52"/>
      <c r="CQ367" s="52"/>
      <c r="CR367" s="52"/>
      <c r="CS367" s="52"/>
      <c r="CT367" s="52"/>
      <c r="CU367" s="52"/>
      <c r="CV367" s="52"/>
      <c r="CW367" s="52"/>
      <c r="CX367" s="52"/>
      <c r="CY367" s="52"/>
      <c r="CZ367" s="52"/>
    </row>
    <row r="368" spans="1:104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52"/>
      <c r="CP368" s="52"/>
      <c r="CQ368" s="52"/>
      <c r="CR368" s="52"/>
      <c r="CS368" s="52"/>
      <c r="CT368" s="52"/>
      <c r="CU368" s="52"/>
      <c r="CV368" s="52"/>
      <c r="CW368" s="52"/>
      <c r="CX368" s="52"/>
      <c r="CY368" s="52"/>
      <c r="CZ368" s="52"/>
    </row>
    <row r="369" spans="1:104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52"/>
      <c r="CP369" s="52"/>
      <c r="CQ369" s="52"/>
      <c r="CR369" s="52"/>
      <c r="CS369" s="52"/>
      <c r="CT369" s="52"/>
      <c r="CU369" s="52"/>
      <c r="CV369" s="52"/>
      <c r="CW369" s="52"/>
      <c r="CX369" s="52"/>
      <c r="CY369" s="52"/>
      <c r="CZ369" s="52"/>
    </row>
    <row r="370" spans="1:104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52"/>
      <c r="CP370" s="52"/>
      <c r="CQ370" s="52"/>
      <c r="CR370" s="52"/>
      <c r="CS370" s="52"/>
      <c r="CT370" s="52"/>
      <c r="CU370" s="52"/>
      <c r="CV370" s="52"/>
      <c r="CW370" s="52"/>
      <c r="CX370" s="52"/>
      <c r="CY370" s="52"/>
      <c r="CZ370" s="52"/>
    </row>
    <row r="371" spans="1:104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52"/>
      <c r="CP371" s="52"/>
      <c r="CQ371" s="52"/>
      <c r="CR371" s="52"/>
      <c r="CS371" s="52"/>
      <c r="CT371" s="52"/>
      <c r="CU371" s="52"/>
      <c r="CV371" s="52"/>
      <c r="CW371" s="52"/>
      <c r="CX371" s="52"/>
      <c r="CY371" s="52"/>
      <c r="CZ371" s="52"/>
    </row>
    <row r="372" spans="1:104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52"/>
      <c r="CP372" s="52"/>
      <c r="CQ372" s="52"/>
      <c r="CR372" s="52"/>
      <c r="CS372" s="52"/>
      <c r="CT372" s="52"/>
      <c r="CU372" s="52"/>
      <c r="CV372" s="52"/>
      <c r="CW372" s="52"/>
      <c r="CX372" s="52"/>
      <c r="CY372" s="52"/>
      <c r="CZ372" s="52"/>
    </row>
    <row r="373" spans="1:104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</row>
    <row r="374" spans="1:104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52"/>
      <c r="CP374" s="52"/>
      <c r="CQ374" s="52"/>
      <c r="CR374" s="52"/>
      <c r="CS374" s="52"/>
      <c r="CT374" s="52"/>
      <c r="CU374" s="52"/>
      <c r="CV374" s="52"/>
      <c r="CW374" s="52"/>
      <c r="CX374" s="52"/>
      <c r="CY374" s="52"/>
      <c r="CZ374" s="52"/>
    </row>
    <row r="375" spans="1:104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52"/>
      <c r="CP375" s="52"/>
      <c r="CQ375" s="52"/>
      <c r="CR375" s="52"/>
      <c r="CS375" s="52"/>
      <c r="CT375" s="52"/>
      <c r="CU375" s="52"/>
      <c r="CV375" s="52"/>
      <c r="CW375" s="52"/>
      <c r="CX375" s="52"/>
      <c r="CY375" s="52"/>
      <c r="CZ375" s="52"/>
    </row>
    <row r="376" spans="1:104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52"/>
      <c r="CP376" s="52"/>
      <c r="CQ376" s="52"/>
      <c r="CR376" s="52"/>
      <c r="CS376" s="52"/>
      <c r="CT376" s="52"/>
      <c r="CU376" s="52"/>
      <c r="CV376" s="52"/>
      <c r="CW376" s="52"/>
      <c r="CX376" s="52"/>
      <c r="CY376" s="52"/>
      <c r="CZ376" s="52"/>
    </row>
    <row r="377" spans="1:104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52"/>
      <c r="CP377" s="52"/>
      <c r="CQ377" s="52"/>
      <c r="CR377" s="52"/>
      <c r="CS377" s="52"/>
      <c r="CT377" s="52"/>
      <c r="CU377" s="52"/>
      <c r="CV377" s="52"/>
      <c r="CW377" s="52"/>
      <c r="CX377" s="52"/>
      <c r="CY377" s="52"/>
      <c r="CZ377" s="52"/>
    </row>
    <row r="378" spans="1:104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52"/>
      <c r="CP378" s="52"/>
      <c r="CQ378" s="52"/>
      <c r="CR378" s="52"/>
      <c r="CS378" s="52"/>
      <c r="CT378" s="52"/>
      <c r="CU378" s="52"/>
      <c r="CV378" s="52"/>
      <c r="CW378" s="52"/>
      <c r="CX378" s="52"/>
      <c r="CY378" s="52"/>
      <c r="CZ378" s="52"/>
    </row>
    <row r="379" spans="1:104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52"/>
      <c r="CP379" s="52"/>
      <c r="CQ379" s="52"/>
      <c r="CR379" s="52"/>
      <c r="CS379" s="52"/>
      <c r="CT379" s="52"/>
      <c r="CU379" s="52"/>
      <c r="CV379" s="52"/>
      <c r="CW379" s="52"/>
      <c r="CX379" s="52"/>
      <c r="CY379" s="52"/>
      <c r="CZ379" s="52"/>
    </row>
    <row r="380" spans="1:104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52"/>
      <c r="CP380" s="52"/>
      <c r="CQ380" s="52"/>
      <c r="CR380" s="52"/>
      <c r="CS380" s="52"/>
      <c r="CT380" s="52"/>
      <c r="CU380" s="52"/>
      <c r="CV380" s="52"/>
      <c r="CW380" s="52"/>
      <c r="CX380" s="52"/>
      <c r="CY380" s="52"/>
      <c r="CZ380" s="52"/>
    </row>
    <row r="381" spans="1:104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52"/>
      <c r="CP381" s="52"/>
      <c r="CQ381" s="52"/>
      <c r="CR381" s="52"/>
      <c r="CS381" s="52"/>
      <c r="CT381" s="52"/>
      <c r="CU381" s="52"/>
      <c r="CV381" s="52"/>
      <c r="CW381" s="52"/>
      <c r="CX381" s="52"/>
      <c r="CY381" s="52"/>
      <c r="CZ381" s="52"/>
    </row>
    <row r="382" spans="1:104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</row>
    <row r="383" spans="1:104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52"/>
      <c r="CP383" s="52"/>
      <c r="CQ383" s="52"/>
      <c r="CR383" s="52"/>
      <c r="CS383" s="52"/>
      <c r="CT383" s="52"/>
      <c r="CU383" s="52"/>
      <c r="CV383" s="52"/>
      <c r="CW383" s="52"/>
      <c r="CX383" s="52"/>
      <c r="CY383" s="52"/>
      <c r="CZ383" s="52"/>
    </row>
    <row r="384" spans="1:104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52"/>
      <c r="CP384" s="52"/>
      <c r="CQ384" s="52"/>
      <c r="CR384" s="52"/>
      <c r="CS384" s="52"/>
      <c r="CT384" s="52"/>
      <c r="CU384" s="52"/>
      <c r="CV384" s="52"/>
      <c r="CW384" s="52"/>
      <c r="CX384" s="52"/>
      <c r="CY384" s="52"/>
      <c r="CZ384" s="52"/>
    </row>
    <row r="385" spans="1:104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52"/>
      <c r="CP385" s="52"/>
      <c r="CQ385" s="52"/>
      <c r="CR385" s="52"/>
      <c r="CS385" s="52"/>
      <c r="CT385" s="52"/>
      <c r="CU385" s="52"/>
      <c r="CV385" s="52"/>
      <c r="CW385" s="52"/>
      <c r="CX385" s="52"/>
      <c r="CY385" s="52"/>
      <c r="CZ385" s="52"/>
    </row>
    <row r="386" spans="1:104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52"/>
      <c r="CP386" s="52"/>
      <c r="CQ386" s="52"/>
      <c r="CR386" s="52"/>
      <c r="CS386" s="52"/>
      <c r="CT386" s="52"/>
      <c r="CU386" s="52"/>
      <c r="CV386" s="52"/>
      <c r="CW386" s="52"/>
      <c r="CX386" s="52"/>
      <c r="CY386" s="52"/>
      <c r="CZ386" s="52"/>
    </row>
    <row r="387" spans="1:104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52"/>
      <c r="CP387" s="52"/>
      <c r="CQ387" s="52"/>
      <c r="CR387" s="52"/>
      <c r="CS387" s="52"/>
      <c r="CT387" s="52"/>
      <c r="CU387" s="52"/>
      <c r="CV387" s="52"/>
      <c r="CW387" s="52"/>
      <c r="CX387" s="52"/>
      <c r="CY387" s="52"/>
      <c r="CZ387" s="52"/>
    </row>
    <row r="388" spans="1:104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52"/>
      <c r="CP388" s="52"/>
      <c r="CQ388" s="52"/>
      <c r="CR388" s="52"/>
      <c r="CS388" s="52"/>
      <c r="CT388" s="52"/>
      <c r="CU388" s="52"/>
      <c r="CV388" s="52"/>
      <c r="CW388" s="52"/>
      <c r="CX388" s="52"/>
      <c r="CY388" s="52"/>
      <c r="CZ388" s="52"/>
    </row>
    <row r="389" spans="1:104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52"/>
      <c r="CP389" s="52"/>
      <c r="CQ389" s="52"/>
      <c r="CR389" s="52"/>
      <c r="CS389" s="52"/>
      <c r="CT389" s="52"/>
      <c r="CU389" s="52"/>
      <c r="CV389" s="52"/>
      <c r="CW389" s="52"/>
      <c r="CX389" s="52"/>
      <c r="CY389" s="52"/>
      <c r="CZ389" s="52"/>
    </row>
    <row r="390" spans="1:104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52"/>
      <c r="CP390" s="52"/>
      <c r="CQ390" s="52"/>
      <c r="CR390" s="52"/>
      <c r="CS390" s="52"/>
      <c r="CT390" s="52"/>
      <c r="CU390" s="52"/>
      <c r="CV390" s="52"/>
      <c r="CW390" s="52"/>
      <c r="CX390" s="52"/>
      <c r="CY390" s="52"/>
      <c r="CZ390" s="52"/>
    </row>
    <row r="391" spans="1:104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52"/>
      <c r="CP391" s="52"/>
      <c r="CQ391" s="52"/>
      <c r="CR391" s="52"/>
      <c r="CS391" s="52"/>
      <c r="CT391" s="52"/>
      <c r="CU391" s="52"/>
      <c r="CV391" s="52"/>
      <c r="CW391" s="52"/>
      <c r="CX391" s="52"/>
      <c r="CY391" s="52"/>
      <c r="CZ391" s="52"/>
    </row>
    <row r="392" spans="1:104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52"/>
      <c r="CP392" s="52"/>
      <c r="CQ392" s="52"/>
      <c r="CR392" s="52"/>
      <c r="CS392" s="52"/>
      <c r="CT392" s="52"/>
      <c r="CU392" s="52"/>
      <c r="CV392" s="52"/>
      <c r="CW392" s="52"/>
      <c r="CX392" s="52"/>
      <c r="CY392" s="52"/>
      <c r="CZ392" s="52"/>
    </row>
    <row r="393" spans="1:104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52"/>
      <c r="CP393" s="52"/>
      <c r="CQ393" s="52"/>
      <c r="CR393" s="52"/>
      <c r="CS393" s="52"/>
      <c r="CT393" s="52"/>
      <c r="CU393" s="52"/>
      <c r="CV393" s="52"/>
      <c r="CW393" s="52"/>
      <c r="CX393" s="52"/>
      <c r="CY393" s="52"/>
      <c r="CZ393" s="52"/>
    </row>
    <row r="394" spans="1:104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52"/>
      <c r="CP394" s="52"/>
      <c r="CQ394" s="52"/>
      <c r="CR394" s="52"/>
      <c r="CS394" s="52"/>
      <c r="CT394" s="52"/>
      <c r="CU394" s="52"/>
      <c r="CV394" s="52"/>
      <c r="CW394" s="52"/>
      <c r="CX394" s="52"/>
      <c r="CY394" s="52"/>
      <c r="CZ394" s="52"/>
    </row>
    <row r="395" spans="1:104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52"/>
      <c r="CP395" s="52"/>
      <c r="CQ395" s="52"/>
      <c r="CR395" s="52"/>
      <c r="CS395" s="52"/>
      <c r="CT395" s="52"/>
      <c r="CU395" s="52"/>
      <c r="CV395" s="52"/>
      <c r="CW395" s="52"/>
      <c r="CX395" s="52"/>
      <c r="CY395" s="52"/>
      <c r="CZ395" s="52"/>
    </row>
    <row r="396" spans="1:104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52"/>
      <c r="CP396" s="52"/>
      <c r="CQ396" s="52"/>
      <c r="CR396" s="52"/>
      <c r="CS396" s="52"/>
      <c r="CT396" s="52"/>
      <c r="CU396" s="52"/>
      <c r="CV396" s="52"/>
      <c r="CW396" s="52"/>
      <c r="CX396" s="52"/>
      <c r="CY396" s="52"/>
      <c r="CZ396" s="52"/>
    </row>
    <row r="397" spans="1:104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52"/>
      <c r="CP397" s="52"/>
      <c r="CQ397" s="52"/>
      <c r="CR397" s="52"/>
      <c r="CS397" s="52"/>
      <c r="CT397" s="52"/>
      <c r="CU397" s="52"/>
      <c r="CV397" s="52"/>
      <c r="CW397" s="52"/>
      <c r="CX397" s="52"/>
      <c r="CY397" s="52"/>
      <c r="CZ397" s="52"/>
    </row>
    <row r="398" spans="1:104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52"/>
      <c r="CP398" s="52"/>
      <c r="CQ398" s="52"/>
      <c r="CR398" s="52"/>
      <c r="CS398" s="52"/>
      <c r="CT398" s="52"/>
      <c r="CU398" s="52"/>
      <c r="CV398" s="52"/>
      <c r="CW398" s="52"/>
      <c r="CX398" s="52"/>
      <c r="CY398" s="52"/>
      <c r="CZ398" s="52"/>
    </row>
    <row r="399" spans="1:104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52"/>
      <c r="CP399" s="52"/>
      <c r="CQ399" s="52"/>
      <c r="CR399" s="52"/>
      <c r="CS399" s="52"/>
      <c r="CT399" s="52"/>
      <c r="CU399" s="52"/>
      <c r="CV399" s="52"/>
      <c r="CW399" s="52"/>
      <c r="CX399" s="52"/>
      <c r="CY399" s="52"/>
      <c r="CZ399" s="52"/>
    </row>
    <row r="400" spans="1:104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52"/>
      <c r="CP400" s="52"/>
      <c r="CQ400" s="52"/>
      <c r="CR400" s="52"/>
      <c r="CS400" s="52"/>
      <c r="CT400" s="52"/>
      <c r="CU400" s="52"/>
      <c r="CV400" s="52"/>
      <c r="CW400" s="52"/>
      <c r="CX400" s="52"/>
      <c r="CY400" s="52"/>
      <c r="CZ400" s="52"/>
    </row>
    <row r="401" spans="1:104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52"/>
      <c r="CP401" s="52"/>
      <c r="CQ401" s="52"/>
      <c r="CR401" s="52"/>
      <c r="CS401" s="52"/>
      <c r="CT401" s="52"/>
      <c r="CU401" s="52"/>
      <c r="CV401" s="52"/>
      <c r="CW401" s="52"/>
      <c r="CX401" s="52"/>
      <c r="CY401" s="52"/>
      <c r="CZ401" s="52"/>
    </row>
    <row r="402" spans="1:104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52"/>
      <c r="CP402" s="52"/>
      <c r="CQ402" s="52"/>
      <c r="CR402" s="52"/>
      <c r="CS402" s="52"/>
      <c r="CT402" s="52"/>
      <c r="CU402" s="52"/>
      <c r="CV402" s="52"/>
      <c r="CW402" s="52"/>
      <c r="CX402" s="52"/>
      <c r="CY402" s="52"/>
      <c r="CZ402" s="52"/>
    </row>
    <row r="403" spans="1:104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52"/>
      <c r="CP403" s="52"/>
      <c r="CQ403" s="52"/>
      <c r="CR403" s="52"/>
      <c r="CS403" s="52"/>
      <c r="CT403" s="52"/>
      <c r="CU403" s="52"/>
      <c r="CV403" s="52"/>
      <c r="CW403" s="52"/>
      <c r="CX403" s="52"/>
      <c r="CY403" s="52"/>
      <c r="CZ403" s="52"/>
    </row>
    <row r="404" spans="1:104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52"/>
      <c r="CP404" s="52"/>
      <c r="CQ404" s="52"/>
      <c r="CR404" s="52"/>
      <c r="CS404" s="52"/>
      <c r="CT404" s="52"/>
      <c r="CU404" s="52"/>
      <c r="CV404" s="52"/>
      <c r="CW404" s="52"/>
      <c r="CX404" s="52"/>
      <c r="CY404" s="52"/>
      <c r="CZ404" s="52"/>
    </row>
    <row r="405" spans="1:104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52"/>
      <c r="CP405" s="52"/>
      <c r="CQ405" s="52"/>
      <c r="CR405" s="52"/>
      <c r="CS405" s="52"/>
      <c r="CT405" s="52"/>
      <c r="CU405" s="52"/>
      <c r="CV405" s="52"/>
      <c r="CW405" s="52"/>
      <c r="CX405" s="52"/>
      <c r="CY405" s="52"/>
      <c r="CZ405" s="52"/>
    </row>
    <row r="406" spans="1:104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52"/>
      <c r="CP406" s="52"/>
      <c r="CQ406" s="52"/>
      <c r="CR406" s="52"/>
      <c r="CS406" s="52"/>
      <c r="CT406" s="52"/>
      <c r="CU406" s="52"/>
      <c r="CV406" s="52"/>
      <c r="CW406" s="52"/>
      <c r="CX406" s="52"/>
      <c r="CY406" s="52"/>
      <c r="CZ406" s="52"/>
    </row>
    <row r="407" spans="1:104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52"/>
      <c r="CP407" s="52"/>
      <c r="CQ407" s="52"/>
      <c r="CR407" s="52"/>
      <c r="CS407" s="52"/>
      <c r="CT407" s="52"/>
      <c r="CU407" s="52"/>
      <c r="CV407" s="52"/>
      <c r="CW407" s="52"/>
      <c r="CX407" s="52"/>
      <c r="CY407" s="52"/>
      <c r="CZ407" s="52"/>
    </row>
    <row r="408" spans="1:104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52"/>
      <c r="CP408" s="52"/>
      <c r="CQ408" s="52"/>
      <c r="CR408" s="52"/>
      <c r="CS408" s="52"/>
      <c r="CT408" s="52"/>
      <c r="CU408" s="52"/>
      <c r="CV408" s="52"/>
      <c r="CW408" s="52"/>
      <c r="CX408" s="52"/>
      <c r="CY408" s="52"/>
      <c r="CZ408" s="52"/>
    </row>
    <row r="409" spans="1:104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52"/>
      <c r="CP409" s="52"/>
      <c r="CQ409" s="52"/>
      <c r="CR409" s="52"/>
      <c r="CS409" s="52"/>
      <c r="CT409" s="52"/>
      <c r="CU409" s="52"/>
      <c r="CV409" s="52"/>
      <c r="CW409" s="52"/>
      <c r="CX409" s="52"/>
      <c r="CY409" s="52"/>
      <c r="CZ409" s="52"/>
    </row>
    <row r="410" spans="1:104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52"/>
      <c r="CP410" s="52"/>
      <c r="CQ410" s="52"/>
      <c r="CR410" s="52"/>
      <c r="CS410" s="52"/>
      <c r="CT410" s="52"/>
      <c r="CU410" s="52"/>
      <c r="CV410" s="52"/>
      <c r="CW410" s="52"/>
      <c r="CX410" s="52"/>
      <c r="CY410" s="52"/>
      <c r="CZ410" s="52"/>
    </row>
    <row r="411" spans="1:104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52"/>
      <c r="CP411" s="52"/>
      <c r="CQ411" s="52"/>
      <c r="CR411" s="52"/>
      <c r="CS411" s="52"/>
      <c r="CT411" s="52"/>
      <c r="CU411" s="52"/>
      <c r="CV411" s="52"/>
      <c r="CW411" s="52"/>
      <c r="CX411" s="52"/>
      <c r="CY411" s="52"/>
      <c r="CZ411" s="52"/>
    </row>
    <row r="412" spans="1:104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52"/>
      <c r="CP412" s="52"/>
      <c r="CQ412" s="52"/>
      <c r="CR412" s="52"/>
      <c r="CS412" s="52"/>
      <c r="CT412" s="52"/>
      <c r="CU412" s="52"/>
      <c r="CV412" s="52"/>
      <c r="CW412" s="52"/>
      <c r="CX412" s="52"/>
      <c r="CY412" s="52"/>
      <c r="CZ412" s="52"/>
    </row>
    <row r="413" spans="1:104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52"/>
      <c r="CP413" s="52"/>
      <c r="CQ413" s="52"/>
      <c r="CR413" s="52"/>
      <c r="CS413" s="52"/>
      <c r="CT413" s="52"/>
      <c r="CU413" s="52"/>
      <c r="CV413" s="52"/>
      <c r="CW413" s="52"/>
      <c r="CX413" s="52"/>
      <c r="CY413" s="52"/>
      <c r="CZ413" s="52"/>
    </row>
    <row r="414" spans="1:104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52"/>
      <c r="CP414" s="52"/>
      <c r="CQ414" s="52"/>
      <c r="CR414" s="52"/>
      <c r="CS414" s="52"/>
      <c r="CT414" s="52"/>
      <c r="CU414" s="52"/>
      <c r="CV414" s="52"/>
      <c r="CW414" s="52"/>
      <c r="CX414" s="52"/>
      <c r="CY414" s="52"/>
      <c r="CZ414" s="52"/>
    </row>
    <row r="415" spans="1:104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52"/>
      <c r="CP415" s="52"/>
      <c r="CQ415" s="52"/>
      <c r="CR415" s="52"/>
      <c r="CS415" s="52"/>
      <c r="CT415" s="52"/>
      <c r="CU415" s="52"/>
      <c r="CV415" s="52"/>
      <c r="CW415" s="52"/>
      <c r="CX415" s="52"/>
      <c r="CY415" s="52"/>
      <c r="CZ415" s="52"/>
    </row>
    <row r="416" spans="1:104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52"/>
      <c r="CP416" s="52"/>
      <c r="CQ416" s="52"/>
      <c r="CR416" s="52"/>
      <c r="CS416" s="52"/>
      <c r="CT416" s="52"/>
      <c r="CU416" s="52"/>
      <c r="CV416" s="52"/>
      <c r="CW416" s="52"/>
      <c r="CX416" s="52"/>
      <c r="CY416" s="52"/>
      <c r="CZ416" s="52"/>
    </row>
    <row r="417" spans="1:104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52"/>
      <c r="CP417" s="52"/>
      <c r="CQ417" s="52"/>
      <c r="CR417" s="52"/>
      <c r="CS417" s="52"/>
      <c r="CT417" s="52"/>
      <c r="CU417" s="52"/>
      <c r="CV417" s="52"/>
      <c r="CW417" s="52"/>
      <c r="CX417" s="52"/>
      <c r="CY417" s="52"/>
      <c r="CZ417" s="52"/>
    </row>
    <row r="418" spans="1:104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52"/>
      <c r="CP418" s="52"/>
      <c r="CQ418" s="52"/>
      <c r="CR418" s="52"/>
      <c r="CS418" s="52"/>
      <c r="CT418" s="52"/>
      <c r="CU418" s="52"/>
      <c r="CV418" s="52"/>
      <c r="CW418" s="52"/>
      <c r="CX418" s="52"/>
      <c r="CY418" s="52"/>
      <c r="CZ418" s="52"/>
    </row>
    <row r="419" spans="1:104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52"/>
      <c r="CP419" s="52"/>
      <c r="CQ419" s="52"/>
      <c r="CR419" s="52"/>
      <c r="CS419" s="52"/>
      <c r="CT419" s="52"/>
      <c r="CU419" s="52"/>
      <c r="CV419" s="52"/>
      <c r="CW419" s="52"/>
      <c r="CX419" s="52"/>
      <c r="CY419" s="52"/>
      <c r="CZ419" s="52"/>
    </row>
    <row r="420" spans="1:104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52"/>
      <c r="CP420" s="52"/>
      <c r="CQ420" s="52"/>
      <c r="CR420" s="52"/>
      <c r="CS420" s="52"/>
      <c r="CT420" s="52"/>
      <c r="CU420" s="52"/>
      <c r="CV420" s="52"/>
      <c r="CW420" s="52"/>
      <c r="CX420" s="52"/>
      <c r="CY420" s="52"/>
      <c r="CZ420" s="52"/>
    </row>
    <row r="421" spans="1:104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52"/>
      <c r="CP421" s="52"/>
      <c r="CQ421" s="52"/>
      <c r="CR421" s="52"/>
      <c r="CS421" s="52"/>
      <c r="CT421" s="52"/>
      <c r="CU421" s="52"/>
      <c r="CV421" s="52"/>
      <c r="CW421" s="52"/>
      <c r="CX421" s="52"/>
      <c r="CY421" s="52"/>
      <c r="CZ421" s="52"/>
    </row>
    <row r="422" spans="1:104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52"/>
      <c r="CP422" s="52"/>
      <c r="CQ422" s="52"/>
      <c r="CR422" s="52"/>
      <c r="CS422" s="52"/>
      <c r="CT422" s="52"/>
      <c r="CU422" s="52"/>
      <c r="CV422" s="52"/>
      <c r="CW422" s="52"/>
      <c r="CX422" s="52"/>
      <c r="CY422" s="52"/>
      <c r="CZ422" s="52"/>
    </row>
    <row r="423" spans="1:104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52"/>
      <c r="CP423" s="52"/>
      <c r="CQ423" s="52"/>
      <c r="CR423" s="52"/>
      <c r="CS423" s="52"/>
      <c r="CT423" s="52"/>
      <c r="CU423" s="52"/>
      <c r="CV423" s="52"/>
      <c r="CW423" s="52"/>
      <c r="CX423" s="52"/>
      <c r="CY423" s="52"/>
      <c r="CZ423" s="52"/>
    </row>
    <row r="424" spans="1:104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52"/>
      <c r="CP424" s="52"/>
      <c r="CQ424" s="52"/>
      <c r="CR424" s="52"/>
      <c r="CS424" s="52"/>
      <c r="CT424" s="52"/>
      <c r="CU424" s="52"/>
      <c r="CV424" s="52"/>
      <c r="CW424" s="52"/>
      <c r="CX424" s="52"/>
      <c r="CY424" s="52"/>
      <c r="CZ424" s="52"/>
    </row>
    <row r="425" spans="1:104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52"/>
      <c r="CP425" s="52"/>
      <c r="CQ425" s="52"/>
      <c r="CR425" s="52"/>
      <c r="CS425" s="52"/>
      <c r="CT425" s="52"/>
      <c r="CU425" s="52"/>
      <c r="CV425" s="52"/>
      <c r="CW425" s="52"/>
      <c r="CX425" s="52"/>
      <c r="CY425" s="52"/>
      <c r="CZ425" s="52"/>
    </row>
    <row r="426" spans="1:104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52"/>
      <c r="CP426" s="52"/>
      <c r="CQ426" s="52"/>
      <c r="CR426" s="52"/>
      <c r="CS426" s="52"/>
      <c r="CT426" s="52"/>
      <c r="CU426" s="52"/>
      <c r="CV426" s="52"/>
      <c r="CW426" s="52"/>
      <c r="CX426" s="52"/>
      <c r="CY426" s="52"/>
      <c r="CZ426" s="52"/>
    </row>
    <row r="427" spans="1:104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52"/>
      <c r="CP427" s="52"/>
      <c r="CQ427" s="52"/>
      <c r="CR427" s="52"/>
      <c r="CS427" s="52"/>
      <c r="CT427" s="52"/>
      <c r="CU427" s="52"/>
      <c r="CV427" s="52"/>
      <c r="CW427" s="52"/>
      <c r="CX427" s="52"/>
      <c r="CY427" s="52"/>
      <c r="CZ427" s="52"/>
    </row>
    <row r="428" spans="1:104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52"/>
      <c r="CP428" s="52"/>
      <c r="CQ428" s="52"/>
      <c r="CR428" s="52"/>
      <c r="CS428" s="52"/>
      <c r="CT428" s="52"/>
      <c r="CU428" s="52"/>
      <c r="CV428" s="52"/>
      <c r="CW428" s="52"/>
      <c r="CX428" s="52"/>
      <c r="CY428" s="52"/>
      <c r="CZ428" s="52"/>
    </row>
    <row r="429" spans="1:104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52"/>
      <c r="CP429" s="52"/>
      <c r="CQ429" s="52"/>
      <c r="CR429" s="52"/>
      <c r="CS429" s="52"/>
      <c r="CT429" s="52"/>
      <c r="CU429" s="52"/>
      <c r="CV429" s="52"/>
      <c r="CW429" s="52"/>
      <c r="CX429" s="52"/>
      <c r="CY429" s="52"/>
      <c r="CZ429" s="52"/>
    </row>
    <row r="430" spans="1:104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52"/>
      <c r="CP430" s="52"/>
      <c r="CQ430" s="52"/>
      <c r="CR430" s="52"/>
      <c r="CS430" s="52"/>
      <c r="CT430" s="52"/>
      <c r="CU430" s="52"/>
      <c r="CV430" s="52"/>
      <c r="CW430" s="52"/>
      <c r="CX430" s="52"/>
      <c r="CY430" s="52"/>
      <c r="CZ430" s="52"/>
    </row>
    <row r="431" spans="1:104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52"/>
      <c r="CP431" s="52"/>
      <c r="CQ431" s="52"/>
      <c r="CR431" s="52"/>
      <c r="CS431" s="52"/>
      <c r="CT431" s="52"/>
      <c r="CU431" s="52"/>
      <c r="CV431" s="52"/>
      <c r="CW431" s="52"/>
      <c r="CX431" s="52"/>
      <c r="CY431" s="52"/>
      <c r="CZ431" s="52"/>
    </row>
    <row r="432" spans="1:104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52"/>
      <c r="CP432" s="52"/>
      <c r="CQ432" s="52"/>
      <c r="CR432" s="52"/>
      <c r="CS432" s="52"/>
      <c r="CT432" s="52"/>
      <c r="CU432" s="52"/>
      <c r="CV432" s="52"/>
      <c r="CW432" s="52"/>
      <c r="CX432" s="52"/>
      <c r="CY432" s="52"/>
      <c r="CZ432" s="52"/>
    </row>
    <row r="433" spans="1:104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52"/>
      <c r="CP433" s="52"/>
      <c r="CQ433" s="52"/>
      <c r="CR433" s="52"/>
      <c r="CS433" s="52"/>
      <c r="CT433" s="52"/>
      <c r="CU433" s="52"/>
      <c r="CV433" s="52"/>
      <c r="CW433" s="52"/>
      <c r="CX433" s="52"/>
      <c r="CY433" s="52"/>
      <c r="CZ433" s="52"/>
    </row>
    <row r="434" spans="1:104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52"/>
      <c r="CP434" s="52"/>
      <c r="CQ434" s="52"/>
      <c r="CR434" s="52"/>
      <c r="CS434" s="52"/>
      <c r="CT434" s="52"/>
      <c r="CU434" s="52"/>
      <c r="CV434" s="52"/>
      <c r="CW434" s="52"/>
      <c r="CX434" s="52"/>
      <c r="CY434" s="52"/>
      <c r="CZ434" s="52"/>
    </row>
    <row r="435" spans="1:104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52"/>
      <c r="CP435" s="52"/>
      <c r="CQ435" s="52"/>
      <c r="CR435" s="52"/>
      <c r="CS435" s="52"/>
      <c r="CT435" s="52"/>
      <c r="CU435" s="52"/>
      <c r="CV435" s="52"/>
      <c r="CW435" s="52"/>
      <c r="CX435" s="52"/>
      <c r="CY435" s="52"/>
      <c r="CZ435" s="52"/>
    </row>
    <row r="436" spans="1:104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52"/>
      <c r="CP436" s="52"/>
      <c r="CQ436" s="52"/>
      <c r="CR436" s="52"/>
      <c r="CS436" s="52"/>
      <c r="CT436" s="52"/>
      <c r="CU436" s="52"/>
      <c r="CV436" s="52"/>
      <c r="CW436" s="52"/>
      <c r="CX436" s="52"/>
      <c r="CY436" s="52"/>
      <c r="CZ436" s="52"/>
    </row>
    <row r="437" spans="1:104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52"/>
      <c r="CP437" s="52"/>
      <c r="CQ437" s="52"/>
      <c r="CR437" s="52"/>
      <c r="CS437" s="52"/>
      <c r="CT437" s="52"/>
      <c r="CU437" s="52"/>
      <c r="CV437" s="52"/>
      <c r="CW437" s="52"/>
      <c r="CX437" s="52"/>
      <c r="CY437" s="52"/>
      <c r="CZ437" s="52"/>
    </row>
    <row r="438" spans="1:104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52"/>
      <c r="CP438" s="52"/>
      <c r="CQ438" s="52"/>
      <c r="CR438" s="52"/>
      <c r="CS438" s="52"/>
      <c r="CT438" s="52"/>
      <c r="CU438" s="52"/>
      <c r="CV438" s="52"/>
      <c r="CW438" s="52"/>
      <c r="CX438" s="52"/>
      <c r="CY438" s="52"/>
      <c r="CZ438" s="52"/>
    </row>
    <row r="439" spans="1:104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52"/>
      <c r="CP439" s="52"/>
      <c r="CQ439" s="52"/>
      <c r="CR439" s="52"/>
      <c r="CS439" s="52"/>
      <c r="CT439" s="52"/>
      <c r="CU439" s="52"/>
      <c r="CV439" s="52"/>
      <c r="CW439" s="52"/>
      <c r="CX439" s="52"/>
      <c r="CY439" s="52"/>
      <c r="CZ439" s="52"/>
    </row>
    <row r="440" spans="1:104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52"/>
      <c r="CP440" s="52"/>
      <c r="CQ440" s="52"/>
      <c r="CR440" s="52"/>
      <c r="CS440" s="52"/>
      <c r="CT440" s="52"/>
      <c r="CU440" s="52"/>
      <c r="CV440" s="52"/>
      <c r="CW440" s="52"/>
      <c r="CX440" s="52"/>
      <c r="CY440" s="52"/>
      <c r="CZ440" s="52"/>
    </row>
    <row r="441" spans="1:104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52"/>
      <c r="CP441" s="52"/>
      <c r="CQ441" s="52"/>
      <c r="CR441" s="52"/>
      <c r="CS441" s="52"/>
      <c r="CT441" s="52"/>
      <c r="CU441" s="52"/>
      <c r="CV441" s="52"/>
      <c r="CW441" s="52"/>
      <c r="CX441" s="52"/>
      <c r="CY441" s="52"/>
      <c r="CZ441" s="52"/>
    </row>
    <row r="442" spans="1:104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52"/>
      <c r="CP442" s="52"/>
      <c r="CQ442" s="52"/>
      <c r="CR442" s="52"/>
      <c r="CS442" s="52"/>
      <c r="CT442" s="52"/>
      <c r="CU442" s="52"/>
      <c r="CV442" s="52"/>
      <c r="CW442" s="52"/>
      <c r="CX442" s="52"/>
      <c r="CY442" s="52"/>
      <c r="CZ442" s="52"/>
    </row>
    <row r="443" spans="1:104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52"/>
      <c r="CP443" s="52"/>
      <c r="CQ443" s="52"/>
      <c r="CR443" s="52"/>
      <c r="CS443" s="52"/>
      <c r="CT443" s="52"/>
      <c r="CU443" s="52"/>
      <c r="CV443" s="52"/>
      <c r="CW443" s="52"/>
      <c r="CX443" s="52"/>
      <c r="CY443" s="52"/>
      <c r="CZ443" s="52"/>
    </row>
    <row r="444" spans="1:104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52"/>
      <c r="CP444" s="52"/>
      <c r="CQ444" s="52"/>
      <c r="CR444" s="52"/>
      <c r="CS444" s="52"/>
      <c r="CT444" s="52"/>
      <c r="CU444" s="52"/>
      <c r="CV444" s="52"/>
      <c r="CW444" s="52"/>
      <c r="CX444" s="52"/>
      <c r="CY444" s="52"/>
      <c r="CZ444" s="52"/>
    </row>
    <row r="445" spans="1:104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52"/>
      <c r="CP445" s="52"/>
      <c r="CQ445" s="52"/>
      <c r="CR445" s="52"/>
      <c r="CS445" s="52"/>
      <c r="CT445" s="52"/>
      <c r="CU445" s="52"/>
      <c r="CV445" s="52"/>
      <c r="CW445" s="52"/>
      <c r="CX445" s="52"/>
      <c r="CY445" s="52"/>
      <c r="CZ445" s="52"/>
    </row>
    <row r="446" spans="1:104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52"/>
      <c r="CP446" s="52"/>
      <c r="CQ446" s="52"/>
      <c r="CR446" s="52"/>
      <c r="CS446" s="52"/>
      <c r="CT446" s="52"/>
      <c r="CU446" s="52"/>
      <c r="CV446" s="52"/>
      <c r="CW446" s="52"/>
      <c r="CX446" s="52"/>
      <c r="CY446" s="52"/>
      <c r="CZ446" s="52"/>
    </row>
    <row r="447" spans="1:104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52"/>
      <c r="CP447" s="52"/>
      <c r="CQ447" s="52"/>
      <c r="CR447" s="52"/>
      <c r="CS447" s="52"/>
      <c r="CT447" s="52"/>
      <c r="CU447" s="52"/>
      <c r="CV447" s="52"/>
      <c r="CW447" s="52"/>
      <c r="CX447" s="52"/>
      <c r="CY447" s="52"/>
      <c r="CZ447" s="52"/>
    </row>
    <row r="448" spans="1:104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52"/>
      <c r="CP448" s="52"/>
      <c r="CQ448" s="52"/>
      <c r="CR448" s="52"/>
      <c r="CS448" s="52"/>
      <c r="CT448" s="52"/>
      <c r="CU448" s="52"/>
      <c r="CV448" s="52"/>
      <c r="CW448" s="52"/>
      <c r="CX448" s="52"/>
      <c r="CY448" s="52"/>
      <c r="CZ448" s="52"/>
    </row>
    <row r="449" spans="1:104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52"/>
      <c r="CP449" s="52"/>
      <c r="CQ449" s="52"/>
      <c r="CR449" s="52"/>
      <c r="CS449" s="52"/>
      <c r="CT449" s="52"/>
      <c r="CU449" s="52"/>
      <c r="CV449" s="52"/>
      <c r="CW449" s="52"/>
      <c r="CX449" s="52"/>
      <c r="CY449" s="52"/>
      <c r="CZ449" s="52"/>
    </row>
    <row r="450" spans="1:104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52"/>
      <c r="CP450" s="52"/>
      <c r="CQ450" s="52"/>
      <c r="CR450" s="52"/>
      <c r="CS450" s="52"/>
      <c r="CT450" s="52"/>
      <c r="CU450" s="52"/>
      <c r="CV450" s="52"/>
      <c r="CW450" s="52"/>
      <c r="CX450" s="52"/>
      <c r="CY450" s="52"/>
      <c r="CZ450" s="52"/>
    </row>
    <row r="451" spans="1:104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52"/>
      <c r="CP451" s="52"/>
      <c r="CQ451" s="52"/>
      <c r="CR451" s="52"/>
      <c r="CS451" s="52"/>
      <c r="CT451" s="52"/>
      <c r="CU451" s="52"/>
      <c r="CV451" s="52"/>
      <c r="CW451" s="52"/>
      <c r="CX451" s="52"/>
      <c r="CY451" s="52"/>
      <c r="CZ451" s="52"/>
    </row>
    <row r="452" spans="1:104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52"/>
      <c r="CP452" s="52"/>
      <c r="CQ452" s="52"/>
      <c r="CR452" s="52"/>
      <c r="CS452" s="52"/>
      <c r="CT452" s="52"/>
      <c r="CU452" s="52"/>
      <c r="CV452" s="52"/>
      <c r="CW452" s="52"/>
      <c r="CX452" s="52"/>
      <c r="CY452" s="52"/>
      <c r="CZ452" s="52"/>
    </row>
    <row r="453" spans="1:104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52"/>
      <c r="CP453" s="52"/>
      <c r="CQ453" s="52"/>
      <c r="CR453" s="52"/>
      <c r="CS453" s="52"/>
      <c r="CT453" s="52"/>
      <c r="CU453" s="52"/>
      <c r="CV453" s="52"/>
      <c r="CW453" s="52"/>
      <c r="CX453" s="52"/>
      <c r="CY453" s="52"/>
      <c r="CZ453" s="52"/>
    </row>
    <row r="454" spans="1:104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52"/>
      <c r="CP454" s="52"/>
      <c r="CQ454" s="52"/>
      <c r="CR454" s="52"/>
      <c r="CS454" s="52"/>
      <c r="CT454" s="52"/>
      <c r="CU454" s="52"/>
      <c r="CV454" s="52"/>
      <c r="CW454" s="52"/>
      <c r="CX454" s="52"/>
      <c r="CY454" s="52"/>
      <c r="CZ454" s="52"/>
    </row>
    <row r="455" spans="1:104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52"/>
      <c r="CP455" s="52"/>
      <c r="CQ455" s="52"/>
      <c r="CR455" s="52"/>
      <c r="CS455" s="52"/>
      <c r="CT455" s="52"/>
      <c r="CU455" s="52"/>
      <c r="CV455" s="52"/>
      <c r="CW455" s="52"/>
      <c r="CX455" s="52"/>
      <c r="CY455" s="52"/>
      <c r="CZ455" s="52"/>
    </row>
    <row r="456" spans="1:104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52"/>
      <c r="CP456" s="52"/>
      <c r="CQ456" s="52"/>
      <c r="CR456" s="52"/>
      <c r="CS456" s="52"/>
      <c r="CT456" s="52"/>
      <c r="CU456" s="52"/>
      <c r="CV456" s="52"/>
      <c r="CW456" s="52"/>
      <c r="CX456" s="52"/>
      <c r="CY456" s="52"/>
      <c r="CZ456" s="52"/>
    </row>
    <row r="457" spans="1:104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52"/>
      <c r="CP457" s="52"/>
      <c r="CQ457" s="52"/>
      <c r="CR457" s="52"/>
      <c r="CS457" s="52"/>
      <c r="CT457" s="52"/>
      <c r="CU457" s="52"/>
      <c r="CV457" s="52"/>
      <c r="CW457" s="52"/>
      <c r="CX457" s="52"/>
      <c r="CY457" s="52"/>
      <c r="CZ457" s="52"/>
    </row>
    <row r="458" spans="1:104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52"/>
      <c r="CP458" s="52"/>
      <c r="CQ458" s="52"/>
      <c r="CR458" s="52"/>
      <c r="CS458" s="52"/>
      <c r="CT458" s="52"/>
      <c r="CU458" s="52"/>
      <c r="CV458" s="52"/>
      <c r="CW458" s="52"/>
      <c r="CX458" s="52"/>
      <c r="CY458" s="52"/>
      <c r="CZ458" s="52"/>
    </row>
    <row r="459" spans="1:104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52"/>
      <c r="CP459" s="52"/>
      <c r="CQ459" s="52"/>
      <c r="CR459" s="52"/>
      <c r="CS459" s="52"/>
      <c r="CT459" s="52"/>
      <c r="CU459" s="52"/>
      <c r="CV459" s="52"/>
      <c r="CW459" s="52"/>
      <c r="CX459" s="52"/>
      <c r="CY459" s="52"/>
      <c r="CZ459" s="52"/>
    </row>
    <row r="460" spans="1:104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52"/>
      <c r="CP460" s="52"/>
      <c r="CQ460" s="52"/>
      <c r="CR460" s="52"/>
      <c r="CS460" s="52"/>
      <c r="CT460" s="52"/>
      <c r="CU460" s="52"/>
      <c r="CV460" s="52"/>
      <c r="CW460" s="52"/>
      <c r="CX460" s="52"/>
      <c r="CY460" s="52"/>
      <c r="CZ460" s="52"/>
    </row>
    <row r="461" spans="1:104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52"/>
      <c r="CP461" s="52"/>
      <c r="CQ461" s="52"/>
      <c r="CR461" s="52"/>
      <c r="CS461" s="52"/>
      <c r="CT461" s="52"/>
      <c r="CU461" s="52"/>
      <c r="CV461" s="52"/>
      <c r="CW461" s="52"/>
      <c r="CX461" s="52"/>
      <c r="CY461" s="52"/>
      <c r="CZ461" s="52"/>
    </row>
    <row r="462" spans="1:104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52"/>
      <c r="CP462" s="52"/>
      <c r="CQ462" s="52"/>
      <c r="CR462" s="52"/>
      <c r="CS462" s="52"/>
      <c r="CT462" s="52"/>
      <c r="CU462" s="52"/>
      <c r="CV462" s="52"/>
      <c r="CW462" s="52"/>
      <c r="CX462" s="52"/>
      <c r="CY462" s="52"/>
      <c r="CZ462" s="52"/>
    </row>
    <row r="463" spans="1:104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52"/>
      <c r="CP463" s="52"/>
      <c r="CQ463" s="52"/>
      <c r="CR463" s="52"/>
      <c r="CS463" s="52"/>
      <c r="CT463" s="52"/>
      <c r="CU463" s="52"/>
      <c r="CV463" s="52"/>
      <c r="CW463" s="52"/>
      <c r="CX463" s="52"/>
      <c r="CY463" s="52"/>
      <c r="CZ463" s="52"/>
    </row>
    <row r="464" spans="1:104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52"/>
      <c r="CP464" s="52"/>
      <c r="CQ464" s="52"/>
      <c r="CR464" s="52"/>
      <c r="CS464" s="52"/>
      <c r="CT464" s="52"/>
      <c r="CU464" s="52"/>
      <c r="CV464" s="52"/>
      <c r="CW464" s="52"/>
      <c r="CX464" s="52"/>
      <c r="CY464" s="52"/>
      <c r="CZ464" s="52"/>
    </row>
    <row r="465" spans="1:104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52"/>
      <c r="CP465" s="52"/>
      <c r="CQ465" s="52"/>
      <c r="CR465" s="52"/>
      <c r="CS465" s="52"/>
      <c r="CT465" s="52"/>
      <c r="CU465" s="52"/>
      <c r="CV465" s="52"/>
      <c r="CW465" s="52"/>
      <c r="CX465" s="52"/>
      <c r="CY465" s="52"/>
      <c r="CZ465" s="52"/>
    </row>
    <row r="466" spans="1:104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52"/>
      <c r="CP466" s="52"/>
      <c r="CQ466" s="52"/>
      <c r="CR466" s="52"/>
      <c r="CS466" s="52"/>
      <c r="CT466" s="52"/>
      <c r="CU466" s="52"/>
      <c r="CV466" s="52"/>
      <c r="CW466" s="52"/>
      <c r="CX466" s="52"/>
      <c r="CY466" s="52"/>
      <c r="CZ466" s="52"/>
    </row>
    <row r="467" spans="1:104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52"/>
      <c r="CP467" s="52"/>
      <c r="CQ467" s="52"/>
      <c r="CR467" s="52"/>
      <c r="CS467" s="52"/>
      <c r="CT467" s="52"/>
      <c r="CU467" s="52"/>
      <c r="CV467" s="52"/>
      <c r="CW467" s="52"/>
      <c r="CX467" s="52"/>
      <c r="CY467" s="52"/>
      <c r="CZ467" s="52"/>
    </row>
    <row r="468" spans="1:104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52"/>
      <c r="CP468" s="52"/>
      <c r="CQ468" s="52"/>
      <c r="CR468" s="52"/>
      <c r="CS468" s="52"/>
      <c r="CT468" s="52"/>
      <c r="CU468" s="52"/>
      <c r="CV468" s="52"/>
      <c r="CW468" s="52"/>
      <c r="CX468" s="52"/>
      <c r="CY468" s="52"/>
      <c r="CZ468" s="52"/>
    </row>
    <row r="469" spans="1:104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52"/>
      <c r="CP469" s="52"/>
      <c r="CQ469" s="52"/>
      <c r="CR469" s="52"/>
      <c r="CS469" s="52"/>
      <c r="CT469" s="52"/>
      <c r="CU469" s="52"/>
      <c r="CV469" s="52"/>
      <c r="CW469" s="52"/>
      <c r="CX469" s="52"/>
      <c r="CY469" s="52"/>
      <c r="CZ469" s="52"/>
    </row>
    <row r="470" spans="1:104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52"/>
      <c r="CP470" s="52"/>
      <c r="CQ470" s="52"/>
      <c r="CR470" s="52"/>
      <c r="CS470" s="52"/>
      <c r="CT470" s="52"/>
      <c r="CU470" s="52"/>
      <c r="CV470" s="52"/>
      <c r="CW470" s="52"/>
      <c r="CX470" s="52"/>
      <c r="CY470" s="52"/>
      <c r="CZ470" s="52"/>
    </row>
    <row r="471" spans="1:104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52"/>
      <c r="CP471" s="52"/>
      <c r="CQ471" s="52"/>
      <c r="CR471" s="52"/>
      <c r="CS471" s="52"/>
      <c r="CT471" s="52"/>
      <c r="CU471" s="52"/>
      <c r="CV471" s="52"/>
      <c r="CW471" s="52"/>
      <c r="CX471" s="52"/>
      <c r="CY471" s="52"/>
      <c r="CZ471" s="52"/>
    </row>
    <row r="472" spans="1:104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52"/>
      <c r="CP472" s="52"/>
      <c r="CQ472" s="52"/>
      <c r="CR472" s="52"/>
      <c r="CS472" s="52"/>
      <c r="CT472" s="52"/>
      <c r="CU472" s="52"/>
      <c r="CV472" s="52"/>
      <c r="CW472" s="52"/>
      <c r="CX472" s="52"/>
      <c r="CY472" s="52"/>
      <c r="CZ472" s="52"/>
    </row>
    <row r="473" spans="1:104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52"/>
      <c r="CP473" s="52"/>
      <c r="CQ473" s="52"/>
      <c r="CR473" s="52"/>
      <c r="CS473" s="52"/>
      <c r="CT473" s="52"/>
      <c r="CU473" s="52"/>
      <c r="CV473" s="52"/>
      <c r="CW473" s="52"/>
      <c r="CX473" s="52"/>
      <c r="CY473" s="52"/>
      <c r="CZ473" s="52"/>
    </row>
    <row r="474" spans="1:104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52"/>
      <c r="CP474" s="52"/>
      <c r="CQ474" s="52"/>
      <c r="CR474" s="52"/>
      <c r="CS474" s="52"/>
      <c r="CT474" s="52"/>
      <c r="CU474" s="52"/>
      <c r="CV474" s="52"/>
      <c r="CW474" s="52"/>
      <c r="CX474" s="52"/>
      <c r="CY474" s="52"/>
      <c r="CZ474" s="52"/>
    </row>
    <row r="475" spans="1:104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52"/>
      <c r="CP475" s="52"/>
      <c r="CQ475" s="52"/>
      <c r="CR475" s="52"/>
      <c r="CS475" s="52"/>
      <c r="CT475" s="52"/>
      <c r="CU475" s="52"/>
      <c r="CV475" s="52"/>
      <c r="CW475" s="52"/>
      <c r="CX475" s="52"/>
      <c r="CY475" s="52"/>
      <c r="CZ475" s="52"/>
    </row>
    <row r="476" spans="1:104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52"/>
      <c r="CP476" s="52"/>
      <c r="CQ476" s="52"/>
      <c r="CR476" s="52"/>
      <c r="CS476" s="52"/>
      <c r="CT476" s="52"/>
      <c r="CU476" s="52"/>
      <c r="CV476" s="52"/>
      <c r="CW476" s="52"/>
      <c r="CX476" s="52"/>
      <c r="CY476" s="52"/>
      <c r="CZ476" s="52"/>
    </row>
    <row r="477" spans="1:104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52"/>
      <c r="CP477" s="52"/>
      <c r="CQ477" s="52"/>
      <c r="CR477" s="52"/>
      <c r="CS477" s="52"/>
      <c r="CT477" s="52"/>
      <c r="CU477" s="52"/>
      <c r="CV477" s="52"/>
      <c r="CW477" s="52"/>
      <c r="CX477" s="52"/>
      <c r="CY477" s="52"/>
      <c r="CZ477" s="52"/>
    </row>
    <row r="478" spans="1:104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52"/>
      <c r="CP478" s="52"/>
      <c r="CQ478" s="52"/>
      <c r="CR478" s="52"/>
      <c r="CS478" s="52"/>
      <c r="CT478" s="52"/>
      <c r="CU478" s="52"/>
      <c r="CV478" s="52"/>
      <c r="CW478" s="52"/>
      <c r="CX478" s="52"/>
      <c r="CY478" s="52"/>
      <c r="CZ478" s="52"/>
    </row>
    <row r="479" spans="1:104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52"/>
      <c r="CP479" s="52"/>
      <c r="CQ479" s="52"/>
      <c r="CR479" s="52"/>
      <c r="CS479" s="52"/>
      <c r="CT479" s="52"/>
      <c r="CU479" s="52"/>
      <c r="CV479" s="52"/>
      <c r="CW479" s="52"/>
      <c r="CX479" s="52"/>
      <c r="CY479" s="52"/>
      <c r="CZ479" s="52"/>
    </row>
    <row r="480" spans="1:104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52"/>
      <c r="CP480" s="52"/>
      <c r="CQ480" s="52"/>
      <c r="CR480" s="52"/>
      <c r="CS480" s="52"/>
      <c r="CT480" s="52"/>
      <c r="CU480" s="52"/>
      <c r="CV480" s="52"/>
      <c r="CW480" s="52"/>
      <c r="CX480" s="52"/>
      <c r="CY480" s="52"/>
      <c r="CZ480" s="52"/>
    </row>
    <row r="481" spans="1:104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52"/>
      <c r="CP481" s="52"/>
      <c r="CQ481" s="52"/>
      <c r="CR481" s="52"/>
      <c r="CS481" s="52"/>
      <c r="CT481" s="52"/>
      <c r="CU481" s="52"/>
      <c r="CV481" s="52"/>
      <c r="CW481" s="52"/>
      <c r="CX481" s="52"/>
      <c r="CY481" s="52"/>
      <c r="CZ481" s="52"/>
    </row>
    <row r="482" spans="1:104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52"/>
      <c r="CP482" s="52"/>
      <c r="CQ482" s="52"/>
      <c r="CR482" s="52"/>
      <c r="CS482" s="52"/>
      <c r="CT482" s="52"/>
      <c r="CU482" s="52"/>
      <c r="CV482" s="52"/>
      <c r="CW482" s="52"/>
      <c r="CX482" s="52"/>
      <c r="CY482" s="52"/>
      <c r="CZ482" s="52"/>
    </row>
    <row r="483" spans="1:104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52"/>
      <c r="CP483" s="52"/>
      <c r="CQ483" s="52"/>
      <c r="CR483" s="52"/>
      <c r="CS483" s="52"/>
      <c r="CT483" s="52"/>
      <c r="CU483" s="52"/>
      <c r="CV483" s="52"/>
      <c r="CW483" s="52"/>
      <c r="CX483" s="52"/>
      <c r="CY483" s="52"/>
      <c r="CZ483" s="52"/>
    </row>
    <row r="484" spans="1:104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52"/>
      <c r="CP484" s="52"/>
      <c r="CQ484" s="52"/>
      <c r="CR484" s="52"/>
      <c r="CS484" s="52"/>
      <c r="CT484" s="52"/>
      <c r="CU484" s="52"/>
      <c r="CV484" s="52"/>
      <c r="CW484" s="52"/>
      <c r="CX484" s="52"/>
      <c r="CY484" s="52"/>
      <c r="CZ484" s="52"/>
    </row>
    <row r="485" spans="1:104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52"/>
      <c r="CP485" s="52"/>
      <c r="CQ485" s="52"/>
      <c r="CR485" s="52"/>
      <c r="CS485" s="52"/>
      <c r="CT485" s="52"/>
      <c r="CU485" s="52"/>
      <c r="CV485" s="52"/>
      <c r="CW485" s="52"/>
      <c r="CX485" s="52"/>
      <c r="CY485" s="52"/>
      <c r="CZ485" s="52"/>
    </row>
    <row r="486" spans="1:104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52"/>
      <c r="CP486" s="52"/>
      <c r="CQ486" s="52"/>
      <c r="CR486" s="52"/>
      <c r="CS486" s="52"/>
      <c r="CT486" s="52"/>
      <c r="CU486" s="52"/>
      <c r="CV486" s="52"/>
      <c r="CW486" s="52"/>
      <c r="CX486" s="52"/>
      <c r="CY486" s="52"/>
      <c r="CZ486" s="52"/>
    </row>
    <row r="487" spans="1:104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</row>
    <row r="488" spans="1:104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52"/>
      <c r="CP488" s="52"/>
      <c r="CQ488" s="52"/>
      <c r="CR488" s="52"/>
      <c r="CS488" s="52"/>
      <c r="CT488" s="52"/>
      <c r="CU488" s="52"/>
      <c r="CV488" s="52"/>
      <c r="CW488" s="52"/>
      <c r="CX488" s="52"/>
      <c r="CY488" s="52"/>
      <c r="CZ488" s="52"/>
    </row>
    <row r="489" spans="1:104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52"/>
      <c r="CP489" s="52"/>
      <c r="CQ489" s="52"/>
      <c r="CR489" s="52"/>
      <c r="CS489" s="52"/>
      <c r="CT489" s="52"/>
      <c r="CU489" s="52"/>
      <c r="CV489" s="52"/>
      <c r="CW489" s="52"/>
      <c r="CX489" s="52"/>
      <c r="CY489" s="52"/>
      <c r="CZ489" s="52"/>
    </row>
    <row r="490" spans="1:104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52"/>
      <c r="CP490" s="52"/>
      <c r="CQ490" s="52"/>
      <c r="CR490" s="52"/>
      <c r="CS490" s="52"/>
      <c r="CT490" s="52"/>
      <c r="CU490" s="52"/>
      <c r="CV490" s="52"/>
      <c r="CW490" s="52"/>
      <c r="CX490" s="52"/>
      <c r="CY490" s="52"/>
      <c r="CZ490" s="52"/>
    </row>
    <row r="491" spans="1:104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52"/>
      <c r="CP491" s="52"/>
      <c r="CQ491" s="52"/>
      <c r="CR491" s="52"/>
      <c r="CS491" s="52"/>
      <c r="CT491" s="52"/>
      <c r="CU491" s="52"/>
      <c r="CV491" s="52"/>
      <c r="CW491" s="52"/>
      <c r="CX491" s="52"/>
      <c r="CY491" s="52"/>
      <c r="CZ491" s="52"/>
    </row>
    <row r="492" spans="1:104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52"/>
      <c r="CP492" s="52"/>
      <c r="CQ492" s="52"/>
      <c r="CR492" s="52"/>
      <c r="CS492" s="52"/>
      <c r="CT492" s="52"/>
      <c r="CU492" s="52"/>
      <c r="CV492" s="52"/>
      <c r="CW492" s="52"/>
      <c r="CX492" s="52"/>
      <c r="CY492" s="52"/>
      <c r="CZ492" s="52"/>
    </row>
    <row r="493" spans="1:104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52"/>
      <c r="CP493" s="52"/>
      <c r="CQ493" s="52"/>
      <c r="CR493" s="52"/>
      <c r="CS493" s="52"/>
      <c r="CT493" s="52"/>
      <c r="CU493" s="52"/>
      <c r="CV493" s="52"/>
      <c r="CW493" s="52"/>
      <c r="CX493" s="52"/>
      <c r="CY493" s="52"/>
      <c r="CZ493" s="52"/>
    </row>
    <row r="494" spans="1:104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52"/>
      <c r="CP494" s="52"/>
      <c r="CQ494" s="52"/>
      <c r="CR494" s="52"/>
      <c r="CS494" s="52"/>
      <c r="CT494" s="52"/>
      <c r="CU494" s="52"/>
      <c r="CV494" s="52"/>
      <c r="CW494" s="52"/>
      <c r="CX494" s="52"/>
      <c r="CY494" s="52"/>
      <c r="CZ494" s="52"/>
    </row>
    <row r="495" spans="1:104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52"/>
      <c r="CP495" s="52"/>
      <c r="CQ495" s="52"/>
      <c r="CR495" s="52"/>
      <c r="CS495" s="52"/>
      <c r="CT495" s="52"/>
      <c r="CU495" s="52"/>
      <c r="CV495" s="52"/>
      <c r="CW495" s="52"/>
      <c r="CX495" s="52"/>
      <c r="CY495" s="52"/>
      <c r="CZ495" s="52"/>
    </row>
    <row r="496" spans="1:104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52"/>
      <c r="CP496" s="52"/>
      <c r="CQ496" s="52"/>
      <c r="CR496" s="52"/>
      <c r="CS496" s="52"/>
      <c r="CT496" s="52"/>
      <c r="CU496" s="52"/>
      <c r="CV496" s="52"/>
      <c r="CW496" s="52"/>
      <c r="CX496" s="52"/>
      <c r="CY496" s="52"/>
      <c r="CZ496" s="52"/>
    </row>
    <row r="497" spans="1:104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52"/>
      <c r="CP497" s="52"/>
      <c r="CQ497" s="52"/>
      <c r="CR497" s="52"/>
      <c r="CS497" s="52"/>
      <c r="CT497" s="52"/>
      <c r="CU497" s="52"/>
      <c r="CV497" s="52"/>
      <c r="CW497" s="52"/>
      <c r="CX497" s="52"/>
      <c r="CY497" s="52"/>
      <c r="CZ497" s="52"/>
    </row>
    <row r="498" spans="1:104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52"/>
      <c r="CP498" s="52"/>
      <c r="CQ498" s="52"/>
      <c r="CR498" s="52"/>
      <c r="CS498" s="52"/>
      <c r="CT498" s="52"/>
      <c r="CU498" s="52"/>
      <c r="CV498" s="52"/>
      <c r="CW498" s="52"/>
      <c r="CX498" s="52"/>
      <c r="CY498" s="52"/>
      <c r="CZ498" s="52"/>
    </row>
    <row r="499" spans="1:104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52"/>
      <c r="CP499" s="52"/>
      <c r="CQ499" s="52"/>
      <c r="CR499" s="52"/>
      <c r="CS499" s="52"/>
      <c r="CT499" s="52"/>
      <c r="CU499" s="52"/>
      <c r="CV499" s="52"/>
      <c r="CW499" s="52"/>
      <c r="CX499" s="52"/>
      <c r="CY499" s="52"/>
      <c r="CZ499" s="52"/>
    </row>
    <row r="500" spans="1:104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52"/>
      <c r="CP500" s="52"/>
      <c r="CQ500" s="52"/>
      <c r="CR500" s="52"/>
      <c r="CS500" s="52"/>
      <c r="CT500" s="52"/>
      <c r="CU500" s="52"/>
      <c r="CV500" s="52"/>
      <c r="CW500" s="52"/>
      <c r="CX500" s="52"/>
      <c r="CY500" s="52"/>
      <c r="CZ500" s="52"/>
    </row>
    <row r="501" spans="1:104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52"/>
      <c r="CP501" s="52"/>
      <c r="CQ501" s="52"/>
      <c r="CR501" s="52"/>
      <c r="CS501" s="52"/>
      <c r="CT501" s="52"/>
      <c r="CU501" s="52"/>
      <c r="CV501" s="52"/>
      <c r="CW501" s="52"/>
      <c r="CX501" s="52"/>
      <c r="CY501" s="52"/>
      <c r="CZ501" s="52"/>
    </row>
    <row r="502" spans="1:104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52"/>
      <c r="CP502" s="52"/>
      <c r="CQ502" s="52"/>
      <c r="CR502" s="52"/>
      <c r="CS502" s="52"/>
      <c r="CT502" s="52"/>
      <c r="CU502" s="52"/>
      <c r="CV502" s="52"/>
      <c r="CW502" s="52"/>
      <c r="CX502" s="52"/>
      <c r="CY502" s="52"/>
      <c r="CZ502" s="52"/>
    </row>
    <row r="503" spans="1:104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52"/>
      <c r="CP503" s="52"/>
      <c r="CQ503" s="52"/>
      <c r="CR503" s="52"/>
      <c r="CS503" s="52"/>
      <c r="CT503" s="52"/>
      <c r="CU503" s="52"/>
      <c r="CV503" s="52"/>
      <c r="CW503" s="52"/>
      <c r="CX503" s="52"/>
      <c r="CY503" s="52"/>
      <c r="CZ503" s="52"/>
    </row>
    <row r="504" spans="1:104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52"/>
      <c r="CP504" s="52"/>
      <c r="CQ504" s="52"/>
      <c r="CR504" s="52"/>
      <c r="CS504" s="52"/>
      <c r="CT504" s="52"/>
      <c r="CU504" s="52"/>
      <c r="CV504" s="52"/>
      <c r="CW504" s="52"/>
      <c r="CX504" s="52"/>
      <c r="CY504" s="52"/>
      <c r="CZ504" s="52"/>
    </row>
    <row r="505" spans="1:104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52"/>
      <c r="CP505" s="52"/>
      <c r="CQ505" s="52"/>
      <c r="CR505" s="52"/>
      <c r="CS505" s="52"/>
      <c r="CT505" s="52"/>
      <c r="CU505" s="52"/>
      <c r="CV505" s="52"/>
      <c r="CW505" s="52"/>
      <c r="CX505" s="52"/>
      <c r="CY505" s="52"/>
      <c r="CZ505" s="52"/>
    </row>
    <row r="506" spans="1:104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52"/>
      <c r="CP506" s="52"/>
      <c r="CQ506" s="52"/>
      <c r="CR506" s="52"/>
      <c r="CS506" s="52"/>
      <c r="CT506" s="52"/>
      <c r="CU506" s="52"/>
      <c r="CV506" s="52"/>
      <c r="CW506" s="52"/>
      <c r="CX506" s="52"/>
      <c r="CY506" s="52"/>
      <c r="CZ506" s="52"/>
    </row>
    <row r="507" spans="1:104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52"/>
      <c r="CP507" s="52"/>
      <c r="CQ507" s="52"/>
      <c r="CR507" s="52"/>
      <c r="CS507" s="52"/>
      <c r="CT507" s="52"/>
      <c r="CU507" s="52"/>
      <c r="CV507" s="52"/>
      <c r="CW507" s="52"/>
      <c r="CX507" s="52"/>
      <c r="CY507" s="52"/>
      <c r="CZ507" s="52"/>
    </row>
    <row r="508" spans="1:104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52"/>
      <c r="CP508" s="52"/>
      <c r="CQ508" s="52"/>
      <c r="CR508" s="52"/>
      <c r="CS508" s="52"/>
      <c r="CT508" s="52"/>
      <c r="CU508" s="52"/>
      <c r="CV508" s="52"/>
      <c r="CW508" s="52"/>
      <c r="CX508" s="52"/>
      <c r="CY508" s="52"/>
      <c r="CZ508" s="52"/>
    </row>
    <row r="509" spans="1:104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52"/>
      <c r="CP509" s="52"/>
      <c r="CQ509" s="52"/>
      <c r="CR509" s="52"/>
      <c r="CS509" s="52"/>
      <c r="CT509" s="52"/>
      <c r="CU509" s="52"/>
      <c r="CV509" s="52"/>
      <c r="CW509" s="52"/>
      <c r="CX509" s="52"/>
      <c r="CY509" s="52"/>
      <c r="CZ509" s="52"/>
    </row>
    <row r="510" spans="1:104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52"/>
      <c r="CP510" s="52"/>
      <c r="CQ510" s="52"/>
      <c r="CR510" s="52"/>
      <c r="CS510" s="52"/>
      <c r="CT510" s="52"/>
      <c r="CU510" s="52"/>
      <c r="CV510" s="52"/>
      <c r="CW510" s="52"/>
      <c r="CX510" s="52"/>
      <c r="CY510" s="52"/>
      <c r="CZ510" s="52"/>
    </row>
    <row r="511" spans="1:104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52"/>
      <c r="CP511" s="52"/>
      <c r="CQ511" s="52"/>
      <c r="CR511" s="52"/>
      <c r="CS511" s="52"/>
      <c r="CT511" s="52"/>
      <c r="CU511" s="52"/>
      <c r="CV511" s="52"/>
      <c r="CW511" s="52"/>
      <c r="CX511" s="52"/>
      <c r="CY511" s="52"/>
      <c r="CZ511" s="52"/>
    </row>
    <row r="512" spans="1:104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52"/>
      <c r="CP512" s="52"/>
      <c r="CQ512" s="52"/>
      <c r="CR512" s="52"/>
      <c r="CS512" s="52"/>
      <c r="CT512" s="52"/>
      <c r="CU512" s="52"/>
      <c r="CV512" s="52"/>
      <c r="CW512" s="52"/>
      <c r="CX512" s="52"/>
      <c r="CY512" s="52"/>
      <c r="CZ512" s="52"/>
    </row>
    <row r="513" spans="1:104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52"/>
      <c r="CP513" s="52"/>
      <c r="CQ513" s="52"/>
      <c r="CR513" s="52"/>
      <c r="CS513" s="52"/>
      <c r="CT513" s="52"/>
      <c r="CU513" s="52"/>
      <c r="CV513" s="52"/>
      <c r="CW513" s="52"/>
      <c r="CX513" s="52"/>
      <c r="CY513" s="52"/>
      <c r="CZ513" s="52"/>
    </row>
    <row r="514" spans="1:104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52"/>
      <c r="CP514" s="52"/>
      <c r="CQ514" s="52"/>
      <c r="CR514" s="52"/>
      <c r="CS514" s="52"/>
      <c r="CT514" s="52"/>
      <c r="CU514" s="52"/>
      <c r="CV514" s="52"/>
      <c r="CW514" s="52"/>
      <c r="CX514" s="52"/>
      <c r="CY514" s="52"/>
      <c r="CZ514" s="52"/>
    </row>
    <row r="515" spans="1:104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52"/>
      <c r="CP515" s="52"/>
      <c r="CQ515" s="52"/>
      <c r="CR515" s="52"/>
      <c r="CS515" s="52"/>
      <c r="CT515" s="52"/>
      <c r="CU515" s="52"/>
      <c r="CV515" s="52"/>
      <c r="CW515" s="52"/>
      <c r="CX515" s="52"/>
      <c r="CY515" s="52"/>
      <c r="CZ515" s="52"/>
    </row>
    <row r="516" spans="1:104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52"/>
      <c r="CP516" s="52"/>
      <c r="CQ516" s="52"/>
      <c r="CR516" s="52"/>
      <c r="CS516" s="52"/>
      <c r="CT516" s="52"/>
      <c r="CU516" s="52"/>
      <c r="CV516" s="52"/>
      <c r="CW516" s="52"/>
      <c r="CX516" s="52"/>
      <c r="CY516" s="52"/>
      <c r="CZ516" s="52"/>
    </row>
    <row r="517" spans="1:104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52"/>
      <c r="CP517" s="52"/>
      <c r="CQ517" s="52"/>
      <c r="CR517" s="52"/>
      <c r="CS517" s="52"/>
      <c r="CT517" s="52"/>
      <c r="CU517" s="52"/>
      <c r="CV517" s="52"/>
      <c r="CW517" s="52"/>
      <c r="CX517" s="52"/>
      <c r="CY517" s="52"/>
      <c r="CZ517" s="52"/>
    </row>
    <row r="518" spans="1:104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52"/>
      <c r="CP518" s="52"/>
      <c r="CQ518" s="52"/>
      <c r="CR518" s="52"/>
      <c r="CS518" s="52"/>
      <c r="CT518" s="52"/>
      <c r="CU518" s="52"/>
      <c r="CV518" s="52"/>
      <c r="CW518" s="52"/>
      <c r="CX518" s="52"/>
      <c r="CY518" s="52"/>
      <c r="CZ518" s="52"/>
    </row>
    <row r="519" spans="1:104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52"/>
      <c r="CP519" s="52"/>
      <c r="CQ519" s="52"/>
      <c r="CR519" s="52"/>
      <c r="CS519" s="52"/>
      <c r="CT519" s="52"/>
      <c r="CU519" s="52"/>
      <c r="CV519" s="52"/>
      <c r="CW519" s="52"/>
      <c r="CX519" s="52"/>
      <c r="CY519" s="52"/>
      <c r="CZ519" s="52"/>
    </row>
    <row r="520" spans="1:104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52"/>
      <c r="CP520" s="52"/>
      <c r="CQ520" s="52"/>
      <c r="CR520" s="52"/>
      <c r="CS520" s="52"/>
      <c r="CT520" s="52"/>
      <c r="CU520" s="52"/>
      <c r="CV520" s="52"/>
      <c r="CW520" s="52"/>
      <c r="CX520" s="52"/>
      <c r="CY520" s="52"/>
      <c r="CZ520" s="52"/>
    </row>
    <row r="521" spans="1:104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52"/>
      <c r="CP521" s="52"/>
      <c r="CQ521" s="52"/>
      <c r="CR521" s="52"/>
      <c r="CS521" s="52"/>
      <c r="CT521" s="52"/>
      <c r="CU521" s="52"/>
      <c r="CV521" s="52"/>
      <c r="CW521" s="52"/>
      <c r="CX521" s="52"/>
      <c r="CY521" s="52"/>
      <c r="CZ521" s="52"/>
    </row>
    <row r="522" spans="1:104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52"/>
      <c r="CP522" s="52"/>
      <c r="CQ522" s="52"/>
      <c r="CR522" s="52"/>
      <c r="CS522" s="52"/>
      <c r="CT522" s="52"/>
      <c r="CU522" s="52"/>
      <c r="CV522" s="52"/>
      <c r="CW522" s="52"/>
      <c r="CX522" s="52"/>
      <c r="CY522" s="52"/>
      <c r="CZ522" s="52"/>
    </row>
    <row r="523" spans="1:104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52"/>
      <c r="CP523" s="52"/>
      <c r="CQ523" s="52"/>
      <c r="CR523" s="52"/>
      <c r="CS523" s="52"/>
      <c r="CT523" s="52"/>
      <c r="CU523" s="52"/>
      <c r="CV523" s="52"/>
      <c r="CW523" s="52"/>
      <c r="CX523" s="52"/>
      <c r="CY523" s="52"/>
      <c r="CZ523" s="52"/>
    </row>
    <row r="524" spans="1:104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52"/>
      <c r="CP524" s="52"/>
      <c r="CQ524" s="52"/>
      <c r="CR524" s="52"/>
      <c r="CS524" s="52"/>
      <c r="CT524" s="52"/>
      <c r="CU524" s="52"/>
      <c r="CV524" s="52"/>
      <c r="CW524" s="52"/>
      <c r="CX524" s="52"/>
      <c r="CY524" s="52"/>
      <c r="CZ524" s="52"/>
    </row>
    <row r="525" spans="1:104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52"/>
      <c r="CP525" s="52"/>
      <c r="CQ525" s="52"/>
      <c r="CR525" s="52"/>
      <c r="CS525" s="52"/>
      <c r="CT525" s="52"/>
      <c r="CU525" s="52"/>
      <c r="CV525" s="52"/>
      <c r="CW525" s="52"/>
      <c r="CX525" s="52"/>
      <c r="CY525" s="52"/>
      <c r="CZ525" s="52"/>
    </row>
    <row r="526" spans="1:104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52"/>
      <c r="CP526" s="52"/>
      <c r="CQ526" s="52"/>
      <c r="CR526" s="52"/>
      <c r="CS526" s="52"/>
      <c r="CT526" s="52"/>
      <c r="CU526" s="52"/>
      <c r="CV526" s="52"/>
      <c r="CW526" s="52"/>
      <c r="CX526" s="52"/>
      <c r="CY526" s="52"/>
      <c r="CZ526" s="52"/>
    </row>
    <row r="527" spans="1:104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52"/>
      <c r="CP527" s="52"/>
      <c r="CQ527" s="52"/>
      <c r="CR527" s="52"/>
      <c r="CS527" s="52"/>
      <c r="CT527" s="52"/>
      <c r="CU527" s="52"/>
      <c r="CV527" s="52"/>
      <c r="CW527" s="52"/>
      <c r="CX527" s="52"/>
      <c r="CY527" s="52"/>
      <c r="CZ527" s="52"/>
    </row>
    <row r="528" spans="1:104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52"/>
      <c r="CP528" s="52"/>
      <c r="CQ528" s="52"/>
      <c r="CR528" s="52"/>
      <c r="CS528" s="52"/>
      <c r="CT528" s="52"/>
      <c r="CU528" s="52"/>
      <c r="CV528" s="52"/>
      <c r="CW528" s="52"/>
      <c r="CX528" s="52"/>
      <c r="CY528" s="52"/>
      <c r="CZ528" s="52"/>
    </row>
    <row r="529" spans="1:104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52"/>
      <c r="CP529" s="52"/>
      <c r="CQ529" s="52"/>
      <c r="CR529" s="52"/>
      <c r="CS529" s="52"/>
      <c r="CT529" s="52"/>
      <c r="CU529" s="52"/>
      <c r="CV529" s="52"/>
      <c r="CW529" s="52"/>
      <c r="CX529" s="52"/>
      <c r="CY529" s="52"/>
      <c r="CZ529" s="52"/>
    </row>
    <row r="530" spans="1:104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52"/>
      <c r="CP530" s="52"/>
      <c r="CQ530" s="52"/>
      <c r="CR530" s="52"/>
      <c r="CS530" s="52"/>
      <c r="CT530" s="52"/>
      <c r="CU530" s="52"/>
      <c r="CV530" s="52"/>
      <c r="CW530" s="52"/>
      <c r="CX530" s="52"/>
      <c r="CY530" s="52"/>
      <c r="CZ530" s="52"/>
    </row>
    <row r="531" spans="1:104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52"/>
      <c r="CP531" s="52"/>
      <c r="CQ531" s="52"/>
      <c r="CR531" s="52"/>
      <c r="CS531" s="52"/>
      <c r="CT531" s="52"/>
      <c r="CU531" s="52"/>
      <c r="CV531" s="52"/>
      <c r="CW531" s="52"/>
      <c r="CX531" s="52"/>
      <c r="CY531" s="52"/>
      <c r="CZ531" s="52"/>
    </row>
    <row r="532" spans="1:104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52"/>
      <c r="CP532" s="52"/>
      <c r="CQ532" s="52"/>
      <c r="CR532" s="52"/>
      <c r="CS532" s="52"/>
      <c r="CT532" s="52"/>
      <c r="CU532" s="52"/>
      <c r="CV532" s="52"/>
      <c r="CW532" s="52"/>
      <c r="CX532" s="52"/>
      <c r="CY532" s="52"/>
      <c r="CZ532" s="52"/>
    </row>
    <row r="533" spans="1:104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52"/>
      <c r="CP533" s="52"/>
      <c r="CQ533" s="52"/>
      <c r="CR533" s="52"/>
      <c r="CS533" s="52"/>
      <c r="CT533" s="52"/>
      <c r="CU533" s="52"/>
      <c r="CV533" s="52"/>
      <c r="CW533" s="52"/>
      <c r="CX533" s="52"/>
      <c r="CY533" s="52"/>
      <c r="CZ533" s="52"/>
    </row>
    <row r="534" spans="1:104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52"/>
      <c r="CP534" s="52"/>
      <c r="CQ534" s="52"/>
      <c r="CR534" s="52"/>
      <c r="CS534" s="52"/>
      <c r="CT534" s="52"/>
      <c r="CU534" s="52"/>
      <c r="CV534" s="52"/>
      <c r="CW534" s="52"/>
      <c r="CX534" s="52"/>
      <c r="CY534" s="52"/>
      <c r="CZ534" s="52"/>
    </row>
    <row r="535" spans="1:104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52"/>
      <c r="CP535" s="52"/>
      <c r="CQ535" s="52"/>
      <c r="CR535" s="52"/>
      <c r="CS535" s="52"/>
      <c r="CT535" s="52"/>
      <c r="CU535" s="52"/>
      <c r="CV535" s="52"/>
      <c r="CW535" s="52"/>
      <c r="CX535" s="52"/>
      <c r="CY535" s="52"/>
      <c r="CZ535" s="52"/>
    </row>
    <row r="536" spans="1:104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52"/>
      <c r="CP536" s="52"/>
      <c r="CQ536" s="52"/>
      <c r="CR536" s="52"/>
      <c r="CS536" s="52"/>
      <c r="CT536" s="52"/>
      <c r="CU536" s="52"/>
      <c r="CV536" s="52"/>
      <c r="CW536" s="52"/>
      <c r="CX536" s="52"/>
      <c r="CY536" s="52"/>
      <c r="CZ536" s="52"/>
    </row>
    <row r="537" spans="1:104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52"/>
      <c r="CP537" s="52"/>
      <c r="CQ537" s="52"/>
      <c r="CR537" s="52"/>
      <c r="CS537" s="52"/>
      <c r="CT537" s="52"/>
      <c r="CU537" s="52"/>
      <c r="CV537" s="52"/>
      <c r="CW537" s="52"/>
      <c r="CX537" s="52"/>
      <c r="CY537" s="52"/>
      <c r="CZ537" s="52"/>
    </row>
    <row r="538" spans="1:104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52"/>
      <c r="CP538" s="52"/>
      <c r="CQ538" s="52"/>
      <c r="CR538" s="52"/>
      <c r="CS538" s="52"/>
      <c r="CT538" s="52"/>
      <c r="CU538" s="52"/>
      <c r="CV538" s="52"/>
      <c r="CW538" s="52"/>
      <c r="CX538" s="52"/>
      <c r="CY538" s="52"/>
      <c r="CZ538" s="52"/>
    </row>
    <row r="539" spans="1:104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52"/>
      <c r="CP539" s="52"/>
      <c r="CQ539" s="52"/>
      <c r="CR539" s="52"/>
      <c r="CS539" s="52"/>
      <c r="CT539" s="52"/>
      <c r="CU539" s="52"/>
      <c r="CV539" s="52"/>
      <c r="CW539" s="52"/>
      <c r="CX539" s="52"/>
      <c r="CY539" s="52"/>
      <c r="CZ539" s="52"/>
    </row>
    <row r="540" spans="1:104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52"/>
      <c r="CP540" s="52"/>
      <c r="CQ540" s="52"/>
      <c r="CR540" s="52"/>
      <c r="CS540" s="52"/>
      <c r="CT540" s="52"/>
      <c r="CU540" s="52"/>
      <c r="CV540" s="52"/>
      <c r="CW540" s="52"/>
      <c r="CX540" s="52"/>
      <c r="CY540" s="52"/>
      <c r="CZ540" s="52"/>
    </row>
    <row r="541" spans="1:104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52"/>
      <c r="CP541" s="52"/>
      <c r="CQ541" s="52"/>
      <c r="CR541" s="52"/>
      <c r="CS541" s="52"/>
      <c r="CT541" s="52"/>
      <c r="CU541" s="52"/>
      <c r="CV541" s="52"/>
      <c r="CW541" s="52"/>
      <c r="CX541" s="52"/>
      <c r="CY541" s="52"/>
      <c r="CZ541" s="52"/>
    </row>
    <row r="542" spans="1:104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52"/>
      <c r="CP542" s="52"/>
      <c r="CQ542" s="52"/>
      <c r="CR542" s="52"/>
      <c r="CS542" s="52"/>
      <c r="CT542" s="52"/>
      <c r="CU542" s="52"/>
      <c r="CV542" s="52"/>
      <c r="CW542" s="52"/>
      <c r="CX542" s="52"/>
      <c r="CY542" s="52"/>
      <c r="CZ542" s="52"/>
    </row>
    <row r="543" spans="1:104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52"/>
      <c r="CP543" s="52"/>
      <c r="CQ543" s="52"/>
      <c r="CR543" s="52"/>
      <c r="CS543" s="52"/>
      <c r="CT543" s="52"/>
      <c r="CU543" s="52"/>
      <c r="CV543" s="52"/>
      <c r="CW543" s="52"/>
      <c r="CX543" s="52"/>
      <c r="CY543" s="52"/>
      <c r="CZ543" s="52"/>
    </row>
    <row r="544" spans="1:104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52"/>
      <c r="CP544" s="52"/>
      <c r="CQ544" s="52"/>
      <c r="CR544" s="52"/>
      <c r="CS544" s="52"/>
      <c r="CT544" s="52"/>
      <c r="CU544" s="52"/>
      <c r="CV544" s="52"/>
      <c r="CW544" s="52"/>
      <c r="CX544" s="52"/>
      <c r="CY544" s="52"/>
      <c r="CZ544" s="52"/>
    </row>
    <row r="545" spans="1:104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52"/>
      <c r="CP545" s="52"/>
      <c r="CQ545" s="52"/>
      <c r="CR545" s="52"/>
      <c r="CS545" s="52"/>
      <c r="CT545" s="52"/>
      <c r="CU545" s="52"/>
      <c r="CV545" s="52"/>
      <c r="CW545" s="52"/>
      <c r="CX545" s="52"/>
      <c r="CY545" s="52"/>
      <c r="CZ545" s="52"/>
    </row>
    <row r="546" spans="1:104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52"/>
      <c r="CP546" s="52"/>
      <c r="CQ546" s="52"/>
      <c r="CR546" s="52"/>
      <c r="CS546" s="52"/>
      <c r="CT546" s="52"/>
      <c r="CU546" s="52"/>
      <c r="CV546" s="52"/>
      <c r="CW546" s="52"/>
      <c r="CX546" s="52"/>
      <c r="CY546" s="52"/>
      <c r="CZ546" s="52"/>
    </row>
    <row r="547" spans="1:104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52"/>
      <c r="CP547" s="52"/>
      <c r="CQ547" s="52"/>
      <c r="CR547" s="52"/>
      <c r="CS547" s="52"/>
      <c r="CT547" s="52"/>
      <c r="CU547" s="52"/>
      <c r="CV547" s="52"/>
      <c r="CW547" s="52"/>
      <c r="CX547" s="52"/>
      <c r="CY547" s="52"/>
      <c r="CZ547" s="52"/>
    </row>
    <row r="548" spans="1:104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52"/>
      <c r="CP548" s="52"/>
      <c r="CQ548" s="52"/>
      <c r="CR548" s="52"/>
      <c r="CS548" s="52"/>
      <c r="CT548" s="52"/>
      <c r="CU548" s="52"/>
      <c r="CV548" s="52"/>
      <c r="CW548" s="52"/>
      <c r="CX548" s="52"/>
      <c r="CY548" s="52"/>
      <c r="CZ548" s="52"/>
    </row>
    <row r="549" spans="1:104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52"/>
      <c r="CP549" s="52"/>
      <c r="CQ549" s="52"/>
      <c r="CR549" s="52"/>
      <c r="CS549" s="52"/>
      <c r="CT549" s="52"/>
      <c r="CU549" s="52"/>
      <c r="CV549" s="52"/>
      <c r="CW549" s="52"/>
      <c r="CX549" s="52"/>
      <c r="CY549" s="52"/>
      <c r="CZ549" s="52"/>
    </row>
    <row r="550" spans="1:104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52"/>
      <c r="CP550" s="52"/>
      <c r="CQ550" s="52"/>
      <c r="CR550" s="52"/>
      <c r="CS550" s="52"/>
      <c r="CT550" s="52"/>
      <c r="CU550" s="52"/>
      <c r="CV550" s="52"/>
      <c r="CW550" s="52"/>
      <c r="CX550" s="52"/>
      <c r="CY550" s="52"/>
      <c r="CZ550" s="52"/>
    </row>
    <row r="551" spans="1:104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52"/>
      <c r="CP551" s="52"/>
      <c r="CQ551" s="52"/>
      <c r="CR551" s="52"/>
      <c r="CS551" s="52"/>
      <c r="CT551" s="52"/>
      <c r="CU551" s="52"/>
      <c r="CV551" s="52"/>
      <c r="CW551" s="52"/>
      <c r="CX551" s="52"/>
      <c r="CY551" s="52"/>
      <c r="CZ551" s="52"/>
    </row>
    <row r="552" spans="1:104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52"/>
      <c r="CP552" s="52"/>
      <c r="CQ552" s="52"/>
      <c r="CR552" s="52"/>
      <c r="CS552" s="52"/>
      <c r="CT552" s="52"/>
      <c r="CU552" s="52"/>
      <c r="CV552" s="52"/>
      <c r="CW552" s="52"/>
      <c r="CX552" s="52"/>
      <c r="CY552" s="52"/>
      <c r="CZ552" s="52"/>
    </row>
    <row r="553" spans="1:104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52"/>
      <c r="CP553" s="52"/>
      <c r="CQ553" s="52"/>
      <c r="CR553" s="52"/>
      <c r="CS553" s="52"/>
      <c r="CT553" s="52"/>
      <c r="CU553" s="52"/>
      <c r="CV553" s="52"/>
      <c r="CW553" s="52"/>
      <c r="CX553" s="52"/>
      <c r="CY553" s="52"/>
      <c r="CZ553" s="52"/>
    </row>
    <row r="554" spans="1:104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52"/>
      <c r="CP554" s="52"/>
      <c r="CQ554" s="52"/>
      <c r="CR554" s="52"/>
      <c r="CS554" s="52"/>
      <c r="CT554" s="52"/>
      <c r="CU554" s="52"/>
      <c r="CV554" s="52"/>
      <c r="CW554" s="52"/>
      <c r="CX554" s="52"/>
      <c r="CY554" s="52"/>
      <c r="CZ554" s="52"/>
    </row>
    <row r="555" spans="1:104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52"/>
      <c r="CP555" s="52"/>
      <c r="CQ555" s="52"/>
      <c r="CR555" s="52"/>
      <c r="CS555" s="52"/>
      <c r="CT555" s="52"/>
      <c r="CU555" s="52"/>
      <c r="CV555" s="52"/>
      <c r="CW555" s="52"/>
      <c r="CX555" s="52"/>
      <c r="CY555" s="52"/>
      <c r="CZ555" s="52"/>
    </row>
    <row r="556" spans="1:104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52"/>
      <c r="CP556" s="52"/>
      <c r="CQ556" s="52"/>
      <c r="CR556" s="52"/>
      <c r="CS556" s="52"/>
      <c r="CT556" s="52"/>
      <c r="CU556" s="52"/>
      <c r="CV556" s="52"/>
      <c r="CW556" s="52"/>
      <c r="CX556" s="52"/>
      <c r="CY556" s="52"/>
      <c r="CZ556" s="52"/>
    </row>
    <row r="557" spans="1:104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52"/>
      <c r="CP557" s="52"/>
      <c r="CQ557" s="52"/>
      <c r="CR557" s="52"/>
      <c r="CS557" s="52"/>
      <c r="CT557" s="52"/>
      <c r="CU557" s="52"/>
      <c r="CV557" s="52"/>
      <c r="CW557" s="52"/>
      <c r="CX557" s="52"/>
      <c r="CY557" s="52"/>
      <c r="CZ557" s="52"/>
    </row>
    <row r="558" spans="1:104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52"/>
      <c r="CP558" s="52"/>
      <c r="CQ558" s="52"/>
      <c r="CR558" s="52"/>
      <c r="CS558" s="52"/>
      <c r="CT558" s="52"/>
      <c r="CU558" s="52"/>
      <c r="CV558" s="52"/>
      <c r="CW558" s="52"/>
      <c r="CX558" s="52"/>
      <c r="CY558" s="52"/>
      <c r="CZ558" s="52"/>
    </row>
    <row r="559" spans="1:104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52"/>
      <c r="CP559" s="52"/>
      <c r="CQ559" s="52"/>
      <c r="CR559" s="52"/>
      <c r="CS559" s="52"/>
      <c r="CT559" s="52"/>
      <c r="CU559" s="52"/>
      <c r="CV559" s="52"/>
      <c r="CW559" s="52"/>
      <c r="CX559" s="52"/>
      <c r="CY559" s="52"/>
      <c r="CZ559" s="52"/>
    </row>
    <row r="560" spans="1:104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52"/>
      <c r="CP560" s="52"/>
      <c r="CQ560" s="52"/>
      <c r="CR560" s="52"/>
      <c r="CS560" s="52"/>
      <c r="CT560" s="52"/>
      <c r="CU560" s="52"/>
      <c r="CV560" s="52"/>
      <c r="CW560" s="52"/>
      <c r="CX560" s="52"/>
      <c r="CY560" s="52"/>
      <c r="CZ560" s="52"/>
    </row>
    <row r="561" spans="1:104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52"/>
      <c r="CP561" s="52"/>
      <c r="CQ561" s="52"/>
      <c r="CR561" s="52"/>
      <c r="CS561" s="52"/>
      <c r="CT561" s="52"/>
      <c r="CU561" s="52"/>
      <c r="CV561" s="52"/>
      <c r="CW561" s="52"/>
      <c r="CX561" s="52"/>
      <c r="CY561" s="52"/>
      <c r="CZ561" s="52"/>
    </row>
    <row r="562" spans="1:104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52"/>
      <c r="CP562" s="52"/>
      <c r="CQ562" s="52"/>
      <c r="CR562" s="52"/>
      <c r="CS562" s="52"/>
      <c r="CT562" s="52"/>
      <c r="CU562" s="52"/>
      <c r="CV562" s="52"/>
      <c r="CW562" s="52"/>
      <c r="CX562" s="52"/>
      <c r="CY562" s="52"/>
      <c r="CZ562" s="52"/>
    </row>
    <row r="563" spans="1:104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52"/>
      <c r="CP563" s="52"/>
      <c r="CQ563" s="52"/>
      <c r="CR563" s="52"/>
      <c r="CS563" s="52"/>
      <c r="CT563" s="52"/>
      <c r="CU563" s="52"/>
      <c r="CV563" s="52"/>
      <c r="CW563" s="52"/>
      <c r="CX563" s="52"/>
      <c r="CY563" s="52"/>
      <c r="CZ563" s="52"/>
    </row>
    <row r="564" spans="1:104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52"/>
      <c r="CP564" s="52"/>
      <c r="CQ564" s="52"/>
      <c r="CR564" s="52"/>
      <c r="CS564" s="52"/>
      <c r="CT564" s="52"/>
      <c r="CU564" s="52"/>
      <c r="CV564" s="52"/>
      <c r="CW564" s="52"/>
      <c r="CX564" s="52"/>
      <c r="CY564" s="52"/>
      <c r="CZ564" s="52"/>
    </row>
    <row r="565" spans="1:104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52"/>
      <c r="CP565" s="52"/>
      <c r="CQ565" s="52"/>
      <c r="CR565" s="52"/>
      <c r="CS565" s="52"/>
      <c r="CT565" s="52"/>
      <c r="CU565" s="52"/>
      <c r="CV565" s="52"/>
      <c r="CW565" s="52"/>
      <c r="CX565" s="52"/>
      <c r="CY565" s="52"/>
      <c r="CZ565" s="52"/>
    </row>
    <row r="566" spans="1:104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52"/>
      <c r="CP566" s="52"/>
      <c r="CQ566" s="52"/>
      <c r="CR566" s="52"/>
      <c r="CS566" s="52"/>
      <c r="CT566" s="52"/>
      <c r="CU566" s="52"/>
      <c r="CV566" s="52"/>
      <c r="CW566" s="52"/>
      <c r="CX566" s="52"/>
      <c r="CY566" s="52"/>
      <c r="CZ566" s="52"/>
    </row>
    <row r="567" spans="1:104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52"/>
      <c r="CP567" s="52"/>
      <c r="CQ567" s="52"/>
      <c r="CR567" s="52"/>
      <c r="CS567" s="52"/>
      <c r="CT567" s="52"/>
      <c r="CU567" s="52"/>
      <c r="CV567" s="52"/>
      <c r="CW567" s="52"/>
      <c r="CX567" s="52"/>
      <c r="CY567" s="52"/>
      <c r="CZ567" s="52"/>
    </row>
    <row r="568" spans="1:104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52"/>
      <c r="CP568" s="52"/>
      <c r="CQ568" s="52"/>
      <c r="CR568" s="52"/>
      <c r="CS568" s="52"/>
      <c r="CT568" s="52"/>
      <c r="CU568" s="52"/>
      <c r="CV568" s="52"/>
      <c r="CW568" s="52"/>
      <c r="CX568" s="52"/>
      <c r="CY568" s="52"/>
      <c r="CZ568" s="52"/>
    </row>
    <row r="569" spans="1:104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52"/>
      <c r="CP569" s="52"/>
      <c r="CQ569" s="52"/>
      <c r="CR569" s="52"/>
      <c r="CS569" s="52"/>
      <c r="CT569" s="52"/>
      <c r="CU569" s="52"/>
      <c r="CV569" s="52"/>
      <c r="CW569" s="52"/>
      <c r="CX569" s="52"/>
      <c r="CY569" s="52"/>
      <c r="CZ569" s="52"/>
    </row>
    <row r="570" spans="1:104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52"/>
      <c r="CP570" s="52"/>
      <c r="CQ570" s="52"/>
      <c r="CR570" s="52"/>
      <c r="CS570" s="52"/>
      <c r="CT570" s="52"/>
      <c r="CU570" s="52"/>
      <c r="CV570" s="52"/>
      <c r="CW570" s="52"/>
      <c r="CX570" s="52"/>
      <c r="CY570" s="52"/>
      <c r="CZ570" s="52"/>
    </row>
    <row r="571" spans="1:104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</row>
    <row r="572" spans="1:104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52"/>
      <c r="CP572" s="52"/>
      <c r="CQ572" s="52"/>
      <c r="CR572" s="52"/>
      <c r="CS572" s="52"/>
      <c r="CT572" s="52"/>
      <c r="CU572" s="52"/>
      <c r="CV572" s="52"/>
      <c r="CW572" s="52"/>
      <c r="CX572" s="52"/>
      <c r="CY572" s="52"/>
      <c r="CZ572" s="52"/>
    </row>
    <row r="573" spans="1:104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52"/>
      <c r="CP573" s="52"/>
      <c r="CQ573" s="52"/>
      <c r="CR573" s="52"/>
      <c r="CS573" s="52"/>
      <c r="CT573" s="52"/>
      <c r="CU573" s="52"/>
      <c r="CV573" s="52"/>
      <c r="CW573" s="52"/>
      <c r="CX573" s="52"/>
      <c r="CY573" s="52"/>
      <c r="CZ573" s="52"/>
    </row>
    <row r="574" spans="1:104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52"/>
      <c r="CP574" s="52"/>
      <c r="CQ574" s="52"/>
      <c r="CR574" s="52"/>
      <c r="CS574" s="52"/>
      <c r="CT574" s="52"/>
      <c r="CU574" s="52"/>
      <c r="CV574" s="52"/>
      <c r="CW574" s="52"/>
      <c r="CX574" s="52"/>
      <c r="CY574" s="52"/>
      <c r="CZ574" s="52"/>
    </row>
    <row r="575" spans="1:104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52"/>
      <c r="CP575" s="52"/>
      <c r="CQ575" s="52"/>
      <c r="CR575" s="52"/>
      <c r="CS575" s="52"/>
      <c r="CT575" s="52"/>
      <c r="CU575" s="52"/>
      <c r="CV575" s="52"/>
      <c r="CW575" s="52"/>
      <c r="CX575" s="52"/>
      <c r="CY575" s="52"/>
      <c r="CZ575" s="52"/>
    </row>
    <row r="576" spans="1:104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52"/>
      <c r="CP576" s="52"/>
      <c r="CQ576" s="52"/>
      <c r="CR576" s="52"/>
      <c r="CS576" s="52"/>
      <c r="CT576" s="52"/>
      <c r="CU576" s="52"/>
      <c r="CV576" s="52"/>
      <c r="CW576" s="52"/>
      <c r="CX576" s="52"/>
      <c r="CY576" s="52"/>
      <c r="CZ576" s="52"/>
    </row>
    <row r="577" spans="1:104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52"/>
      <c r="CP577" s="52"/>
      <c r="CQ577" s="52"/>
      <c r="CR577" s="52"/>
      <c r="CS577" s="52"/>
      <c r="CT577" s="52"/>
      <c r="CU577" s="52"/>
      <c r="CV577" s="52"/>
      <c r="CW577" s="52"/>
      <c r="CX577" s="52"/>
      <c r="CY577" s="52"/>
      <c r="CZ577" s="52"/>
    </row>
    <row r="578" spans="1:104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52"/>
      <c r="CP578" s="52"/>
      <c r="CQ578" s="52"/>
      <c r="CR578" s="52"/>
      <c r="CS578" s="52"/>
      <c r="CT578" s="52"/>
      <c r="CU578" s="52"/>
      <c r="CV578" s="52"/>
      <c r="CW578" s="52"/>
      <c r="CX578" s="52"/>
      <c r="CY578" s="52"/>
      <c r="CZ578" s="52"/>
    </row>
    <row r="579" spans="1:104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52"/>
      <c r="CP579" s="52"/>
      <c r="CQ579" s="52"/>
      <c r="CR579" s="52"/>
      <c r="CS579" s="52"/>
      <c r="CT579" s="52"/>
      <c r="CU579" s="52"/>
      <c r="CV579" s="52"/>
      <c r="CW579" s="52"/>
      <c r="CX579" s="52"/>
      <c r="CY579" s="52"/>
      <c r="CZ579" s="52"/>
    </row>
    <row r="580" spans="1:104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52"/>
      <c r="CP580" s="52"/>
      <c r="CQ580" s="52"/>
      <c r="CR580" s="52"/>
      <c r="CS580" s="52"/>
      <c r="CT580" s="52"/>
      <c r="CU580" s="52"/>
      <c r="CV580" s="52"/>
      <c r="CW580" s="52"/>
      <c r="CX580" s="52"/>
      <c r="CY580" s="52"/>
      <c r="CZ580" s="52"/>
    </row>
    <row r="581" spans="1:104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52"/>
      <c r="CP581" s="52"/>
      <c r="CQ581" s="52"/>
      <c r="CR581" s="52"/>
      <c r="CS581" s="52"/>
      <c r="CT581" s="52"/>
      <c r="CU581" s="52"/>
      <c r="CV581" s="52"/>
      <c r="CW581" s="52"/>
      <c r="CX581" s="52"/>
      <c r="CY581" s="52"/>
      <c r="CZ581" s="52"/>
    </row>
    <row r="582" spans="1:104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</row>
    <row r="583" spans="1:104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52"/>
      <c r="CP583" s="52"/>
      <c r="CQ583" s="52"/>
      <c r="CR583" s="52"/>
      <c r="CS583" s="52"/>
      <c r="CT583" s="52"/>
      <c r="CU583" s="52"/>
      <c r="CV583" s="52"/>
      <c r="CW583" s="52"/>
      <c r="CX583" s="52"/>
      <c r="CY583" s="52"/>
      <c r="CZ583" s="52"/>
    </row>
    <row r="584" spans="1:104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52"/>
      <c r="CP584" s="52"/>
      <c r="CQ584" s="52"/>
      <c r="CR584" s="52"/>
      <c r="CS584" s="52"/>
      <c r="CT584" s="52"/>
      <c r="CU584" s="52"/>
      <c r="CV584" s="52"/>
      <c r="CW584" s="52"/>
      <c r="CX584" s="52"/>
      <c r="CY584" s="52"/>
      <c r="CZ584" s="52"/>
    </row>
    <row r="585" spans="1:104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52"/>
      <c r="CP585" s="52"/>
      <c r="CQ585" s="52"/>
      <c r="CR585" s="52"/>
      <c r="CS585" s="52"/>
      <c r="CT585" s="52"/>
      <c r="CU585" s="52"/>
      <c r="CV585" s="52"/>
      <c r="CW585" s="52"/>
      <c r="CX585" s="52"/>
      <c r="CY585" s="52"/>
      <c r="CZ585" s="52"/>
    </row>
    <row r="586" spans="1:104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52"/>
      <c r="CP586" s="52"/>
      <c r="CQ586" s="52"/>
      <c r="CR586" s="52"/>
      <c r="CS586" s="52"/>
      <c r="CT586" s="52"/>
      <c r="CU586" s="52"/>
      <c r="CV586" s="52"/>
      <c r="CW586" s="52"/>
      <c r="CX586" s="52"/>
      <c r="CY586" s="52"/>
      <c r="CZ586" s="52"/>
    </row>
    <row r="587" spans="1:104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52"/>
      <c r="CP587" s="52"/>
      <c r="CQ587" s="52"/>
      <c r="CR587" s="52"/>
      <c r="CS587" s="52"/>
      <c r="CT587" s="52"/>
      <c r="CU587" s="52"/>
      <c r="CV587" s="52"/>
      <c r="CW587" s="52"/>
      <c r="CX587" s="52"/>
      <c r="CY587" s="52"/>
      <c r="CZ587" s="52"/>
    </row>
    <row r="588" spans="1:104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52"/>
      <c r="CP588" s="52"/>
      <c r="CQ588" s="52"/>
      <c r="CR588" s="52"/>
      <c r="CS588" s="52"/>
      <c r="CT588" s="52"/>
      <c r="CU588" s="52"/>
      <c r="CV588" s="52"/>
      <c r="CW588" s="52"/>
      <c r="CX588" s="52"/>
      <c r="CY588" s="52"/>
      <c r="CZ588" s="52"/>
    </row>
    <row r="589" spans="1:104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52"/>
      <c r="CP589" s="52"/>
      <c r="CQ589" s="52"/>
      <c r="CR589" s="52"/>
      <c r="CS589" s="52"/>
      <c r="CT589" s="52"/>
      <c r="CU589" s="52"/>
      <c r="CV589" s="52"/>
      <c r="CW589" s="52"/>
      <c r="CX589" s="52"/>
      <c r="CY589" s="52"/>
      <c r="CZ589" s="52"/>
    </row>
    <row r="590" spans="1:104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52"/>
      <c r="CP590" s="52"/>
      <c r="CQ590" s="52"/>
      <c r="CR590" s="52"/>
      <c r="CS590" s="52"/>
      <c r="CT590" s="52"/>
      <c r="CU590" s="52"/>
      <c r="CV590" s="52"/>
      <c r="CW590" s="52"/>
      <c r="CX590" s="52"/>
      <c r="CY590" s="52"/>
      <c r="CZ590" s="52"/>
    </row>
    <row r="591" spans="1:104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52"/>
      <c r="CP591" s="52"/>
      <c r="CQ591" s="52"/>
      <c r="CR591" s="52"/>
      <c r="CS591" s="52"/>
      <c r="CT591" s="52"/>
      <c r="CU591" s="52"/>
      <c r="CV591" s="52"/>
      <c r="CW591" s="52"/>
      <c r="CX591" s="52"/>
      <c r="CY591" s="52"/>
      <c r="CZ591" s="52"/>
    </row>
    <row r="592" spans="1:104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52"/>
      <c r="CP592" s="52"/>
      <c r="CQ592" s="52"/>
      <c r="CR592" s="52"/>
      <c r="CS592" s="52"/>
      <c r="CT592" s="52"/>
      <c r="CU592" s="52"/>
      <c r="CV592" s="52"/>
      <c r="CW592" s="52"/>
      <c r="CX592" s="52"/>
      <c r="CY592" s="52"/>
      <c r="CZ592" s="52"/>
    </row>
    <row r="593" spans="1:104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52"/>
      <c r="CP593" s="52"/>
      <c r="CQ593" s="52"/>
      <c r="CR593" s="52"/>
      <c r="CS593" s="52"/>
      <c r="CT593" s="52"/>
      <c r="CU593" s="52"/>
      <c r="CV593" s="52"/>
      <c r="CW593" s="52"/>
      <c r="CX593" s="52"/>
      <c r="CY593" s="52"/>
      <c r="CZ593" s="52"/>
    </row>
    <row r="594" spans="1:104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52"/>
      <c r="CP594" s="52"/>
      <c r="CQ594" s="52"/>
      <c r="CR594" s="52"/>
      <c r="CS594" s="52"/>
      <c r="CT594" s="52"/>
      <c r="CU594" s="52"/>
      <c r="CV594" s="52"/>
      <c r="CW594" s="52"/>
      <c r="CX594" s="52"/>
      <c r="CY594" s="52"/>
      <c r="CZ594" s="52"/>
    </row>
    <row r="595" spans="1:104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52"/>
      <c r="CP595" s="52"/>
      <c r="CQ595" s="52"/>
      <c r="CR595" s="52"/>
      <c r="CS595" s="52"/>
      <c r="CT595" s="52"/>
      <c r="CU595" s="52"/>
      <c r="CV595" s="52"/>
      <c r="CW595" s="52"/>
      <c r="CX595" s="52"/>
      <c r="CY595" s="52"/>
      <c r="CZ595" s="52"/>
    </row>
    <row r="596" spans="1:104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52"/>
      <c r="CP596" s="52"/>
      <c r="CQ596" s="52"/>
      <c r="CR596" s="52"/>
      <c r="CS596" s="52"/>
      <c r="CT596" s="52"/>
      <c r="CU596" s="52"/>
      <c r="CV596" s="52"/>
      <c r="CW596" s="52"/>
      <c r="CX596" s="52"/>
      <c r="CY596" s="52"/>
      <c r="CZ596" s="52"/>
    </row>
    <row r="597" spans="1:104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52"/>
      <c r="CP597" s="52"/>
      <c r="CQ597" s="52"/>
      <c r="CR597" s="52"/>
      <c r="CS597" s="52"/>
      <c r="CT597" s="52"/>
      <c r="CU597" s="52"/>
      <c r="CV597" s="52"/>
      <c r="CW597" s="52"/>
      <c r="CX597" s="52"/>
      <c r="CY597" s="52"/>
      <c r="CZ597" s="52"/>
    </row>
    <row r="598" spans="1:104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52"/>
      <c r="CP598" s="52"/>
      <c r="CQ598" s="52"/>
      <c r="CR598" s="52"/>
      <c r="CS598" s="52"/>
      <c r="CT598" s="52"/>
      <c r="CU598" s="52"/>
      <c r="CV598" s="52"/>
      <c r="CW598" s="52"/>
      <c r="CX598" s="52"/>
      <c r="CY598" s="52"/>
      <c r="CZ598" s="52"/>
    </row>
    <row r="599" spans="1:104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52"/>
      <c r="CP599" s="52"/>
      <c r="CQ599" s="52"/>
      <c r="CR599" s="52"/>
      <c r="CS599" s="52"/>
      <c r="CT599" s="52"/>
      <c r="CU599" s="52"/>
      <c r="CV599" s="52"/>
      <c r="CW599" s="52"/>
      <c r="CX599" s="52"/>
      <c r="CY599" s="52"/>
      <c r="CZ599" s="52"/>
    </row>
    <row r="600" spans="1:104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52"/>
      <c r="CP600" s="52"/>
      <c r="CQ600" s="52"/>
      <c r="CR600" s="52"/>
      <c r="CS600" s="52"/>
      <c r="CT600" s="52"/>
      <c r="CU600" s="52"/>
      <c r="CV600" s="52"/>
      <c r="CW600" s="52"/>
      <c r="CX600" s="52"/>
      <c r="CY600" s="52"/>
      <c r="CZ600" s="52"/>
    </row>
    <row r="601" spans="1:104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52"/>
      <c r="CP601" s="52"/>
      <c r="CQ601" s="52"/>
      <c r="CR601" s="52"/>
      <c r="CS601" s="52"/>
      <c r="CT601" s="52"/>
      <c r="CU601" s="52"/>
      <c r="CV601" s="52"/>
      <c r="CW601" s="52"/>
      <c r="CX601" s="52"/>
      <c r="CY601" s="52"/>
      <c r="CZ601" s="52"/>
    </row>
    <row r="602" spans="1:104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52"/>
      <c r="CP602" s="52"/>
      <c r="CQ602" s="52"/>
      <c r="CR602" s="52"/>
      <c r="CS602" s="52"/>
      <c r="CT602" s="52"/>
      <c r="CU602" s="52"/>
      <c r="CV602" s="52"/>
      <c r="CW602" s="52"/>
      <c r="CX602" s="52"/>
      <c r="CY602" s="52"/>
      <c r="CZ602" s="52"/>
    </row>
    <row r="603" spans="1:104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52"/>
      <c r="CP603" s="52"/>
      <c r="CQ603" s="52"/>
      <c r="CR603" s="52"/>
      <c r="CS603" s="52"/>
      <c r="CT603" s="52"/>
      <c r="CU603" s="52"/>
      <c r="CV603" s="52"/>
      <c r="CW603" s="52"/>
      <c r="CX603" s="52"/>
      <c r="CY603" s="52"/>
      <c r="CZ603" s="52"/>
    </row>
    <row r="604" spans="1:104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52"/>
      <c r="CP604" s="52"/>
      <c r="CQ604" s="52"/>
      <c r="CR604" s="52"/>
      <c r="CS604" s="52"/>
      <c r="CT604" s="52"/>
      <c r="CU604" s="52"/>
      <c r="CV604" s="52"/>
      <c r="CW604" s="52"/>
      <c r="CX604" s="52"/>
      <c r="CY604" s="52"/>
      <c r="CZ604" s="52"/>
    </row>
    <row r="605" spans="1:104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52"/>
      <c r="CP605" s="52"/>
      <c r="CQ605" s="52"/>
      <c r="CR605" s="52"/>
      <c r="CS605" s="52"/>
      <c r="CT605" s="52"/>
      <c r="CU605" s="52"/>
      <c r="CV605" s="52"/>
      <c r="CW605" s="52"/>
      <c r="CX605" s="52"/>
      <c r="CY605" s="52"/>
      <c r="CZ605" s="52"/>
    </row>
    <row r="606" spans="1:104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52"/>
      <c r="CP606" s="52"/>
      <c r="CQ606" s="52"/>
      <c r="CR606" s="52"/>
      <c r="CS606" s="52"/>
      <c r="CT606" s="52"/>
      <c r="CU606" s="52"/>
      <c r="CV606" s="52"/>
      <c r="CW606" s="52"/>
      <c r="CX606" s="52"/>
      <c r="CY606" s="52"/>
      <c r="CZ606" s="52"/>
    </row>
    <row r="607" spans="1:104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52"/>
      <c r="CP607" s="52"/>
      <c r="CQ607" s="52"/>
      <c r="CR607" s="52"/>
      <c r="CS607" s="52"/>
      <c r="CT607" s="52"/>
      <c r="CU607" s="52"/>
      <c r="CV607" s="52"/>
      <c r="CW607" s="52"/>
      <c r="CX607" s="52"/>
      <c r="CY607" s="52"/>
      <c r="CZ607" s="52"/>
    </row>
    <row r="608" spans="1:104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52"/>
      <c r="CP608" s="52"/>
      <c r="CQ608" s="52"/>
      <c r="CR608" s="52"/>
      <c r="CS608" s="52"/>
      <c r="CT608" s="52"/>
      <c r="CU608" s="52"/>
      <c r="CV608" s="52"/>
      <c r="CW608" s="52"/>
      <c r="CX608" s="52"/>
      <c r="CY608" s="52"/>
      <c r="CZ608" s="52"/>
    </row>
    <row r="609" spans="1:104" x14ac:dyDescent="0.2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  <c r="BY609" s="52"/>
      <c r="BZ609" s="52"/>
      <c r="CA609" s="52"/>
      <c r="CB609" s="52"/>
      <c r="CC609" s="52"/>
      <c r="CD609" s="52"/>
      <c r="CE609" s="52"/>
      <c r="CF609" s="52"/>
      <c r="CG609" s="52"/>
      <c r="CH609" s="52"/>
      <c r="CI609" s="52"/>
      <c r="CJ609" s="52"/>
      <c r="CK609" s="52"/>
      <c r="CL609" s="52"/>
      <c r="CM609" s="52"/>
      <c r="CN609" s="52"/>
      <c r="CO609" s="52"/>
      <c r="CP609" s="52"/>
      <c r="CQ609" s="52"/>
      <c r="CR609" s="52"/>
      <c r="CS609" s="52"/>
      <c r="CT609" s="52"/>
      <c r="CU609" s="52"/>
      <c r="CV609" s="52"/>
      <c r="CW609" s="52"/>
      <c r="CX609" s="52"/>
      <c r="CY609" s="52"/>
      <c r="CZ609" s="52"/>
    </row>
    <row r="610" spans="1:104" x14ac:dyDescent="0.2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  <c r="BY610" s="52"/>
      <c r="BZ610" s="52"/>
      <c r="CA610" s="52"/>
      <c r="CB610" s="52"/>
      <c r="CC610" s="52"/>
      <c r="CD610" s="52"/>
      <c r="CE610" s="52"/>
      <c r="CF610" s="52"/>
      <c r="CG610" s="52"/>
      <c r="CH610" s="52"/>
      <c r="CI610" s="52"/>
      <c r="CJ610" s="52"/>
      <c r="CK610" s="52"/>
      <c r="CL610" s="52"/>
      <c r="CM610" s="52"/>
      <c r="CN610" s="52"/>
      <c r="CO610" s="52"/>
      <c r="CP610" s="52"/>
      <c r="CQ610" s="52"/>
      <c r="CR610" s="52"/>
      <c r="CS610" s="52"/>
      <c r="CT610" s="52"/>
      <c r="CU610" s="52"/>
      <c r="CV610" s="52"/>
      <c r="CW610" s="52"/>
      <c r="CX610" s="52"/>
      <c r="CY610" s="52"/>
      <c r="CZ610" s="52"/>
    </row>
    <row r="611" spans="1:104" x14ac:dyDescent="0.2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  <c r="BY611" s="52"/>
      <c r="BZ611" s="52"/>
      <c r="CA611" s="52"/>
      <c r="CB611" s="52"/>
      <c r="CC611" s="52"/>
      <c r="CD611" s="52"/>
      <c r="CE611" s="52"/>
      <c r="CF611" s="52"/>
      <c r="CG611" s="52"/>
      <c r="CH611" s="52"/>
      <c r="CI611" s="52"/>
      <c r="CJ611" s="52"/>
      <c r="CK611" s="52"/>
      <c r="CL611" s="52"/>
      <c r="CM611" s="52"/>
      <c r="CN611" s="52"/>
      <c r="CO611" s="52"/>
      <c r="CP611" s="52"/>
      <c r="CQ611" s="52"/>
      <c r="CR611" s="52"/>
      <c r="CS611" s="52"/>
      <c r="CT611" s="52"/>
      <c r="CU611" s="52"/>
      <c r="CV611" s="52"/>
      <c r="CW611" s="52"/>
      <c r="CX611" s="52"/>
      <c r="CY611" s="52"/>
      <c r="CZ611" s="52"/>
    </row>
    <row r="612" spans="1:104" x14ac:dyDescent="0.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  <c r="BY612" s="52"/>
      <c r="BZ612" s="52"/>
      <c r="CA612" s="52"/>
      <c r="CB612" s="52"/>
      <c r="CC612" s="52"/>
      <c r="CD612" s="52"/>
      <c r="CE612" s="52"/>
      <c r="CF612" s="52"/>
      <c r="CG612" s="52"/>
      <c r="CH612" s="52"/>
      <c r="CI612" s="52"/>
      <c r="CJ612" s="52"/>
      <c r="CK612" s="52"/>
      <c r="CL612" s="52"/>
      <c r="CM612" s="52"/>
      <c r="CN612" s="52"/>
      <c r="CO612" s="52"/>
      <c r="CP612" s="52"/>
      <c r="CQ612" s="52"/>
      <c r="CR612" s="52"/>
      <c r="CS612" s="52"/>
      <c r="CT612" s="52"/>
      <c r="CU612" s="52"/>
      <c r="CV612" s="52"/>
      <c r="CW612" s="52"/>
      <c r="CX612" s="52"/>
      <c r="CY612" s="52"/>
      <c r="CZ612" s="52"/>
    </row>
    <row r="613" spans="1:104" x14ac:dyDescent="0.2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  <c r="BY613" s="52"/>
      <c r="BZ613" s="52"/>
      <c r="CA613" s="52"/>
      <c r="CB613" s="52"/>
      <c r="CC613" s="52"/>
      <c r="CD613" s="52"/>
      <c r="CE613" s="52"/>
      <c r="CF613" s="52"/>
      <c r="CG613" s="52"/>
      <c r="CH613" s="52"/>
      <c r="CI613" s="52"/>
      <c r="CJ613" s="52"/>
      <c r="CK613" s="52"/>
      <c r="CL613" s="52"/>
      <c r="CM613" s="52"/>
      <c r="CN613" s="52"/>
      <c r="CO613" s="52"/>
      <c r="CP613" s="52"/>
      <c r="CQ613" s="52"/>
      <c r="CR613" s="52"/>
      <c r="CS613" s="52"/>
      <c r="CT613" s="52"/>
      <c r="CU613" s="52"/>
      <c r="CV613" s="52"/>
      <c r="CW613" s="52"/>
      <c r="CX613" s="52"/>
      <c r="CY613" s="52"/>
      <c r="CZ613" s="52"/>
    </row>
    <row r="614" spans="1:104" x14ac:dyDescent="0.2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  <c r="BY614" s="52"/>
      <c r="BZ614" s="52"/>
      <c r="CA614" s="52"/>
      <c r="CB614" s="52"/>
      <c r="CC614" s="52"/>
      <c r="CD614" s="52"/>
      <c r="CE614" s="52"/>
      <c r="CF614" s="52"/>
      <c r="CG614" s="52"/>
      <c r="CH614" s="52"/>
      <c r="CI614" s="52"/>
      <c r="CJ614" s="52"/>
      <c r="CK614" s="52"/>
      <c r="CL614" s="52"/>
      <c r="CM614" s="52"/>
      <c r="CN614" s="52"/>
      <c r="CO614" s="52"/>
      <c r="CP614" s="52"/>
      <c r="CQ614" s="52"/>
      <c r="CR614" s="52"/>
      <c r="CS614" s="52"/>
      <c r="CT614" s="52"/>
      <c r="CU614" s="52"/>
      <c r="CV614" s="52"/>
      <c r="CW614" s="52"/>
      <c r="CX614" s="52"/>
      <c r="CY614" s="52"/>
      <c r="CZ614" s="5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B720"/>
  <sheetViews>
    <sheetView topLeftCell="I180" zoomScale="80" zoomScaleNormal="80" workbookViewId="0">
      <selection activeCell="R20" sqref="R20"/>
    </sheetView>
  </sheetViews>
  <sheetFormatPr baseColWidth="10" defaultColWidth="8.83203125" defaultRowHeight="15" x14ac:dyDescent="0.2"/>
  <cols>
    <col min="1" max="1" width="9.6640625" customWidth="1"/>
    <col min="2" max="2" width="10.5" customWidth="1"/>
    <col min="3" max="3" width="10.6640625" customWidth="1"/>
    <col min="4" max="4" width="17" customWidth="1"/>
    <col min="10" max="10" width="13.1640625" customWidth="1"/>
    <col min="17" max="17" width="10" customWidth="1"/>
    <col min="19" max="19" width="11" customWidth="1"/>
    <col min="20" max="20" width="16" customWidth="1"/>
    <col min="28" max="28" width="14.5" customWidth="1"/>
    <col min="29" max="29" width="16.33203125" customWidth="1"/>
    <col min="30" max="30" width="13.5" customWidth="1"/>
    <col min="31" max="31" width="14" customWidth="1"/>
    <col min="32" max="33" width="14.83203125" customWidth="1"/>
    <col min="34" max="34" width="13.83203125" customWidth="1"/>
    <col min="35" max="35" width="13.1640625" customWidth="1"/>
    <col min="36" max="36" width="12.5" customWidth="1"/>
    <col min="37" max="37" width="15.33203125" customWidth="1"/>
    <col min="38" max="38" width="10.5" customWidth="1"/>
    <col min="39" max="39" width="12.5" customWidth="1"/>
    <col min="40" max="40" width="13.83203125" customWidth="1"/>
  </cols>
  <sheetData>
    <row r="1" spans="1:80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</row>
    <row r="2" spans="1:80" x14ac:dyDescent="0.2">
      <c r="A2" s="4" t="s">
        <v>16</v>
      </c>
      <c r="B2" s="41">
        <f>'prevalence calculations'!W7</f>
        <v>607.38755345285358</v>
      </c>
      <c r="C2" s="41">
        <f>'prevalence calculations'!V7</f>
        <v>265.37164155999159</v>
      </c>
      <c r="D2" s="41">
        <f>'prevalence calculations'!G7</f>
        <v>16.403261987008293</v>
      </c>
      <c r="E2" s="41">
        <f>'prevalence calculations'!I7</f>
        <v>8.7342044346407786</v>
      </c>
      <c r="F2" s="41">
        <f>'prevalence calculations'!K7</f>
        <v>5.1127050349116754</v>
      </c>
      <c r="G2" s="41">
        <f>'prevalence calculations'!M7</f>
        <v>3.1954406468197973</v>
      </c>
      <c r="H2" s="41">
        <f>'prevalence calculations'!O7</f>
        <v>1.2241216248717404</v>
      </c>
      <c r="I2" s="41">
        <f>'prevalence calculations'!R7</f>
        <v>0.125618374499087</v>
      </c>
      <c r="J2" s="41">
        <f>'prevalence calculations'!T7</f>
        <v>3.0419422378062749E-2</v>
      </c>
      <c r="K2" s="41">
        <v>0</v>
      </c>
      <c r="L2" s="41">
        <f xml:space="preserve"> (C2 + D2 + E2 + F2 + G2 + H2) / $Q$2</f>
        <v>0.33059315254280364</v>
      </c>
      <c r="M2" s="41">
        <f xml:space="preserve"> (D2 + E2 + F2 + G2 + H2) / (C2 + D2 + E2 + F2+ G2 + H2)</f>
        <v>0.11554984273400877</v>
      </c>
      <c r="N2" s="41">
        <f>I2 / (D2 + E2 + F2 + G2 + H2)</f>
        <v>3.6232863939396473E-3</v>
      </c>
      <c r="O2" s="41"/>
      <c r="P2" s="41"/>
      <c r="Q2" s="41">
        <f>SUM(B2:K2)</f>
        <v>907.58496653797442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</row>
    <row r="3" spans="1:80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</row>
    <row r="4" spans="1:80" x14ac:dyDescent="0.2">
      <c r="A4" s="4" t="str">
        <f>'45-49 transition matrix'!A1</f>
        <v>45-49</v>
      </c>
      <c r="B4" s="4" t="str">
        <f>'45-49 transition matrix'!B1</f>
        <v>no NAFLD</v>
      </c>
      <c r="C4" s="4" t="str">
        <f>'45-49 transition matrix'!C1</f>
        <v>NAFLD F0</v>
      </c>
      <c r="D4" s="4" t="str">
        <f>'45-49 transition matrix'!D1</f>
        <v>F1</v>
      </c>
      <c r="E4" s="4" t="str">
        <f>'45-49 transition matrix'!E1</f>
        <v>F2</v>
      </c>
      <c r="F4" s="4" t="str">
        <f>'45-49 transition matrix'!F1</f>
        <v>F3</v>
      </c>
      <c r="G4" s="4" t="str">
        <f>'45-49 transition matrix'!G1</f>
        <v>F4</v>
      </c>
      <c r="H4" s="4" t="str">
        <f>'45-49 transition matrix'!H1</f>
        <v>DCC</v>
      </c>
      <c r="I4" s="4" t="str">
        <f>'45-49 transition matrix'!I1</f>
        <v>HCC</v>
      </c>
      <c r="J4" s="4" t="str">
        <f>'45-49 transition matrix'!J1</f>
        <v>LT</v>
      </c>
      <c r="K4" s="4" t="str">
        <f>'45-49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</row>
    <row r="5" spans="1:80" x14ac:dyDescent="0.2">
      <c r="A5" s="4" t="str">
        <f>'45-49 transition matrix'!A2</f>
        <v>no NAFLD</v>
      </c>
      <c r="B5" s="41">
        <f>'45-49 transition matrix'!B2</f>
        <v>0.92075999999999991</v>
      </c>
      <c r="C5" s="41">
        <f>'45-49 transition matrix'!C2</f>
        <v>7.6100000000000001E-2</v>
      </c>
      <c r="D5" s="41">
        <f>'45-49 transition matrix'!D2</f>
        <v>0</v>
      </c>
      <c r="E5" s="41">
        <f>'45-49 transition matrix'!E2</f>
        <v>0</v>
      </c>
      <c r="F5" s="41">
        <f>'45-49 transition matrix'!F2</f>
        <v>0</v>
      </c>
      <c r="G5" s="41">
        <f>'45-49 transition matrix'!G2</f>
        <v>0</v>
      </c>
      <c r="H5" s="41">
        <f>'45-49 transition matrix'!H2</f>
        <v>0</v>
      </c>
      <c r="I5" s="41">
        <f>'45-49 transition matrix'!I2</f>
        <v>0</v>
      </c>
      <c r="J5" s="41">
        <f>'45-49 transition matrix'!J2</f>
        <v>0</v>
      </c>
      <c r="K5" s="41">
        <f>'45-49 transition matrix'!K2</f>
        <v>3.14E-3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</row>
    <row r="6" spans="1:80" x14ac:dyDescent="0.2">
      <c r="A6" s="4" t="str">
        <f>'45-49 transition matrix'!A3</f>
        <v>NAFLD</v>
      </c>
      <c r="B6" s="41">
        <f>'45-49 transition matrix'!B3</f>
        <v>0.17818999999999999</v>
      </c>
      <c r="C6" s="41">
        <f>'45-49 transition matrix'!C3</f>
        <v>0.79723130000000009</v>
      </c>
      <c r="D6" s="41">
        <f>'45-49 transition matrix'!D3</f>
        <v>2.0952000000000002E-2</v>
      </c>
      <c r="E6" s="41">
        <f>'45-49 transition matrix'!E3</f>
        <v>0</v>
      </c>
      <c r="F6" s="41">
        <f>'45-49 transition matrix'!F3</f>
        <v>0</v>
      </c>
      <c r="G6" s="41">
        <f>'45-49 transition matrix'!G3</f>
        <v>0</v>
      </c>
      <c r="H6" s="41">
        <f>'45-49 transition matrix'!H3</f>
        <v>0</v>
      </c>
      <c r="I6" s="41">
        <f>'45-49 transition matrix'!I3</f>
        <v>0</v>
      </c>
      <c r="J6" s="41">
        <f>'45-49 transition matrix'!J3</f>
        <v>0</v>
      </c>
      <c r="K6" s="41">
        <f>'45-49 transition matrix'!K3</f>
        <v>3.6267000000000005E-3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</row>
    <row r="7" spans="1:80" x14ac:dyDescent="0.2">
      <c r="A7" s="4" t="str">
        <f>'45-49 transition matrix'!A4</f>
        <v>F1</v>
      </c>
      <c r="B7" s="41">
        <f>'45-49 transition matrix'!B4</f>
        <v>0</v>
      </c>
      <c r="C7" s="41">
        <f>'45-49 transition matrix'!C4</f>
        <v>6.1800000000000001E-2</v>
      </c>
      <c r="D7" s="41">
        <f>'45-49 transition matrix'!D4</f>
        <v>0.82760868300000001</v>
      </c>
      <c r="E7" s="41">
        <f>'45-49 transition matrix'!E4</f>
        <v>0.1067</v>
      </c>
      <c r="F7" s="41">
        <f>'45-49 transition matrix'!F4</f>
        <v>0</v>
      </c>
      <c r="G7" s="41">
        <f>'45-49 transition matrix'!G4</f>
        <v>0</v>
      </c>
      <c r="H7" s="41">
        <f>'45-49 transition matrix'!H4</f>
        <v>0</v>
      </c>
      <c r="I7" s="41">
        <f>'45-49 transition matrix'!I4</f>
        <v>9.0210000000000005E-6</v>
      </c>
      <c r="J7" s="41">
        <f>'45-49 transition matrix'!J4</f>
        <v>0</v>
      </c>
      <c r="K7" s="41">
        <f>'45-49 transition matrix'!K4</f>
        <v>3.8822960000000004E-3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</row>
    <row r="8" spans="1:80" x14ac:dyDescent="0.2">
      <c r="A8" s="4" t="str">
        <f>'45-49 transition matrix'!A5</f>
        <v>F2</v>
      </c>
      <c r="B8" s="41">
        <f>'45-49 transition matrix'!B5</f>
        <v>0</v>
      </c>
      <c r="C8" s="41">
        <f>'45-49 transition matrix'!C5</f>
        <v>0</v>
      </c>
      <c r="D8" s="41">
        <f>'45-49 transition matrix'!D5</f>
        <v>6.1800000000000001E-2</v>
      </c>
      <c r="E8" s="41">
        <f>'45-49 transition matrix'!E5</f>
        <v>0.82509159200000004</v>
      </c>
      <c r="F8" s="41">
        <f>'45-49 transition matrix'!F5</f>
        <v>0.1067</v>
      </c>
      <c r="G8" s="41">
        <f>'45-49 transition matrix'!G5</f>
        <v>0</v>
      </c>
      <c r="H8" s="41">
        <f>'45-49 transition matrix'!H5</f>
        <v>0</v>
      </c>
      <c r="I8" s="41">
        <f>'45-49 transition matrix'!I5</f>
        <v>1.8430000000000001E-4</v>
      </c>
      <c r="J8" s="41">
        <f>'45-49 transition matrix'!J5</f>
        <v>0</v>
      </c>
      <c r="K8" s="41">
        <f>'45-49 transition matrix'!K5</f>
        <v>6.2241080000000008E-3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</row>
    <row r="9" spans="1:80" x14ac:dyDescent="0.2">
      <c r="A9" s="4" t="str">
        <f>'45-49 transition matrix'!A6</f>
        <v>F3</v>
      </c>
      <c r="B9" s="41">
        <f>'45-49 transition matrix'!B6</f>
        <v>0</v>
      </c>
      <c r="C9" s="41">
        <f>'45-49 transition matrix'!C6</f>
        <v>0</v>
      </c>
      <c r="D9" s="41">
        <f>'45-49 transition matrix'!D6</f>
        <v>0</v>
      </c>
      <c r="E9" s="41">
        <f>'45-49 transition matrix'!E6</f>
        <v>6.1800000000000001E-2</v>
      </c>
      <c r="F9" s="41">
        <f>'45-49 transition matrix'!F6</f>
        <v>0.85989176999999994</v>
      </c>
      <c r="G9" s="41">
        <f>'45-49 transition matrix'!G6</f>
        <v>6.9839999999999999E-2</v>
      </c>
      <c r="H9" s="41">
        <f>'45-49 transition matrix'!H6</f>
        <v>0</v>
      </c>
      <c r="I9" s="41">
        <f>'45-49 transition matrix'!I6</f>
        <v>3.6860000000000001E-4</v>
      </c>
      <c r="J9" s="41">
        <f>'45-49 transition matrix'!J6</f>
        <v>0</v>
      </c>
      <c r="K9" s="41">
        <f>'45-49 transition matrix'!K6</f>
        <v>8.0996300000000018E-3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</row>
    <row r="10" spans="1:80" x14ac:dyDescent="0.2">
      <c r="A10" s="4" t="str">
        <f>'45-49 transition matrix'!A7</f>
        <v>F4</v>
      </c>
      <c r="B10" s="41">
        <f>'45-49 transition matrix'!B7</f>
        <v>0</v>
      </c>
      <c r="C10" s="41">
        <f>'45-49 transition matrix'!C7</f>
        <v>0</v>
      </c>
      <c r="D10" s="41">
        <f>'45-49 transition matrix'!D7</f>
        <v>0</v>
      </c>
      <c r="E10" s="41">
        <f>'45-49 transition matrix'!E7</f>
        <v>0</v>
      </c>
      <c r="F10" s="41">
        <f>'45-49 transition matrix'!F7</f>
        <v>6.1800000000000001E-2</v>
      </c>
      <c r="G10" s="41">
        <f>'45-49 transition matrix'!G7</f>
        <v>0.796025074</v>
      </c>
      <c r="H10" s="41">
        <f>'45-49 transition matrix'!H7</f>
        <v>0.1067</v>
      </c>
      <c r="I10" s="41">
        <f>'45-49 transition matrix'!I7</f>
        <v>2.5219999999999999E-2</v>
      </c>
      <c r="J10" s="41">
        <f>'45-49 transition matrix'!J7</f>
        <v>0</v>
      </c>
      <c r="K10" s="41">
        <f>'45-49 transition matrix'!K7</f>
        <v>1.0254926000000001E-2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</row>
    <row r="11" spans="1:80" x14ac:dyDescent="0.2">
      <c r="A11" s="4" t="str">
        <f>'45-49 transition matrix'!A8</f>
        <v>DCC</v>
      </c>
      <c r="B11" s="41">
        <f>'45-49 transition matrix'!B8</f>
        <v>0</v>
      </c>
      <c r="C11" s="41">
        <f>'45-49 transition matrix'!C8</f>
        <v>0</v>
      </c>
      <c r="D11" s="41">
        <f>'45-49 transition matrix'!D8</f>
        <v>0</v>
      </c>
      <c r="E11" s="41">
        <f>'45-49 transition matrix'!E8</f>
        <v>0</v>
      </c>
      <c r="F11" s="41">
        <f>'45-49 transition matrix'!F8</f>
        <v>0</v>
      </c>
      <c r="G11" s="41">
        <f>'45-49 transition matrix'!G8</f>
        <v>0</v>
      </c>
      <c r="H11" s="41">
        <f>'45-49 transition matrix'!H8</f>
        <v>0.78761999999999999</v>
      </c>
      <c r="I11" s="41">
        <f>'45-49 transition matrix'!I8</f>
        <v>2.5219999999999999E-2</v>
      </c>
      <c r="J11" s="41">
        <f>'45-49 transition matrix'!J8</f>
        <v>2.716E-2</v>
      </c>
      <c r="K11" s="41">
        <f>'45-49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</row>
    <row r="12" spans="1:80" x14ac:dyDescent="0.2">
      <c r="A12" s="4" t="str">
        <f>'45-49 transition matrix'!A9</f>
        <v>HCC</v>
      </c>
      <c r="B12" s="41">
        <f>'45-49 transition matrix'!B9</f>
        <v>0</v>
      </c>
      <c r="C12" s="41">
        <f>'45-49 transition matrix'!C9</f>
        <v>0</v>
      </c>
      <c r="D12" s="41">
        <f>'45-49 transition matrix'!D9</f>
        <v>0</v>
      </c>
      <c r="E12" s="41">
        <f>'45-49 transition matrix'!E9</f>
        <v>0</v>
      </c>
      <c r="F12" s="41">
        <f>'45-49 transition matrix'!F9</f>
        <v>0</v>
      </c>
      <c r="G12" s="41">
        <f>'45-49 transition matrix'!G9</f>
        <v>0</v>
      </c>
      <c r="H12" s="41">
        <f>'45-49 transition matrix'!H9</f>
        <v>0</v>
      </c>
      <c r="I12" s="41">
        <f>'45-49 transition matrix'!I9</f>
        <v>0.34700000000000009</v>
      </c>
      <c r="J12" s="41">
        <f>'45-49 transition matrix'!J9</f>
        <v>3.0599999999999999E-2</v>
      </c>
      <c r="K12" s="41">
        <f>'45-49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</row>
    <row r="13" spans="1:80" x14ac:dyDescent="0.2">
      <c r="A13" s="4" t="str">
        <f>'45-49 transition matrix'!A10</f>
        <v xml:space="preserve">LT </v>
      </c>
      <c r="B13" s="41">
        <f>'45-49 transition matrix'!B10</f>
        <v>0</v>
      </c>
      <c r="C13" s="41">
        <f>'45-49 transition matrix'!C10</f>
        <v>0</v>
      </c>
      <c r="D13" s="41">
        <f>'45-49 transition matrix'!D10</f>
        <v>0</v>
      </c>
      <c r="E13" s="41">
        <f>'45-49 transition matrix'!E10</f>
        <v>0</v>
      </c>
      <c r="F13" s="41">
        <f>'45-49 transition matrix'!F10</f>
        <v>0</v>
      </c>
      <c r="G13" s="41">
        <f>'45-49 transition matrix'!G10</f>
        <v>0</v>
      </c>
      <c r="H13" s="41">
        <f>'45-49 transition matrix'!H10</f>
        <v>0</v>
      </c>
      <c r="I13" s="41">
        <f>'45-49 transition matrix'!I10</f>
        <v>0</v>
      </c>
      <c r="J13" s="41">
        <f>'45-49 transition matrix'!J10</f>
        <v>0.92999999999999994</v>
      </c>
      <c r="K13" s="41">
        <f>'45-49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</row>
    <row r="14" spans="1:80" x14ac:dyDescent="0.2">
      <c r="A14" s="4" t="str">
        <f>'45-49 transition matrix'!A11</f>
        <v>death</v>
      </c>
      <c r="B14" s="41">
        <f>'45-49 transition matrix'!B11</f>
        <v>0</v>
      </c>
      <c r="C14" s="41">
        <f>'45-49 transition matrix'!C11</f>
        <v>0</v>
      </c>
      <c r="D14" s="41">
        <f>'45-49 transition matrix'!D11</f>
        <v>0</v>
      </c>
      <c r="E14" s="41">
        <f>'45-49 transition matrix'!E11</f>
        <v>0</v>
      </c>
      <c r="F14" s="41">
        <f>'45-49 transition matrix'!F11</f>
        <v>0</v>
      </c>
      <c r="G14" s="41">
        <f>'45-49 transition matrix'!G11</f>
        <v>0</v>
      </c>
      <c r="H14" s="41">
        <f>'45-49 transition matrix'!H11</f>
        <v>0</v>
      </c>
      <c r="I14" s="41">
        <f>'45-49 transition matrix'!I11</f>
        <v>0</v>
      </c>
      <c r="J14" s="41">
        <f>'45-49 transition matrix'!J11</f>
        <v>0</v>
      </c>
      <c r="K14" s="41">
        <f>'45-49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</row>
    <row r="15" spans="1:80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</row>
    <row r="16" spans="1:80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</row>
    <row r="17" spans="1:80" x14ac:dyDescent="0.2">
      <c r="A17" s="4">
        <v>45</v>
      </c>
      <c r="B17" s="41">
        <f t="shared" si="0"/>
        <v>607.38755345285358</v>
      </c>
      <c r="C17" s="41">
        <f t="shared" si="0"/>
        <v>265.37164155999159</v>
      </c>
      <c r="D17" s="41">
        <f t="shared" si="0"/>
        <v>16.403261987008293</v>
      </c>
      <c r="E17" s="41">
        <f t="shared" si="0"/>
        <v>8.7342044346407786</v>
      </c>
      <c r="F17" s="41">
        <f t="shared" si="0"/>
        <v>5.1127050349116754</v>
      </c>
      <c r="G17" s="41">
        <f t="shared" si="0"/>
        <v>3.1954406468197973</v>
      </c>
      <c r="H17" s="41">
        <f t="shared" si="0"/>
        <v>1.2241216248717404</v>
      </c>
      <c r="I17" s="41">
        <f t="shared" si="0"/>
        <v>0.125618374499087</v>
      </c>
      <c r="J17" s="41">
        <f t="shared" si="0"/>
        <v>3.0419422378062749E-2</v>
      </c>
      <c r="K17" s="41">
        <f t="shared" si="0"/>
        <v>0</v>
      </c>
      <c r="L17" s="41">
        <f xml:space="preserve"> (C17 + D17 + E17 + F17 + G17 + H17) / $Q$2</f>
        <v>0.33059315254280364</v>
      </c>
      <c r="M17" s="41">
        <f xml:space="preserve"> (D17 + E17 + F17 + G17 + H17) / (C17 + D17 + E17 + F17+ G17 + H17)</f>
        <v>0.11554984273400877</v>
      </c>
      <c r="N17" s="41">
        <f>I17 / (D17 + E17 + F17 + G17 + H17)</f>
        <v>3.6232863939396473E-3</v>
      </c>
      <c r="O17" s="41">
        <f>SUM(B17:J17)</f>
        <v>907.58496653797442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</row>
    <row r="18" spans="1:80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</row>
    <row r="19" spans="1:80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</row>
    <row r="20" spans="1:80" x14ac:dyDescent="0.2">
      <c r="A20" s="4">
        <v>46</v>
      </c>
      <c r="B20" s="41">
        <f t="array" ref="B20:K20">MMULT(B17:K17,B5:K14)</f>
        <v>606.54473652682429</v>
      </c>
      <c r="C20" s="41">
        <v>258.79849319256539</v>
      </c>
      <c r="D20" s="41">
        <v>19.675322517997639</v>
      </c>
      <c r="E20" s="41">
        <v>9.2727118670025472</v>
      </c>
      <c r="F20" s="41">
        <v>5.5257908271077465</v>
      </c>
      <c r="G20" s="41">
        <v>2.9007221969855683</v>
      </c>
      <c r="H20" s="41">
        <v>1.3050961911971526</v>
      </c>
      <c r="I20" s="41">
        <v>0.15869316722280133</v>
      </c>
      <c r="J20" s="41">
        <v>6.5381128402786884E-2</v>
      </c>
      <c r="K20" s="41">
        <v>3.3380189226686041</v>
      </c>
      <c r="L20" s="41">
        <f xml:space="preserve"> (C20 + D20 + E20 + F20 + G20 + H20) / $Q$2</f>
        <v>0.32776891173903022</v>
      </c>
      <c r="M20" s="41">
        <f xml:space="preserve"> (D20 + E20 + F20 + G20 + H20) / (C20 + D20 + E20 + F20+ G20 + H20)</f>
        <v>0.13002516426013713</v>
      </c>
      <c r="N20" s="41">
        <f>I20 / (D20 + E20 + F20 + G20 + H20)</f>
        <v>4.1027567074482778E-3</v>
      </c>
      <c r="O20" s="41">
        <f>SUM(B20:J20)</f>
        <v>904.246947615306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</row>
    <row r="21" spans="1:80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</row>
    <row r="22" spans="1:80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</row>
    <row r="23" spans="1:80" x14ac:dyDescent="0.2">
      <c r="A23" s="4">
        <v>47</v>
      </c>
      <c r="B23" s="41">
        <f t="array" ref="B23:K23">MMULT(B20:K20,B5:K14)</f>
        <v>604.59743510642193</v>
      </c>
      <c r="C23" s="41">
        <v>253.69624854725365</v>
      </c>
      <c r="D23" s="41">
        <v>22.278867379471656</v>
      </c>
      <c r="E23" s="41">
        <v>10.091687382288031</v>
      </c>
      <c r="F23" s="41">
        <v>5.9202450429543232</v>
      </c>
      <c r="G23" s="41">
        <v>2.6949688328740846</v>
      </c>
      <c r="H23" s="41">
        <v>1.3374269205290614</v>
      </c>
      <c r="I23" s="41">
        <v>0.16506052715667563</v>
      </c>
      <c r="J23" s="41">
        <v>0.10110687288452418</v>
      </c>
      <c r="K23" s="41">
        <v>6.7019199261405689</v>
      </c>
      <c r="L23" s="41">
        <f xml:space="preserve"> (C23 + D23 + E23 + F23 + G23 + H23) / $Q$2</f>
        <v>0.32616168735644774</v>
      </c>
      <c r="M23" s="41">
        <f xml:space="preserve"> (D23 + E23 + F23 + G23 + H23) / (C23 + D23 + E23 + F23+ G23 + H23)</f>
        <v>0.14297437685563591</v>
      </c>
      <c r="N23" s="41">
        <f>I23 / (D23 + E23 + F23 + G23 + H23)</f>
        <v>3.9000015235148931E-3</v>
      </c>
      <c r="O23" s="41">
        <f>SUM(B23:J23)</f>
        <v>900.88304661183395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</row>
    <row r="24" spans="1:80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</row>
    <row r="25" spans="1:80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</row>
    <row r="26" spans="1:80" x14ac:dyDescent="0.2">
      <c r="A26" s="4">
        <v>48</v>
      </c>
      <c r="B26" s="41">
        <f t="array" ref="B26:K26">MMULT(B23:K23,B5:K14)</f>
        <v>601.89526887722423</v>
      </c>
      <c r="C26" s="41">
        <v>249.64128885010021</v>
      </c>
      <c r="D26" s="41">
        <v>24.377294170443655</v>
      </c>
      <c r="E26" s="41">
        <v>11.069592701262547</v>
      </c>
      <c r="F26" s="41">
        <v>6.3341021063814704</v>
      </c>
      <c r="G26" s="41">
        <v>2.558732678416217</v>
      </c>
      <c r="H26" s="41">
        <v>1.3409373656147641</v>
      </c>
      <c r="I26" s="41">
        <v>0.16321610179421267</v>
      </c>
      <c r="J26" s="41">
        <v>0.13540475907517108</v>
      </c>
      <c r="K26" s="41">
        <v>10.069128927662085</v>
      </c>
      <c r="L26" s="41">
        <f xml:space="preserve"> (C26 + D26 + E26 + F26 + G26 + H26) / $Q$2</f>
        <v>0.3253931684200746</v>
      </c>
      <c r="M26" s="41">
        <f xml:space="preserve"> (D26 + E26 + F26 + G26 + H26) / (C26 + D26 + E26 + F26+ G26 + H26)</f>
        <v>0.1546808808192067</v>
      </c>
      <c r="N26" s="41">
        <f>I26 / (D26 + E26 + F26 + G26 + H26)</f>
        <v>3.57298045361349E-3</v>
      </c>
      <c r="O26" s="41">
        <f>SUM(B26:J26)</f>
        <v>897.51583761031236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</row>
    <row r="27" spans="1:80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</row>
    <row r="28" spans="1:80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</row>
    <row r="29" spans="1:80" x14ac:dyDescent="0.2">
      <c r="A29" s="4">
        <v>49</v>
      </c>
      <c r="B29" s="41">
        <f t="array" ref="B29:K29">MMULT(B26:K26,B5:K14)</f>
        <v>598.68466903159231</v>
      </c>
      <c r="C29" s="41">
        <v>246.33259598493112</v>
      </c>
      <c r="D29" s="41">
        <v>26.089445436429774</v>
      </c>
      <c r="E29" s="41">
        <v>12.125932662837009</v>
      </c>
      <c r="F29" s="41">
        <v>6.7858974923679263</v>
      </c>
      <c r="G29" s="41">
        <v>2.4791890607921689</v>
      </c>
      <c r="H29" s="41">
        <v>1.3291658646925109</v>
      </c>
      <c r="I29" s="41">
        <v>0.15958044937501964</v>
      </c>
      <c r="J29" s="41">
        <v>0.16734069750490899</v>
      </c>
      <c r="K29" s="41">
        <v>13.431149857451828</v>
      </c>
      <c r="L29" s="41">
        <f xml:space="preserve"> (C29 + D29 + E29 + F29 + G29 + H29) / $Q$2</f>
        <v>0.32519514688292434</v>
      </c>
      <c r="M29" s="41">
        <f xml:space="preserve"> (D29 + E29 + F29 + G29 + H29) / (C29 + D29 + E29 + F29+ G29 + H29)</f>
        <v>0.16537664262955024</v>
      </c>
      <c r="N29" s="41">
        <f>I29 / (D29 + E29 + F29 + G29 + H29)</f>
        <v>3.2694459614696064E-3</v>
      </c>
      <c r="O29" s="41">
        <f>SUM(B29:J29)</f>
        <v>894.1538166805226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-19.03904557506047</v>
      </c>
      <c r="AM29">
        <f>J29 - J17</f>
        <v>0.13692127512684624</v>
      </c>
      <c r="AN29">
        <f>K29-K17</f>
        <v>13.431149857451828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</row>
    <row r="30" spans="1:80" x14ac:dyDescent="0.2">
      <c r="A30" s="22" t="s">
        <v>153</v>
      </c>
      <c r="B30" s="4">
        <f t="shared" ref="B30:J30" si="1">SUM(B17:B29)</f>
        <v>3019.1096629949166</v>
      </c>
      <c r="C30" s="4">
        <f t="shared" si="1"/>
        <v>1273.8402681348421</v>
      </c>
      <c r="D30" s="4">
        <f t="shared" si="1"/>
        <v>108.82419149135102</v>
      </c>
      <c r="E30" s="4">
        <f t="shared" si="1"/>
        <v>51.294129048030918</v>
      </c>
      <c r="F30" s="4">
        <f t="shared" si="1"/>
        <v>29.678740503723144</v>
      </c>
      <c r="G30" s="4">
        <f t="shared" si="1"/>
        <v>13.829053415887836</v>
      </c>
      <c r="H30" s="4">
        <f t="shared" si="1"/>
        <v>6.5367479669052297</v>
      </c>
      <c r="I30" s="4">
        <f t="shared" si="1"/>
        <v>0.77216862004779618</v>
      </c>
      <c r="J30" s="4">
        <f t="shared" si="1"/>
        <v>0.49965288024545385</v>
      </c>
      <c r="K30" s="41"/>
      <c r="L30" s="4"/>
      <c r="M30" s="41"/>
      <c r="N30" s="41"/>
      <c r="O30" s="4">
        <f>SUM(B30:J30)</f>
        <v>4504.3846150559493</v>
      </c>
      <c r="P30" s="41"/>
      <c r="Q30" s="41">
        <f xml:space="preserve"> $R$6 * B30</f>
        <v>3019.1096629949166</v>
      </c>
      <c r="R30" s="41">
        <f>$R$7 * C30</f>
        <v>1273.8402681348421</v>
      </c>
      <c r="S30" s="41">
        <f xml:space="preserve"> $R$8 * D30</f>
        <v>103.38298191678346</v>
      </c>
      <c r="T30" s="41">
        <f xml:space="preserve"> $R$9 * E30</f>
        <v>48.729422595629373</v>
      </c>
      <c r="U30" s="41">
        <f xml:space="preserve"> $R$10 * F30</f>
        <v>27.304441263425293</v>
      </c>
      <c r="V30" s="41">
        <f>$R$11 * G30</f>
        <v>10.786661664392513</v>
      </c>
      <c r="W30" s="41">
        <f>$R$12 *H30</f>
        <v>3.9220487801431378</v>
      </c>
      <c r="X30" s="41">
        <f xml:space="preserve"> $R$13 * I30</f>
        <v>0.50190960303106757</v>
      </c>
      <c r="Y30" s="41">
        <f xml:space="preserve"> $R$14 * J30</f>
        <v>0.37473966018409038</v>
      </c>
      <c r="Z30" s="4">
        <f>SUM(Q30:Y30)</f>
        <v>4487.9521366133467</v>
      </c>
      <c r="AA30" s="41"/>
      <c r="AB30" s="50">
        <f xml:space="preserve"> $S$6 * B30</f>
        <v>7574946.1444542455</v>
      </c>
      <c r="AC30" s="50">
        <f>$S$7 * C30</f>
        <v>4936131.0390225127</v>
      </c>
      <c r="AD30" s="50">
        <f xml:space="preserve"> $S$8 * D30</f>
        <v>427134.95160355273</v>
      </c>
      <c r="AE30" s="50">
        <f xml:space="preserve"> $S$9 * E30</f>
        <v>205176.51619212367</v>
      </c>
      <c r="AF30" s="50">
        <f xml:space="preserve"> $S$10 * F30</f>
        <v>133554.33226675415</v>
      </c>
      <c r="AG30" s="50">
        <f>$S$11 * G30</f>
        <v>286427.35434986884</v>
      </c>
      <c r="AH30" s="50">
        <f>$S$12 *H30</f>
        <v>334576.90793807729</v>
      </c>
      <c r="AI30" s="50">
        <f xml:space="preserve"> $S$13 * I30</f>
        <v>54769.920219990185</v>
      </c>
      <c r="AJ30" s="50">
        <f xml:space="preserve"> $S$14 * J30</f>
        <v>33560.684660326646</v>
      </c>
      <c r="AK30" s="39">
        <f>SUM(AB30:AJ30) + AL30 + AM30 + AN30</f>
        <v>14846073.793172153</v>
      </c>
      <c r="AL30" s="39">
        <f>IF(AL29&gt;0,(AL29*$T$7)-(AL29*$S$7),0)</f>
        <v>0</v>
      </c>
      <c r="AM30" s="39">
        <f>IF(AM29 &gt; 0, (AM29 * $T$14) - (AM29 * $S$14), 0)</f>
        <v>22806.976797878779</v>
      </c>
      <c r="AN30" s="39">
        <f t="array" ref="AN30">IF(AN29&gt;0,AN29*$T$15,0)</f>
        <v>836988.96566682553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</row>
    <row r="31" spans="1:80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</row>
    <row r="32" spans="1:80" x14ac:dyDescent="0.2">
      <c r="A32" s="4" t="str">
        <f>'50-54 transition matrix'!A1</f>
        <v>50-54</v>
      </c>
      <c r="B32" s="4" t="str">
        <f>'50-54 transition matrix'!B1</f>
        <v>no NAFLD</v>
      </c>
      <c r="C32" s="4" t="str">
        <f>'50-54 transition matrix'!C1</f>
        <v>NAFLD F0</v>
      </c>
      <c r="D32" s="4" t="str">
        <f>'50-54 transition matrix'!D1</f>
        <v>F1</v>
      </c>
      <c r="E32" s="4" t="str">
        <f>'50-54 transition matrix'!E1</f>
        <v>F2</v>
      </c>
      <c r="F32" s="4" t="str">
        <f>'50-54 transition matrix'!F1</f>
        <v>F3</v>
      </c>
      <c r="G32" s="4" t="str">
        <f>'50-54 transition matrix'!G1</f>
        <v>F4</v>
      </c>
      <c r="H32" s="4" t="str">
        <f>'50-54 transition matrix'!H1</f>
        <v>DCC</v>
      </c>
      <c r="I32" s="4" t="str">
        <f>'50-54 transition matrix'!I1</f>
        <v>HCC</v>
      </c>
      <c r="J32" s="4" t="str">
        <f>'50-54 transition matrix'!J1</f>
        <v>LT</v>
      </c>
      <c r="K32" s="4" t="str">
        <f>'50-54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</row>
    <row r="33" spans="1:80" x14ac:dyDescent="0.2">
      <c r="A33" s="4" t="str">
        <f>'50-54 transition matrix'!A2</f>
        <v>no NAFLD</v>
      </c>
      <c r="B33" s="41">
        <f>'50-54 transition matrix'!B2</f>
        <v>0.91325999999999996</v>
      </c>
      <c r="C33" s="41">
        <f>'50-54 transition matrix'!C2</f>
        <v>8.1799999999999998E-2</v>
      </c>
      <c r="D33" s="41">
        <f>'50-54 transition matrix'!D2</f>
        <v>0</v>
      </c>
      <c r="E33" s="41">
        <f>'50-54 transition matrix'!E2</f>
        <v>0</v>
      </c>
      <c r="F33" s="41">
        <f>'50-54 transition matrix'!F2</f>
        <v>0</v>
      </c>
      <c r="G33" s="41">
        <f>'50-54 transition matrix'!G2</f>
        <v>0</v>
      </c>
      <c r="H33" s="41">
        <f>'50-54 transition matrix'!H2</f>
        <v>0</v>
      </c>
      <c r="I33" s="41">
        <f>'50-54 transition matrix'!I2</f>
        <v>0</v>
      </c>
      <c r="J33" s="41">
        <f>'50-54 transition matrix'!J2</f>
        <v>0</v>
      </c>
      <c r="K33" s="41">
        <f>'50-54 transition matrix'!K2</f>
        <v>4.9399999999999999E-3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</row>
    <row r="34" spans="1:80" x14ac:dyDescent="0.2">
      <c r="A34" s="4" t="str">
        <f>'50-54 transition matrix'!A3</f>
        <v>NAFLD</v>
      </c>
      <c r="B34" s="41">
        <f>'50-54 transition matrix'!B3</f>
        <v>0.17818999999999999</v>
      </c>
      <c r="C34" s="41">
        <f>'50-54 transition matrix'!C3</f>
        <v>0.79515230000000003</v>
      </c>
      <c r="D34" s="41">
        <f>'50-54 transition matrix'!D3</f>
        <v>2.0952000000000002E-2</v>
      </c>
      <c r="E34" s="41">
        <f>'50-54 transition matrix'!E3</f>
        <v>0</v>
      </c>
      <c r="F34" s="41">
        <f>'50-54 transition matrix'!F3</f>
        <v>0</v>
      </c>
      <c r="G34" s="41">
        <f>'50-54 transition matrix'!G3</f>
        <v>0</v>
      </c>
      <c r="H34" s="41">
        <f>'50-54 transition matrix'!H3</f>
        <v>0</v>
      </c>
      <c r="I34" s="41">
        <f>'50-54 transition matrix'!I3</f>
        <v>0</v>
      </c>
      <c r="J34" s="41">
        <f>'50-54 transition matrix'!J3</f>
        <v>0</v>
      </c>
      <c r="K34" s="41">
        <f>'50-54 transition matrix'!K3</f>
        <v>5.7057000000000002E-3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</row>
    <row r="35" spans="1:80" x14ac:dyDescent="0.2">
      <c r="A35" s="4" t="str">
        <f>'50-54 transition matrix'!A4</f>
        <v>F1</v>
      </c>
      <c r="B35" s="41">
        <f>'50-54 transition matrix'!B4</f>
        <v>0</v>
      </c>
      <c r="C35" s="41">
        <f>'50-54 transition matrix'!C4</f>
        <v>6.1800000000000001E-2</v>
      </c>
      <c r="D35" s="41">
        <f>'50-54 transition matrix'!D4</f>
        <v>0.82538316300000003</v>
      </c>
      <c r="E35" s="41">
        <f>'50-54 transition matrix'!E4</f>
        <v>0.1067</v>
      </c>
      <c r="F35" s="41">
        <f>'50-54 transition matrix'!F4</f>
        <v>0</v>
      </c>
      <c r="G35" s="41">
        <f>'50-54 transition matrix'!G4</f>
        <v>0</v>
      </c>
      <c r="H35" s="41">
        <f>'50-54 transition matrix'!H4</f>
        <v>0</v>
      </c>
      <c r="I35" s="41">
        <f>'50-54 transition matrix'!I4</f>
        <v>9.0210000000000005E-6</v>
      </c>
      <c r="J35" s="41">
        <f>'50-54 transition matrix'!J4</f>
        <v>0</v>
      </c>
      <c r="K35" s="41">
        <f>'50-54 transition matrix'!K4</f>
        <v>6.1078160000000012E-3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</row>
    <row r="36" spans="1:80" x14ac:dyDescent="0.2">
      <c r="A36" s="4" t="str">
        <f>'50-54 transition matrix'!A5</f>
        <v>F2</v>
      </c>
      <c r="B36" s="41">
        <f>'50-54 transition matrix'!B5</f>
        <v>0</v>
      </c>
      <c r="C36" s="41">
        <f>'50-54 transition matrix'!C5</f>
        <v>0</v>
      </c>
      <c r="D36" s="41">
        <f>'50-54 transition matrix'!D5</f>
        <v>6.1800000000000001E-2</v>
      </c>
      <c r="E36" s="41">
        <f>'50-54 transition matrix'!E5</f>
        <v>0.821523632</v>
      </c>
      <c r="F36" s="41">
        <f>'50-54 transition matrix'!F5</f>
        <v>0.1067</v>
      </c>
      <c r="G36" s="41">
        <f>'50-54 transition matrix'!G5</f>
        <v>0</v>
      </c>
      <c r="H36" s="41">
        <f>'50-54 transition matrix'!H5</f>
        <v>0</v>
      </c>
      <c r="I36" s="41">
        <f>'50-54 transition matrix'!I5</f>
        <v>1.8430000000000001E-4</v>
      </c>
      <c r="J36" s="41">
        <f>'50-54 transition matrix'!J5</f>
        <v>0</v>
      </c>
      <c r="K36" s="41">
        <f>'50-54 transition matrix'!K5</f>
        <v>9.792068000000001E-3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</row>
    <row r="37" spans="1:80" x14ac:dyDescent="0.2">
      <c r="A37" s="4" t="str">
        <f>'50-54 transition matrix'!A6</f>
        <v>F3</v>
      </c>
      <c r="B37" s="41">
        <f>'50-54 transition matrix'!B6</f>
        <v>0</v>
      </c>
      <c r="C37" s="41">
        <f>'50-54 transition matrix'!C6</f>
        <v>0</v>
      </c>
      <c r="D37" s="41">
        <f>'50-54 transition matrix'!D6</f>
        <v>0</v>
      </c>
      <c r="E37" s="41">
        <f>'50-54 transition matrix'!E6</f>
        <v>6.1800000000000001E-2</v>
      </c>
      <c r="F37" s="41">
        <f>'50-54 transition matrix'!F6</f>
        <v>0.85524866999999993</v>
      </c>
      <c r="G37" s="41">
        <f>'50-54 transition matrix'!G6</f>
        <v>6.9839999999999999E-2</v>
      </c>
      <c r="H37" s="41">
        <f>'50-54 transition matrix'!H6</f>
        <v>0</v>
      </c>
      <c r="I37" s="41">
        <f>'50-54 transition matrix'!I6</f>
        <v>3.6860000000000001E-4</v>
      </c>
      <c r="J37" s="41">
        <f>'50-54 transition matrix'!J6</f>
        <v>0</v>
      </c>
      <c r="K37" s="41">
        <f>'50-54 transition matrix'!K6</f>
        <v>1.2742730000000001E-2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</row>
    <row r="38" spans="1:80" x14ac:dyDescent="0.2">
      <c r="A38" s="4" t="str">
        <f>'50-54 transition matrix'!A7</f>
        <v>F4</v>
      </c>
      <c r="B38" s="41">
        <f>'50-54 transition matrix'!B7</f>
        <v>0</v>
      </c>
      <c r="C38" s="41">
        <f>'50-54 transition matrix'!C7</f>
        <v>0</v>
      </c>
      <c r="D38" s="41">
        <f>'50-54 transition matrix'!D7</f>
        <v>0</v>
      </c>
      <c r="E38" s="41">
        <f>'50-54 transition matrix'!E7</f>
        <v>0</v>
      </c>
      <c r="F38" s="41">
        <f>'50-54 transition matrix'!F7</f>
        <v>6.1800000000000001E-2</v>
      </c>
      <c r="G38" s="41">
        <f>'50-54 transition matrix'!G7</f>
        <v>0.79014645399999994</v>
      </c>
      <c r="H38" s="41">
        <f>'50-54 transition matrix'!H7</f>
        <v>0.1067</v>
      </c>
      <c r="I38" s="41">
        <f>'50-54 transition matrix'!I7</f>
        <v>2.5219999999999999E-2</v>
      </c>
      <c r="J38" s="41">
        <f>'50-54 transition matrix'!J7</f>
        <v>0</v>
      </c>
      <c r="K38" s="41">
        <f>'50-54 transition matrix'!K7</f>
        <v>1.6133546000000002E-2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</row>
    <row r="39" spans="1:80" x14ac:dyDescent="0.2">
      <c r="A39" s="4" t="str">
        <f>'50-54 transition matrix'!A8</f>
        <v>DCC</v>
      </c>
      <c r="B39" s="41">
        <f>'50-54 transition matrix'!B8</f>
        <v>0</v>
      </c>
      <c r="C39" s="41">
        <f>'50-54 transition matrix'!C8</f>
        <v>0</v>
      </c>
      <c r="D39" s="41">
        <f>'50-54 transition matrix'!D8</f>
        <v>0</v>
      </c>
      <c r="E39" s="41">
        <f>'50-54 transition matrix'!E8</f>
        <v>0</v>
      </c>
      <c r="F39" s="41">
        <f>'50-54 transition matrix'!F8</f>
        <v>0</v>
      </c>
      <c r="G39" s="41">
        <f>'50-54 transition matrix'!G8</f>
        <v>0</v>
      </c>
      <c r="H39" s="41">
        <f>'50-54 transition matrix'!H8</f>
        <v>0.78761999999999999</v>
      </c>
      <c r="I39" s="41">
        <f>'50-54 transition matrix'!I8</f>
        <v>2.5219999999999999E-2</v>
      </c>
      <c r="J39" s="41">
        <f>'50-54 transition matrix'!J8</f>
        <v>2.716E-2</v>
      </c>
      <c r="K39" s="41">
        <f>'50-54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">
      <c r="A40" s="4" t="str">
        <f>'50-54 transition matrix'!A9</f>
        <v>HCC</v>
      </c>
      <c r="B40" s="41">
        <f>'50-54 transition matrix'!B9</f>
        <v>0</v>
      </c>
      <c r="C40" s="41">
        <f>'50-54 transition matrix'!C9</f>
        <v>0</v>
      </c>
      <c r="D40" s="41">
        <f>'50-54 transition matrix'!D9</f>
        <v>0</v>
      </c>
      <c r="E40" s="41">
        <f>'50-54 transition matrix'!E9</f>
        <v>0</v>
      </c>
      <c r="F40" s="41">
        <f>'50-54 transition matrix'!F9</f>
        <v>0</v>
      </c>
      <c r="G40" s="41">
        <f>'50-54 transition matrix'!G9</f>
        <v>0</v>
      </c>
      <c r="H40" s="41">
        <f>'50-54 transition matrix'!H9</f>
        <v>0</v>
      </c>
      <c r="I40" s="41">
        <f>'50-54 transition matrix'!I9</f>
        <v>0.33782000000000001</v>
      </c>
      <c r="J40" s="41">
        <f>'50-54 transition matrix'!J9</f>
        <v>3.9780000000000003E-2</v>
      </c>
      <c r="K40" s="41">
        <f>'50-54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">
      <c r="A41" s="4" t="str">
        <f>'50-54 transition matrix'!A10</f>
        <v xml:space="preserve">LT </v>
      </c>
      <c r="B41" s="41">
        <f>'50-54 transition matrix'!B10</f>
        <v>0</v>
      </c>
      <c r="C41" s="41">
        <f>'50-54 transition matrix'!C10</f>
        <v>0</v>
      </c>
      <c r="D41" s="41">
        <f>'50-54 transition matrix'!D10</f>
        <v>0</v>
      </c>
      <c r="E41" s="41">
        <f>'50-54 transition matrix'!E10</f>
        <v>0</v>
      </c>
      <c r="F41" s="41">
        <f>'50-54 transition matrix'!F10</f>
        <v>0</v>
      </c>
      <c r="G41" s="41">
        <f>'50-54 transition matrix'!G10</f>
        <v>0</v>
      </c>
      <c r="H41" s="41">
        <f>'50-54 transition matrix'!H10</f>
        <v>0</v>
      </c>
      <c r="I41" s="41">
        <f>'50-54 transition matrix'!I10</f>
        <v>0</v>
      </c>
      <c r="J41" s="41">
        <f>'50-54 transition matrix'!J10</f>
        <v>0.92999999999999994</v>
      </c>
      <c r="K41" s="41">
        <f>'50-54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">
      <c r="A42" s="4" t="str">
        <f>'50-54 transition matrix'!A11</f>
        <v>death</v>
      </c>
      <c r="B42" s="41">
        <f>'50-54 transition matrix'!B11</f>
        <v>0</v>
      </c>
      <c r="C42" s="41">
        <f>'50-54 transition matrix'!C11</f>
        <v>0</v>
      </c>
      <c r="D42" s="41">
        <f>'50-54 transition matrix'!D11</f>
        <v>0</v>
      </c>
      <c r="E42" s="41">
        <f>'50-54 transition matrix'!E11</f>
        <v>0</v>
      </c>
      <c r="F42" s="41">
        <f>'50-54 transition matrix'!F11</f>
        <v>0</v>
      </c>
      <c r="G42" s="41">
        <f>'50-54 transition matrix'!G11</f>
        <v>0</v>
      </c>
      <c r="H42" s="41">
        <f>'50-54 transition matrix'!H11</f>
        <v>0</v>
      </c>
      <c r="I42" s="41">
        <f>'50-54 transition matrix'!I11</f>
        <v>0</v>
      </c>
      <c r="J42" s="41">
        <f>'50-54 transition matrix'!J11</f>
        <v>0</v>
      </c>
      <c r="K42" s="41">
        <f>'50-54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">
      <c r="A45" s="4">
        <v>50</v>
      </c>
      <c r="B45" s="41">
        <f t="array" ref="B45:K45">MMULT(B29:K29,B33:K42)</f>
        <v>590.64876611834688</v>
      </c>
      <c r="C45" s="41">
        <v>246.45666391714437</v>
      </c>
      <c r="D45" s="41">
        <v>27.444332184875925</v>
      </c>
      <c r="E45" s="41">
        <v>13.164852535656685</v>
      </c>
      <c r="F45" s="41">
        <v>7.250680704185668</v>
      </c>
      <c r="G45" s="41">
        <v>2.4328495260474985</v>
      </c>
      <c r="H45" s="41">
        <v>1.3114070911356397</v>
      </c>
      <c r="I45" s="41">
        <v>0.15492762272132246</v>
      </c>
      <c r="J45" s="41">
        <v>0.19807510384075225</v>
      </c>
      <c r="K45" s="41">
        <v>18.522411734019855</v>
      </c>
      <c r="L45" s="41">
        <f xml:space="preserve"> (C45 + D45 + E45 + F45 + G45 + H45) / $Q$2</f>
        <v>0.32841088928126771</v>
      </c>
      <c r="M45" s="41">
        <f xml:space="preserve"> (D45 + E45 + F45 + G45 + H45) / (C45 + D45 + E45 + F45+ G45 + H45)</f>
        <v>0.17313287917382039</v>
      </c>
      <c r="N45" s="41">
        <f>I45 / (D45 + E45 + F45 + G45 + H45)</f>
        <v>3.0022334765336112E-3</v>
      </c>
      <c r="O45" s="41">
        <f>SUM(B45:J45)</f>
        <v>889.06255480395475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">
      <c r="A48" s="4">
        <v>51</v>
      </c>
      <c r="B48" s="41">
        <f t="array" ref="B48:K48">MMULT(B45:K45,B33:K42)</f>
        <v>583.3320050886374</v>
      </c>
      <c r="C48" s="41">
        <v>245.98171196155047</v>
      </c>
      <c r="D48" s="41">
        <v>28.629437614271186</v>
      </c>
      <c r="E48" s="41">
        <v>14.191639781482026</v>
      </c>
      <c r="F48" s="41">
        <v>7.7561748951137588</v>
      </c>
      <c r="G48" s="41">
        <v>2.4286949665023387</v>
      </c>
      <c r="H48" s="41">
        <v>1.2924754975495207</v>
      </c>
      <c r="I48" s="41">
        <v>0.15211425994360003</v>
      </c>
      <c r="J48" s="41">
        <v>0.22599068399899774</v>
      </c>
      <c r="K48" s="41">
        <v>23.594721788925284</v>
      </c>
      <c r="L48" s="41">
        <f xml:space="preserve"> (C48 + D48 + E48 + F48 + G48 + H48) / $Q$2</f>
        <v>0.33085622370090817</v>
      </c>
      <c r="M48" s="41">
        <f xml:space="preserve"> (D48 + E48 + F48 + G48 + H48) / (C48 + D48 + E48 + F48+ G48 + H48)</f>
        <v>0.18082589048452546</v>
      </c>
      <c r="N48" s="41">
        <f>I48 / (D48 + E48 + F48 + G48 + H48)</f>
        <v>2.8014489597641247E-3</v>
      </c>
      <c r="O48" s="41">
        <f>SUM(B48:J48)</f>
        <v>883.99024474904934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">
      <c r="A51" s="4">
        <v>52</v>
      </c>
      <c r="B51" s="41">
        <f t="array" ref="B51:K51">MMULT(B48:K48,B33:K42)</f>
        <v>576.56526822167768</v>
      </c>
      <c r="C51" s="41">
        <v>245.07878128497686</v>
      </c>
      <c r="D51" s="41">
        <v>29.661107940492322</v>
      </c>
      <c r="E51" s="41">
        <v>15.192860059279568</v>
      </c>
      <c r="F51" s="41">
        <v>8.2977995769474084</v>
      </c>
      <c r="G51" s="41">
        <v>2.4607159703042165</v>
      </c>
      <c r="H51" s="41">
        <v>1.277121304305753</v>
      </c>
      <c r="I51" s="41">
        <v>0.15096786983231927</v>
      </c>
      <c r="J51" s="41">
        <v>0.25132607589306927</v>
      </c>
      <c r="K51" s="41">
        <v>28.649018234265391</v>
      </c>
      <c r="L51" s="41">
        <f xml:space="preserve"> (C51 + D51 + E51 + F51 + G51 + H51) / $Q$2</f>
        <v>0.33271638168289491</v>
      </c>
      <c r="M51" s="41">
        <f xml:space="preserve"> (D51 + E51 + F51 + G51 + H51) / (C51 + D51 + E51 + F51+ G51 + H51)</f>
        <v>0.18839589660107581</v>
      </c>
      <c r="N51" s="41">
        <f>I51 / (D51 + E51 + F51 + G51 + H51)</f>
        <v>2.6536986893624347E-3</v>
      </c>
      <c r="O51" s="41">
        <f>SUM(B51:J51)</f>
        <v>878.93594830370932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">
      <c r="A54" s="4">
        <v>53</v>
      </c>
      <c r="B54" s="41">
        <f t="array" ref="B54:K54">MMULT(B51:K51,B33:K42)</f>
        <v>570.22458489329927</v>
      </c>
      <c r="C54" s="41">
        <v>243.87105203120197</v>
      </c>
      <c r="D54" s="41">
        <v>30.55558846715428</v>
      </c>
      <c r="E54" s="41">
        <v>16.158937807472967</v>
      </c>
      <c r="F54" s="41">
        <v>8.869832467400764</v>
      </c>
      <c r="G54" s="41">
        <v>2.5238443206910528</v>
      </c>
      <c r="H54" s="41">
        <v>1.2684446757287571</v>
      </c>
      <c r="I54" s="41">
        <v>0.15139440774013674</v>
      </c>
      <c r="J54" s="41">
        <v>0.27442536706742832</v>
      </c>
      <c r="K54" s="41">
        <v>33.686862100217851</v>
      </c>
      <c r="L54" s="41">
        <f xml:space="preserve"> (C54 + D54 + E54 + F54 + G54 + H54) / $Q$2</f>
        <v>0.33412596170075676</v>
      </c>
      <c r="M54" s="41">
        <f xml:space="preserve"> (D54 + E54 + F54 + G54 + H54) / (C54 + D54 + E54 + F54+ G54 + H54)</f>
        <v>0.19580246703784052</v>
      </c>
      <c r="N54" s="41">
        <f>I54 / (D54 + E54 + F54 + G54 + H54)</f>
        <v>2.5497297928812708E-3</v>
      </c>
      <c r="O54" s="41">
        <f>SUM(B54:J54)</f>
        <v>873.89810443775673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">
      <c r="A57" s="4">
        <v>54</v>
      </c>
      <c r="B57" s="41">
        <f t="array" ref="B57:K57">MMULT(B54:K54,B33:K42)</f>
        <v>564.21868716109429</v>
      </c>
      <c r="C57" s="41">
        <v>242.44733433757196</v>
      </c>
      <c r="D57" s="41">
        <v>31.328276895005697</v>
      </c>
      <c r="E57" s="41">
        <v>17.083386212788035</v>
      </c>
      <c r="F57" s="41">
        <v>9.4660446639433928</v>
      </c>
      <c r="G57" s="41">
        <v>2.6136757399653434</v>
      </c>
      <c r="H57" s="41">
        <v>1.2683465845152189</v>
      </c>
      <c r="I57" s="41">
        <v>0.15330874176144399</v>
      </c>
      <c r="J57" s="41">
        <v>0.29568901830540401</v>
      </c>
      <c r="K57" s="41">
        <v>38.710217183023637</v>
      </c>
      <c r="L57" s="41">
        <f xml:space="preserve"> (C57 + D57 + E57 + F57 + G57 + H57) / $Q$2</f>
        <v>0.33518301387714888</v>
      </c>
      <c r="M57" s="41">
        <f xml:space="preserve"> (D57 + E57 + F57 + G57 + H57) / (C57 + D57 + E57 + F57+ G57 + H57)</f>
        <v>0.20301872414162703</v>
      </c>
      <c r="N57" s="41">
        <f>I57 / (D57 + E57 + F57 + G57 + H57)</f>
        <v>2.4823415115739467E-3</v>
      </c>
      <c r="O57" s="41">
        <f>SUM(B57:J57)</f>
        <v>868.87474935495084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-4.0093295795724089</v>
      </c>
      <c r="AM57">
        <f>J57 - J45</f>
        <v>9.7613914464651758E-2</v>
      </c>
      <c r="AN57">
        <f>K57-K45</f>
        <v>20.187805449003783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">
      <c r="A58" s="22" t="s">
        <v>153</v>
      </c>
      <c r="B58" s="4">
        <f t="shared" ref="B58:J58" si="2">SUM(B45:B57)</f>
        <v>2884.9893114830556</v>
      </c>
      <c r="C58" s="4">
        <f t="shared" si="2"/>
        <v>1223.8355435324456</v>
      </c>
      <c r="D58" s="4">
        <f t="shared" si="2"/>
        <v>147.61874310179942</v>
      </c>
      <c r="E58" s="4">
        <f t="shared" si="2"/>
        <v>75.791676396679279</v>
      </c>
      <c r="F58" s="4">
        <f t="shared" si="2"/>
        <v>41.640532307590995</v>
      </c>
      <c r="G58" s="4">
        <f t="shared" si="2"/>
        <v>12.45978052351045</v>
      </c>
      <c r="H58" s="4">
        <f t="shared" si="2"/>
        <v>6.4177951532348896</v>
      </c>
      <c r="I58" s="4">
        <f t="shared" si="2"/>
        <v>0.76271290199882258</v>
      </c>
      <c r="J58" s="4">
        <f t="shared" si="2"/>
        <v>1.2455062491056517</v>
      </c>
      <c r="K58" s="41"/>
      <c r="L58" s="4"/>
      <c r="M58" s="41"/>
      <c r="N58" s="41"/>
      <c r="O58" s="4">
        <f>SUM(B58:J58)</f>
        <v>4394.7616016494203</v>
      </c>
      <c r="P58" s="41"/>
      <c r="Q58" s="41">
        <f xml:space="preserve"> $R$6 * B58</f>
        <v>2884.9893114830556</v>
      </c>
      <c r="R58" s="41">
        <f>$R$7 * C58</f>
        <v>1223.8355435324456</v>
      </c>
      <c r="S58" s="41">
        <f xml:space="preserve"> $R$8 * D58</f>
        <v>140.23780594670944</v>
      </c>
      <c r="T58" s="41">
        <f xml:space="preserve"> $R$9 * E58</f>
        <v>72.002092576845314</v>
      </c>
      <c r="U58" s="41">
        <f xml:space="preserve"> $R$10 * F58</f>
        <v>38.309289722983713</v>
      </c>
      <c r="V58" s="41">
        <f>$R$11 * G58</f>
        <v>9.7186288083381509</v>
      </c>
      <c r="W58" s="41">
        <f>$R$12 *H58</f>
        <v>3.8506770919409337</v>
      </c>
      <c r="X58" s="41">
        <f xml:space="preserve"> $R$13 * I58</f>
        <v>0.49576338629923472</v>
      </c>
      <c r="Y58" s="41">
        <f xml:space="preserve"> $R$14 * J58</f>
        <v>0.9341296868292388</v>
      </c>
      <c r="Z58" s="4">
        <f>SUM(Q58:Y58)</f>
        <v>4374.3732422354478</v>
      </c>
      <c r="AA58" s="41"/>
      <c r="AB58" s="50">
        <f xml:space="preserve"> $S$6 * B58</f>
        <v>7238438.1825109869</v>
      </c>
      <c r="AC58" s="50">
        <f>$S$7 * C58</f>
        <v>4742362.7311882265</v>
      </c>
      <c r="AD58" s="50">
        <f xml:space="preserve"> $S$8 * D58</f>
        <v>579403.56667456275</v>
      </c>
      <c r="AE58" s="50">
        <f xml:space="preserve"> $S$9 * E58</f>
        <v>303166.70558671711</v>
      </c>
      <c r="AF58" s="50">
        <f xml:space="preserve"> $S$10 * F58</f>
        <v>187382.39538415946</v>
      </c>
      <c r="AG58" s="50">
        <f>$S$11 * G58</f>
        <v>258066.97420294842</v>
      </c>
      <c r="AH58" s="50">
        <f>$S$12 *H58</f>
        <v>328488.4271231746</v>
      </c>
      <c r="AI58" s="50">
        <f xml:space="preserve"> $S$13 * I58</f>
        <v>54099.226138776488</v>
      </c>
      <c r="AJ58" s="50">
        <f xml:space="preserve"> $S$14 * J58</f>
        <v>83658.163739928408</v>
      </c>
      <c r="AK58" s="39">
        <f>SUM(AB58:AJ58) + AL58 + AM58 + AN58</f>
        <v>15049369.394447424</v>
      </c>
      <c r="AL58" s="39">
        <f>IF(AL57&gt;0,(AL57*$T$7)-(AL57*$S$7),0)</f>
        <v>0</v>
      </c>
      <c r="AM58" s="39">
        <f>IF(AM57 &gt; 0, (AM57 * $T$14) - (AM57 * $S$14), 0)</f>
        <v>16259.549732377043</v>
      </c>
      <c r="AN58" s="39">
        <f t="array" ref="AN58">IF(AN57&gt;0,AN57*$T$15,0)</f>
        <v>1258043.4721655687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">
      <c r="A60" s="4" t="str">
        <f>'55-59 transition matrix'!A1</f>
        <v>55-59</v>
      </c>
      <c r="B60" s="4" t="str">
        <f>'55-59 transition matrix'!B1</f>
        <v>no NAFLD</v>
      </c>
      <c r="C60" s="4" t="str">
        <f>'55-59 transition matrix'!C1</f>
        <v>NAFLD F0</v>
      </c>
      <c r="D60" s="4" t="str">
        <f>'55-59 transition matrix'!D1</f>
        <v>F1</v>
      </c>
      <c r="E60" s="4" t="str">
        <f>'55-59 transition matrix'!E1</f>
        <v>F2</v>
      </c>
      <c r="F60" s="4" t="str">
        <f>'55-59 transition matrix'!F1</f>
        <v>F3</v>
      </c>
      <c r="G60" s="4" t="str">
        <f>'55-59 transition matrix'!G1</f>
        <v>F4</v>
      </c>
      <c r="H60" s="4" t="str">
        <f>'55-59 transition matrix'!H1</f>
        <v>DCC</v>
      </c>
      <c r="I60" s="4" t="str">
        <f>'55-59 transition matrix'!I1</f>
        <v>HCC</v>
      </c>
      <c r="J60" s="4" t="str">
        <f>'55-59 transition matrix'!J1</f>
        <v>LT</v>
      </c>
      <c r="K60" s="4" t="str">
        <f>'55-59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">
      <c r="A61" s="4" t="str">
        <f>'55-59 transition matrix'!A2</f>
        <v>no NAFLD</v>
      </c>
      <c r="B61" s="41">
        <f>'55-59 transition matrix'!B2</f>
        <v>0.90708999999999995</v>
      </c>
      <c r="C61" s="41">
        <f>'55-59 transition matrix'!C2</f>
        <v>8.5599999999999996E-2</v>
      </c>
      <c r="D61" s="41">
        <f>'55-59 transition matrix'!D2</f>
        <v>0</v>
      </c>
      <c r="E61" s="41">
        <f>'55-59 transition matrix'!E2</f>
        <v>0</v>
      </c>
      <c r="F61" s="41">
        <f>'55-59 transition matrix'!F2</f>
        <v>0</v>
      </c>
      <c r="G61" s="41">
        <f>'55-59 transition matrix'!G2</f>
        <v>0</v>
      </c>
      <c r="H61" s="41">
        <f>'55-59 transition matrix'!H2</f>
        <v>0</v>
      </c>
      <c r="I61" s="41">
        <f>'55-59 transition matrix'!I2</f>
        <v>0</v>
      </c>
      <c r="J61" s="41">
        <f>'55-59 transition matrix'!J2</f>
        <v>0</v>
      </c>
      <c r="K61" s="41">
        <f>'55-59 transition matrix'!K2</f>
        <v>7.3099999999999997E-3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">
      <c r="A62" s="4" t="str">
        <f>'55-59 transition matrix'!A3</f>
        <v>NAFLD</v>
      </c>
      <c r="B62" s="41">
        <f>'55-59 transition matrix'!B3</f>
        <v>0.17818999999999999</v>
      </c>
      <c r="C62" s="41">
        <f>'55-59 transition matrix'!C3</f>
        <v>0.79241495000000006</v>
      </c>
      <c r="D62" s="41">
        <f>'55-59 transition matrix'!D3</f>
        <v>2.0952000000000002E-2</v>
      </c>
      <c r="E62" s="41">
        <f>'55-59 transition matrix'!E3</f>
        <v>0</v>
      </c>
      <c r="F62" s="41">
        <f>'55-59 transition matrix'!F3</f>
        <v>0</v>
      </c>
      <c r="G62" s="41">
        <f>'55-59 transition matrix'!G3</f>
        <v>0</v>
      </c>
      <c r="H62" s="41">
        <f>'55-59 transition matrix'!H3</f>
        <v>0</v>
      </c>
      <c r="I62" s="41">
        <f>'55-59 transition matrix'!I3</f>
        <v>0</v>
      </c>
      <c r="J62" s="41">
        <f>'55-59 transition matrix'!J3</f>
        <v>0</v>
      </c>
      <c r="K62" s="41">
        <f>'55-59 transition matrix'!K3</f>
        <v>8.4430500000000006E-3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">
      <c r="A63" s="4" t="str">
        <f>'55-59 transition matrix'!A4</f>
        <v>F1</v>
      </c>
      <c r="B63" s="41">
        <f>'55-59 transition matrix'!B4</f>
        <v>0</v>
      </c>
      <c r="C63" s="41">
        <f>'55-59 transition matrix'!C4</f>
        <v>6.1800000000000001E-2</v>
      </c>
      <c r="D63" s="41">
        <f>'55-59 transition matrix'!D4</f>
        <v>0.82245289500000007</v>
      </c>
      <c r="E63" s="41">
        <f>'55-59 transition matrix'!E4</f>
        <v>0.1067</v>
      </c>
      <c r="F63" s="41">
        <f>'55-59 transition matrix'!F4</f>
        <v>0</v>
      </c>
      <c r="G63" s="41">
        <f>'55-59 transition matrix'!G4</f>
        <v>0</v>
      </c>
      <c r="H63" s="41">
        <f>'55-59 transition matrix'!H4</f>
        <v>0</v>
      </c>
      <c r="I63" s="41">
        <f>'55-59 transition matrix'!I4</f>
        <v>9.0210000000000005E-6</v>
      </c>
      <c r="J63" s="41">
        <f>'55-59 transition matrix'!J4</f>
        <v>0</v>
      </c>
      <c r="K63" s="41">
        <f>'55-59 transition matrix'!K4</f>
        <v>9.038084E-3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">
      <c r="A64" s="4" t="str">
        <f>'55-59 transition matrix'!A5</f>
        <v>F2</v>
      </c>
      <c r="B64" s="41">
        <f>'55-59 transition matrix'!B5</f>
        <v>0</v>
      </c>
      <c r="C64" s="41">
        <f>'55-59 transition matrix'!C5</f>
        <v>0</v>
      </c>
      <c r="D64" s="41">
        <f>'55-59 transition matrix'!D5</f>
        <v>6.1800000000000001E-2</v>
      </c>
      <c r="E64" s="41">
        <f>'55-59 transition matrix'!E5</f>
        <v>0.81682581799999998</v>
      </c>
      <c r="F64" s="41">
        <f>'55-59 transition matrix'!F5</f>
        <v>0.1067</v>
      </c>
      <c r="G64" s="41">
        <f>'55-59 transition matrix'!G5</f>
        <v>0</v>
      </c>
      <c r="H64" s="41">
        <f>'55-59 transition matrix'!H5</f>
        <v>0</v>
      </c>
      <c r="I64" s="41">
        <f>'55-59 transition matrix'!I5</f>
        <v>1.8430000000000001E-4</v>
      </c>
      <c r="J64" s="41">
        <f>'55-59 transition matrix'!J5</f>
        <v>0</v>
      </c>
      <c r="K64" s="41">
        <f>'55-59 transition matrix'!K5</f>
        <v>1.4489882000000001E-2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">
      <c r="A65" s="4" t="str">
        <f>'55-59 transition matrix'!A6</f>
        <v>F3</v>
      </c>
      <c r="B65" s="41">
        <f>'55-59 transition matrix'!B6</f>
        <v>0</v>
      </c>
      <c r="C65" s="41">
        <f>'55-59 transition matrix'!C6</f>
        <v>0</v>
      </c>
      <c r="D65" s="41">
        <f>'55-59 transition matrix'!D6</f>
        <v>0</v>
      </c>
      <c r="E65" s="41">
        <f>'55-59 transition matrix'!E6</f>
        <v>6.1800000000000001E-2</v>
      </c>
      <c r="F65" s="41">
        <f>'55-59 transition matrix'!F6</f>
        <v>0.84913525499999998</v>
      </c>
      <c r="G65" s="41">
        <f>'55-59 transition matrix'!G6</f>
        <v>6.9839999999999999E-2</v>
      </c>
      <c r="H65" s="41">
        <f>'55-59 transition matrix'!H6</f>
        <v>0</v>
      </c>
      <c r="I65" s="41">
        <f>'55-59 transition matrix'!I6</f>
        <v>3.6860000000000001E-4</v>
      </c>
      <c r="J65" s="41">
        <f>'55-59 transition matrix'!J6</f>
        <v>0</v>
      </c>
      <c r="K65" s="41">
        <f>'55-59 transition matrix'!K6</f>
        <v>1.8856145000000001E-2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">
      <c r="A66" s="4" t="str">
        <f>'55-59 transition matrix'!A7</f>
        <v>F4</v>
      </c>
      <c r="B66" s="41">
        <f>'55-59 transition matrix'!B7</f>
        <v>0</v>
      </c>
      <c r="C66" s="41">
        <f>'55-59 transition matrix'!C7</f>
        <v>0</v>
      </c>
      <c r="D66" s="41">
        <f>'55-59 transition matrix'!D7</f>
        <v>0</v>
      </c>
      <c r="E66" s="41">
        <f>'55-59 transition matrix'!E7</f>
        <v>0</v>
      </c>
      <c r="F66" s="41">
        <f>'55-59 transition matrix'!F7</f>
        <v>6.1800000000000001E-2</v>
      </c>
      <c r="G66" s="41">
        <f>'55-59 transition matrix'!G7</f>
        <v>0.78240627100000004</v>
      </c>
      <c r="H66" s="41">
        <f>'55-59 transition matrix'!H7</f>
        <v>0.1067</v>
      </c>
      <c r="I66" s="41">
        <f>'55-59 transition matrix'!I7</f>
        <v>2.5219999999999999E-2</v>
      </c>
      <c r="J66" s="41">
        <f>'55-59 transition matrix'!J7</f>
        <v>0</v>
      </c>
      <c r="K66" s="41">
        <f>'55-59 transition matrix'!K7</f>
        <v>2.3873729E-2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">
      <c r="A67" s="4" t="str">
        <f>'55-59 transition matrix'!A8</f>
        <v>DCC</v>
      </c>
      <c r="B67" s="41">
        <f>'55-59 transition matrix'!B8</f>
        <v>0</v>
      </c>
      <c r="C67" s="41">
        <f>'55-59 transition matrix'!C8</f>
        <v>0</v>
      </c>
      <c r="D67" s="41">
        <f>'55-59 transition matrix'!D8</f>
        <v>0</v>
      </c>
      <c r="E67" s="41">
        <f>'55-59 transition matrix'!E8</f>
        <v>0</v>
      </c>
      <c r="F67" s="41">
        <f>'55-59 transition matrix'!F8</f>
        <v>0</v>
      </c>
      <c r="G67" s="41">
        <f>'55-59 transition matrix'!G8</f>
        <v>0</v>
      </c>
      <c r="H67" s="41">
        <f>'55-59 transition matrix'!H8</f>
        <v>0.78761999999999999</v>
      </c>
      <c r="I67" s="41">
        <f>'55-59 transition matrix'!I8</f>
        <v>2.5219999999999999E-2</v>
      </c>
      <c r="J67" s="41">
        <f>'55-59 transition matrix'!J8</f>
        <v>2.716E-2</v>
      </c>
      <c r="K67" s="41">
        <f>'55-59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">
      <c r="A68" s="4" t="str">
        <f>'55-59 transition matrix'!A9</f>
        <v>HCC</v>
      </c>
      <c r="B68" s="41">
        <f>'55-59 transition matrix'!B9</f>
        <v>0</v>
      </c>
      <c r="C68" s="41">
        <f>'55-59 transition matrix'!C9</f>
        <v>0</v>
      </c>
      <c r="D68" s="41">
        <f>'55-59 transition matrix'!D9</f>
        <v>0</v>
      </c>
      <c r="E68" s="41">
        <f>'55-59 transition matrix'!E9</f>
        <v>0</v>
      </c>
      <c r="F68" s="41">
        <f>'55-59 transition matrix'!F9</f>
        <v>0</v>
      </c>
      <c r="G68" s="41">
        <f>'55-59 transition matrix'!G9</f>
        <v>0</v>
      </c>
      <c r="H68" s="41">
        <f>'55-59 transition matrix'!H9</f>
        <v>0</v>
      </c>
      <c r="I68" s="41">
        <f>'55-59 transition matrix'!I9</f>
        <v>0.33782000000000001</v>
      </c>
      <c r="J68" s="41">
        <f>'55-59 transition matrix'!J9</f>
        <v>3.9780000000000003E-2</v>
      </c>
      <c r="K68" s="41">
        <f>'55-59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">
      <c r="A69" s="4" t="str">
        <f>'55-59 transition matrix'!A10</f>
        <v xml:space="preserve">LT </v>
      </c>
      <c r="B69" s="41">
        <f>'55-59 transition matrix'!B10</f>
        <v>0</v>
      </c>
      <c r="C69" s="41">
        <f>'55-59 transition matrix'!C10</f>
        <v>0</v>
      </c>
      <c r="D69" s="41">
        <f>'55-59 transition matrix'!D10</f>
        <v>0</v>
      </c>
      <c r="E69" s="41">
        <f>'55-59 transition matrix'!E10</f>
        <v>0</v>
      </c>
      <c r="F69" s="41">
        <f>'55-59 transition matrix'!F10</f>
        <v>0</v>
      </c>
      <c r="G69" s="41">
        <f>'55-59 transition matrix'!G10</f>
        <v>0</v>
      </c>
      <c r="H69" s="41">
        <f>'55-59 transition matrix'!H10</f>
        <v>0</v>
      </c>
      <c r="I69" s="41">
        <f>'55-59 transition matrix'!I10</f>
        <v>0</v>
      </c>
      <c r="J69" s="41">
        <f>'55-59 transition matrix'!J10</f>
        <v>0.92999999999999994</v>
      </c>
      <c r="K69" s="41">
        <f>'55-59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">
      <c r="A70" s="4" t="str">
        <f>'55-59 transition matrix'!A11</f>
        <v>death</v>
      </c>
      <c r="B70" s="41">
        <f>'55-59 transition matrix'!B11</f>
        <v>0</v>
      </c>
      <c r="C70" s="41">
        <f>'55-59 transition matrix'!C11</f>
        <v>0</v>
      </c>
      <c r="D70" s="41">
        <f>'55-59 transition matrix'!D11</f>
        <v>0</v>
      </c>
      <c r="E70" s="41">
        <f>'55-59 transition matrix'!E11</f>
        <v>0</v>
      </c>
      <c r="F70" s="41">
        <f>'55-59 transition matrix'!F11</f>
        <v>0</v>
      </c>
      <c r="G70" s="41">
        <f>'55-59 transition matrix'!G11</f>
        <v>0</v>
      </c>
      <c r="H70" s="41">
        <f>'55-59 transition matrix'!H11</f>
        <v>0</v>
      </c>
      <c r="I70" s="41">
        <f>'55-59 transition matrix'!I11</f>
        <v>0</v>
      </c>
      <c r="J70" s="41">
        <f>'55-59 transition matrix'!J11</f>
        <v>0</v>
      </c>
      <c r="K70" s="41">
        <f>'55-59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">
      <c r="A73" s="4">
        <v>55</v>
      </c>
      <c r="B73" s="41">
        <f t="array" ref="B73:K73">MMULT(B57:K57,B61:K70)</f>
        <v>554.9988194425689</v>
      </c>
      <c r="C73" s="41">
        <v>242.3520994498414</v>
      </c>
      <c r="D73" s="41">
        <v>31.901541844650158</v>
      </c>
      <c r="E73" s="41">
        <v>17.881879622399321</v>
      </c>
      <c r="F73" s="41">
        <v>10.022274719193305</v>
      </c>
      <c r="G73" s="41">
        <v>2.7060648486392567</v>
      </c>
      <c r="H73" s="41">
        <v>1.2778543383501788</v>
      </c>
      <c r="I73" s="41">
        <v>0.15661562669326701</v>
      </c>
      <c r="J73" s="41">
        <v>0.31553770200672926</v>
      </c>
      <c r="K73" s="41">
        <v>45.972278943631856</v>
      </c>
      <c r="L73" s="41">
        <f xml:space="preserve"> (C73 + D73 + E73 + F73 + G73 + H73) / $Q$2</f>
        <v>0.33731466045638192</v>
      </c>
      <c r="M73" s="41">
        <f xml:space="preserve"> (D73 + E73 + F73 + G73 + H73) / (C73 + D73 + E73 + F73+ G73 + H73)</f>
        <v>0.20836629666786091</v>
      </c>
      <c r="N73" s="41">
        <f>I73 / (D73 + E73 + F73 + G73 + H73)</f>
        <v>2.4551900145017491E-3</v>
      </c>
      <c r="O73" s="41">
        <f>SUM(B73:J73)</f>
        <v>861.61268759434245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">
      <c r="A76" s="4">
        <v>56</v>
      </c>
      <c r="B76" s="41">
        <f t="array" ref="B76:K76">MMULT(B73:K73,B61:K70)</f>
        <v>546.61859972912703</v>
      </c>
      <c r="C76" s="41">
        <v>241.52284099822441</v>
      </c>
      <c r="D76" s="41">
        <v>32.420376793433519</v>
      </c>
      <c r="E76" s="41">
        <v>18.629652042414175</v>
      </c>
      <c r="F76" s="41">
        <v>10.585498162718173</v>
      </c>
      <c r="G76" s="41">
        <v>2.8171977736964808</v>
      </c>
      <c r="H76" s="41">
        <v>1.2952007533211765</v>
      </c>
      <c r="I76" s="41">
        <v>0.16065995759027646</v>
      </c>
      <c r="J76" s="41">
        <v>0.33438675632570719</v>
      </c>
      <c r="K76" s="41">
        <v>53.200553571123422</v>
      </c>
      <c r="L76" s="41">
        <f xml:space="preserve"> (C76 + D76 + E76 + F76 + G76 + H76) / $Q$2</f>
        <v>0.33855867808818696</v>
      </c>
      <c r="M76" s="41">
        <f xml:space="preserve"> (D76 + E76 + F76 + G76 + H76) / (C76 + D76 + E76 + F76+ G76 + H76)</f>
        <v>0.21397390408921069</v>
      </c>
      <c r="N76" s="41">
        <f>I76 / (D76 + E76 + F76 + G76 + H76)</f>
        <v>2.4435745509226929E-3</v>
      </c>
      <c r="O76" s="41">
        <f>SUM(B76:J76)</f>
        <v>854.38441296685096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">
      <c r="A79" s="4">
        <v>57</v>
      </c>
      <c r="B79" s="41">
        <f t="array" ref="B79:K79">MMULT(B76:K76,B61:K70)</f>
        <v>538.86922066576744</v>
      </c>
      <c r="C79" s="41">
        <v>240.18044139611339</v>
      </c>
      <c r="D79" s="41">
        <v>32.875931811566211</v>
      </c>
      <c r="E79" s="41">
        <v>19.330618758915669</v>
      </c>
      <c r="F79" s="41">
        <v>11.15040637704176</v>
      </c>
      <c r="G79" s="41">
        <v>2.9434843964716024</v>
      </c>
      <c r="H79" s="41">
        <v>1.3207210197842396</v>
      </c>
      <c r="I79" s="41">
        <v>0.16561656143778092</v>
      </c>
      <c r="J79" s="41">
        <v>0.35254838895605201</v>
      </c>
      <c r="K79" s="41">
        <v>60.3959771619202</v>
      </c>
      <c r="L79" s="41">
        <f xml:space="preserve"> (C79 + D79 + E79 + F79 + G79 + H79) / $Q$2</f>
        <v>0.33914356793944761</v>
      </c>
      <c r="M79" s="41">
        <f xml:space="preserve"> (D79 + E79 + F79 + G79 + H79) / (C79 + D79 + E79 + F79+ G79 + H79)</f>
        <v>0.21969074084659029</v>
      </c>
      <c r="N79" s="41">
        <f>I79 / (D79 + E79 + F79 + G79 + H79)</f>
        <v>2.4491824104829578E-3</v>
      </c>
      <c r="O79" s="41">
        <f>SUM(B79:J79)</f>
        <v>847.18898937605422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">
      <c r="A82" s="4">
        <v>58</v>
      </c>
      <c r="B82" s="41">
        <f t="array" ref="B82:K82">MMULT(B79:K79,B61:K70)</f>
        <v>531.60063422608448</v>
      </c>
      <c r="C82" s="41">
        <v>238.48151033482364</v>
      </c>
      <c r="D82" s="41">
        <v>33.265798141677585</v>
      </c>
      <c r="E82" s="41">
        <v>19.986705518592732</v>
      </c>
      <c r="F82" s="41">
        <v>11.712687519601229</v>
      </c>
      <c r="G82" s="41">
        <v>3.0817450317626287</v>
      </c>
      <c r="H82" s="41">
        <v>1.3542960747059827</v>
      </c>
      <c r="I82" s="41">
        <v>0.17146109399160139</v>
      </c>
      <c r="J82" s="41">
        <v>0.37032901144046321</v>
      </c>
      <c r="K82" s="41">
        <v>67.559799585294087</v>
      </c>
      <c r="L82" s="41">
        <f xml:space="preserve"> (C82 + D82 + E82 + F82 + G82 + H82) / $Q$2</f>
        <v>0.33923296878263309</v>
      </c>
      <c r="M82" s="41">
        <f xml:space="preserve"> (D82 + E82 + F82 + G82 + H82) / (C82 + D82 + E82 + F82+ G82 + H82)</f>
        <v>0.22541449285364892</v>
      </c>
      <c r="N82" s="41">
        <f>I82 / (D82 + E82 + F82 + G82 + H82)</f>
        <v>2.4705770826110975E-3</v>
      </c>
      <c r="O82" s="41">
        <f>SUM(B82:J82)</f>
        <v>840.02516695268037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">
      <c r="A85" s="4">
        <v>59</v>
      </c>
      <c r="B85" s="41">
        <f t="array" ref="B85:K85">MMULT(B82:K82,B61:K70)</f>
        <v>524.70463962670124</v>
      </c>
      <c r="C85" s="41">
        <v>236.53715470280227</v>
      </c>
      <c r="D85" s="41">
        <v>33.59139499169261</v>
      </c>
      <c r="E85" s="41">
        <v>20.598961834777977</v>
      </c>
      <c r="F85" s="41">
        <v>12.26868922548868</v>
      </c>
      <c r="G85" s="41">
        <v>3.229190734843125</v>
      </c>
      <c r="H85" s="41">
        <v>1.3954928692489985</v>
      </c>
      <c r="I85" s="41">
        <v>0.17810088068921887</v>
      </c>
      <c r="J85" s="41">
        <v>0.3880093843476311</v>
      </c>
      <c r="K85" s="41">
        <v>74.693332287382731</v>
      </c>
      <c r="L85" s="41">
        <f xml:space="preserve"> (C85 + D85 + E85 + F85 + G85 + H85) / $Q$2</f>
        <v>0.33894444674671953</v>
      </c>
      <c r="M85" s="41">
        <f xml:space="preserve"> (D85 + E85 + F85 + G85 + H85) / (C85 + D85 + E85 + F85+ G85 + H85)</f>
        <v>0.23107576003561908</v>
      </c>
      <c r="N85" s="41">
        <f>I85 / (D85 + E85 + F85 + G85 + H85)</f>
        <v>2.5055083849846505E-3</v>
      </c>
      <c r="O85" s="41">
        <f>SUM(B85:J85)</f>
        <v>832.89163425059155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-5.8149447470391351</v>
      </c>
      <c r="AM85">
        <f>J85 - J73</f>
        <v>7.2471682340901844E-2</v>
      </c>
      <c r="AN85">
        <f>K85-K73</f>
        <v>28.721053343750874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">
      <c r="A86" s="22" t="s">
        <v>153</v>
      </c>
      <c r="B86" s="4">
        <f t="shared" ref="B86:J86" si="3">SUM(B73:B85)</f>
        <v>2696.7919136902492</v>
      </c>
      <c r="C86" s="4">
        <f t="shared" si="3"/>
        <v>1199.0740468818051</v>
      </c>
      <c r="D86" s="4">
        <f t="shared" si="3"/>
        <v>164.05504358302005</v>
      </c>
      <c r="E86" s="4">
        <f t="shared" si="3"/>
        <v>96.427817777099875</v>
      </c>
      <c r="F86" s="4">
        <f t="shared" si="3"/>
        <v>55.739556004043145</v>
      </c>
      <c r="G86" s="4">
        <f t="shared" si="3"/>
        <v>14.777682785413095</v>
      </c>
      <c r="H86" s="4">
        <f t="shared" si="3"/>
        <v>6.6435650554105763</v>
      </c>
      <c r="I86" s="4">
        <f t="shared" si="3"/>
        <v>0.83245412040214473</v>
      </c>
      <c r="J86" s="4">
        <f t="shared" si="3"/>
        <v>1.7608112430765825</v>
      </c>
      <c r="K86" s="41"/>
      <c r="L86" s="4"/>
      <c r="M86" s="41"/>
      <c r="N86" s="41"/>
      <c r="O86" s="4">
        <f>SUM(B86:J86)</f>
        <v>4236.1028911405192</v>
      </c>
      <c r="P86" s="41"/>
      <c r="Q86" s="41">
        <f xml:space="preserve"> $R$6 * B86</f>
        <v>2696.7919136902492</v>
      </c>
      <c r="R86" s="41">
        <f>$R$7 * C86</f>
        <v>1199.0740468818051</v>
      </c>
      <c r="S86" s="41">
        <f xml:space="preserve"> $R$8 * D86</f>
        <v>155.85229140386903</v>
      </c>
      <c r="T86" s="41">
        <f xml:space="preserve"> $R$9 * E86</f>
        <v>91.606426888244883</v>
      </c>
      <c r="U86" s="41">
        <f xml:space="preserve"> $R$10 * F86</f>
        <v>51.280391523719693</v>
      </c>
      <c r="V86" s="41">
        <f>$R$11 * G86</f>
        <v>11.526592572622215</v>
      </c>
      <c r="W86" s="41">
        <f>$R$12 *H86</f>
        <v>3.9861390332463458</v>
      </c>
      <c r="X86" s="41">
        <f xml:space="preserve"> $R$13 * I86</f>
        <v>0.54109517826139408</v>
      </c>
      <c r="Y86" s="41">
        <f xml:space="preserve"> $R$14 * J86</f>
        <v>1.320608432307437</v>
      </c>
      <c r="Z86" s="4">
        <f>SUM(Q86:Y86)</f>
        <v>4211.9795056043258</v>
      </c>
      <c r="AA86" s="41"/>
      <c r="AB86" s="50">
        <f xml:space="preserve"> $S$6 * B86</f>
        <v>6766250.9114488354</v>
      </c>
      <c r="AC86" s="50">
        <f>$S$7 * C86</f>
        <v>4646411.9316669945</v>
      </c>
      <c r="AD86" s="50">
        <f xml:space="preserve"> $S$8 * D86</f>
        <v>643916.04606335366</v>
      </c>
      <c r="AE86" s="50">
        <f xml:space="preserve"> $S$9 * E86</f>
        <v>385711.27110839949</v>
      </c>
      <c r="AF86" s="50">
        <f xml:space="preserve"> $S$10 * F86</f>
        <v>250828.00201819415</v>
      </c>
      <c r="AG86" s="50">
        <f>$S$11 * G86</f>
        <v>306075.36585147603</v>
      </c>
      <c r="AH86" s="50">
        <f>$S$12 *H86</f>
        <v>340044.23379613494</v>
      </c>
      <c r="AI86" s="50">
        <f xml:space="preserve"> $S$13 * I86</f>
        <v>59045.970760124124</v>
      </c>
      <c r="AJ86" s="50">
        <f xml:space="preserve"> $S$14 * J86</f>
        <v>118270.16957496789</v>
      </c>
      <c r="AK86" s="39">
        <f>SUM(AB86:AJ86) + AL86 + AM86 + AN86</f>
        <v>15318435.391638529</v>
      </c>
      <c r="AL86" s="39">
        <f>IF(AL85&gt;0,(AL85*$T$7)-(AL85*$S$7),0)</f>
        <v>0</v>
      </c>
      <c r="AM86" s="39">
        <f>IF(AM85 &gt; 0, (AM85 * $T$14) - (AM85 * $S$14), 0)</f>
        <v>12071.608127524019</v>
      </c>
      <c r="AN86" s="39">
        <f t="array" ref="AN86">IF(AN85&gt;0,AN85*$T$15,0)</f>
        <v>1789809.8812225233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">
      <c r="A88" s="4" t="str">
        <f>'60-64 transition matrix'!A1</f>
        <v>60-64</v>
      </c>
      <c r="B88" s="4" t="str">
        <f>'60-64 transition matrix'!B1</f>
        <v>no NAFLD</v>
      </c>
      <c r="C88" s="4" t="str">
        <f>'60-64 transition matrix'!C1</f>
        <v>NAFLD</v>
      </c>
      <c r="D88" s="4" t="str">
        <f>'60-64 transition matrix'!D1</f>
        <v>F1</v>
      </c>
      <c r="E88" s="4" t="str">
        <f>'60-64 transition matrix'!E1</f>
        <v>F2</v>
      </c>
      <c r="F88" s="4" t="str">
        <f>'60-64 transition matrix'!F1</f>
        <v>F3</v>
      </c>
      <c r="G88" s="4" t="str">
        <f>'60-64 transition matrix'!G1</f>
        <v>F4</v>
      </c>
      <c r="H88" s="4" t="str">
        <f>'60-64 transition matrix'!H1</f>
        <v>DCC</v>
      </c>
      <c r="I88" s="4" t="str">
        <f>'60-64 transition matrix'!I1</f>
        <v>HCC</v>
      </c>
      <c r="J88" s="4" t="str">
        <f>'60-64 transition matrix'!J1</f>
        <v>LT</v>
      </c>
      <c r="K88" s="4" t="str">
        <f>'60-64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">
      <c r="A89" s="4" t="str">
        <f>'60-64 transition matrix'!A2</f>
        <v>no NAFLD</v>
      </c>
      <c r="B89" s="41">
        <f>'60-64 transition matrix'!B2</f>
        <v>0.90156000000000003</v>
      </c>
      <c r="C89" s="41">
        <f>'60-64 transition matrix'!C2</f>
        <v>8.8099999999999998E-2</v>
      </c>
      <c r="D89" s="41">
        <f>'60-64 transition matrix'!D2</f>
        <v>0</v>
      </c>
      <c r="E89" s="41">
        <f>'60-64 transition matrix'!E2</f>
        <v>0</v>
      </c>
      <c r="F89" s="41">
        <f>'60-64 transition matrix'!F2</f>
        <v>0</v>
      </c>
      <c r="G89" s="41">
        <f>'60-64 transition matrix'!G2</f>
        <v>0</v>
      </c>
      <c r="H89" s="41">
        <f>'60-64 transition matrix'!H2</f>
        <v>0</v>
      </c>
      <c r="I89" s="41">
        <f>'60-64 transition matrix'!I2</f>
        <v>0</v>
      </c>
      <c r="J89" s="41">
        <f>'60-64 transition matrix'!J2</f>
        <v>0</v>
      </c>
      <c r="K89" s="41">
        <f>'60-64 transition matrix'!K2</f>
        <v>1.034E-2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">
      <c r="A90" s="4" t="str">
        <f>'60-64 transition matrix'!A3</f>
        <v>NAFLD</v>
      </c>
      <c r="B90" s="41">
        <f>'60-64 transition matrix'!B3</f>
        <v>0.17818999999999999</v>
      </c>
      <c r="C90" s="41">
        <f>'60-64 transition matrix'!C3</f>
        <v>0.7889153000000001</v>
      </c>
      <c r="D90" s="41">
        <f>'60-64 transition matrix'!D3</f>
        <v>2.0952000000000002E-2</v>
      </c>
      <c r="E90" s="41">
        <f>'60-64 transition matrix'!E3</f>
        <v>0</v>
      </c>
      <c r="F90" s="41">
        <f>'60-64 transition matrix'!F3</f>
        <v>0</v>
      </c>
      <c r="G90" s="41">
        <f>'60-64 transition matrix'!G3</f>
        <v>0</v>
      </c>
      <c r="H90" s="41">
        <f>'60-64 transition matrix'!H3</f>
        <v>0</v>
      </c>
      <c r="I90" s="41">
        <f>'60-64 transition matrix'!I3</f>
        <v>0</v>
      </c>
      <c r="J90" s="41">
        <f>'60-64 transition matrix'!J3</f>
        <v>0</v>
      </c>
      <c r="K90" s="41">
        <f>'60-64 transition matrix'!K3</f>
        <v>1.1942700000000001E-2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">
      <c r="A91" s="4" t="str">
        <f>'60-64 transition matrix'!A4</f>
        <v>F1</v>
      </c>
      <c r="B91" s="41">
        <f>'60-64 transition matrix'!B4</f>
        <v>0</v>
      </c>
      <c r="C91" s="41">
        <f>'60-64 transition matrix'!C4</f>
        <v>6.1800000000000001E-2</v>
      </c>
      <c r="D91" s="41">
        <f>'60-64 transition matrix'!D4</f>
        <v>0.81870660299999998</v>
      </c>
      <c r="E91" s="41">
        <f>'60-64 transition matrix'!E4</f>
        <v>0.1067</v>
      </c>
      <c r="F91" s="41">
        <f>'60-64 transition matrix'!F4</f>
        <v>0</v>
      </c>
      <c r="G91" s="41">
        <f>'60-64 transition matrix'!G4</f>
        <v>0</v>
      </c>
      <c r="H91" s="41">
        <f>'60-64 transition matrix'!H4</f>
        <v>0</v>
      </c>
      <c r="I91" s="41">
        <f>'60-64 transition matrix'!I4</f>
        <v>9.0210000000000005E-6</v>
      </c>
      <c r="J91" s="41">
        <f>'60-64 transition matrix'!J4</f>
        <v>0</v>
      </c>
      <c r="K91" s="41">
        <f>'60-64 transition matrix'!K4</f>
        <v>1.2784376000000002E-2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">
      <c r="A92" s="4" t="str">
        <f>'60-64 transition matrix'!A5</f>
        <v>F2</v>
      </c>
      <c r="B92" s="41">
        <f>'60-64 transition matrix'!B5</f>
        <v>0</v>
      </c>
      <c r="C92" s="41">
        <f>'60-64 transition matrix'!C5</f>
        <v>0</v>
      </c>
      <c r="D92" s="41">
        <f>'60-64 transition matrix'!D5</f>
        <v>6.1800000000000001E-2</v>
      </c>
      <c r="E92" s="41">
        <f>'60-64 transition matrix'!E5</f>
        <v>0.810819752</v>
      </c>
      <c r="F92" s="41">
        <f>'60-64 transition matrix'!F5</f>
        <v>0.1067</v>
      </c>
      <c r="G92" s="41">
        <f>'60-64 transition matrix'!G5</f>
        <v>0</v>
      </c>
      <c r="H92" s="41">
        <f>'60-64 transition matrix'!H5</f>
        <v>0</v>
      </c>
      <c r="I92" s="41">
        <f>'60-64 transition matrix'!I5</f>
        <v>1.8430000000000001E-4</v>
      </c>
      <c r="J92" s="41">
        <f>'60-64 transition matrix'!J5</f>
        <v>0</v>
      </c>
      <c r="K92" s="41">
        <f>'60-64 transition matrix'!K5</f>
        <v>2.0495948000000003E-2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">
      <c r="A93" s="4" t="str">
        <f>'60-64 transition matrix'!A6</f>
        <v>F3</v>
      </c>
      <c r="B93" s="41">
        <f>'60-64 transition matrix'!B6</f>
        <v>0</v>
      </c>
      <c r="C93" s="41">
        <f>'60-64 transition matrix'!C6</f>
        <v>0</v>
      </c>
      <c r="D93" s="41">
        <f>'60-64 transition matrix'!D6</f>
        <v>0</v>
      </c>
      <c r="E93" s="41">
        <f>'60-64 transition matrix'!E6</f>
        <v>6.1800000000000001E-2</v>
      </c>
      <c r="F93" s="41">
        <f>'60-64 transition matrix'!F6</f>
        <v>0.84131937000000001</v>
      </c>
      <c r="G93" s="41">
        <f>'60-64 transition matrix'!G6</f>
        <v>6.9839999999999999E-2</v>
      </c>
      <c r="H93" s="41">
        <f>'60-64 transition matrix'!H6</f>
        <v>0</v>
      </c>
      <c r="I93" s="41">
        <f>'60-64 transition matrix'!I6</f>
        <v>3.6860000000000001E-4</v>
      </c>
      <c r="J93" s="41">
        <f>'60-64 transition matrix'!J6</f>
        <v>0</v>
      </c>
      <c r="K93" s="41">
        <f>'60-64 transition matrix'!K6</f>
        <v>2.6672030000000003E-2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">
      <c r="A94" s="4" t="str">
        <f>'60-64 transition matrix'!A7</f>
        <v>F4</v>
      </c>
      <c r="B94" s="41">
        <f>'60-64 transition matrix'!B7</f>
        <v>0</v>
      </c>
      <c r="C94" s="41">
        <f>'60-64 transition matrix'!C7</f>
        <v>0</v>
      </c>
      <c r="D94" s="41">
        <f>'60-64 transition matrix'!D7</f>
        <v>0</v>
      </c>
      <c r="E94" s="41">
        <f>'60-64 transition matrix'!E7</f>
        <v>0</v>
      </c>
      <c r="F94" s="41">
        <f>'60-64 transition matrix'!F7</f>
        <v>6.1800000000000001E-2</v>
      </c>
      <c r="G94" s="41">
        <f>'60-64 transition matrix'!G7</f>
        <v>0.77251059399999999</v>
      </c>
      <c r="H94" s="41">
        <f>'60-64 transition matrix'!H7</f>
        <v>0.1067</v>
      </c>
      <c r="I94" s="41">
        <f>'60-64 transition matrix'!I7</f>
        <v>2.5219999999999999E-2</v>
      </c>
      <c r="J94" s="41">
        <f>'60-64 transition matrix'!J7</f>
        <v>0</v>
      </c>
      <c r="K94" s="41">
        <f>'60-64 transition matrix'!K7</f>
        <v>3.3769406000000002E-2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">
      <c r="A95" s="4" t="str">
        <f>'60-64 transition matrix'!A8</f>
        <v>DCC</v>
      </c>
      <c r="B95" s="41">
        <f>'60-64 transition matrix'!B8</f>
        <v>0</v>
      </c>
      <c r="C95" s="41">
        <f>'60-64 transition matrix'!C8</f>
        <v>0</v>
      </c>
      <c r="D95" s="41">
        <f>'60-64 transition matrix'!D8</f>
        <v>0</v>
      </c>
      <c r="E95" s="41">
        <f>'60-64 transition matrix'!E8</f>
        <v>0</v>
      </c>
      <c r="F95" s="41">
        <f>'60-64 transition matrix'!F8</f>
        <v>0</v>
      </c>
      <c r="G95" s="41">
        <f>'60-64 transition matrix'!G8</f>
        <v>0</v>
      </c>
      <c r="H95" s="41">
        <f>'60-64 transition matrix'!H8</f>
        <v>0.78761999999999999</v>
      </c>
      <c r="I95" s="41">
        <f>'60-64 transition matrix'!I8</f>
        <v>2.5219999999999999E-2</v>
      </c>
      <c r="J95" s="41">
        <f>'60-64 transition matrix'!J8</f>
        <v>2.716E-2</v>
      </c>
      <c r="K95" s="41">
        <f>'60-64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">
      <c r="A96" s="4" t="str">
        <f>'60-64 transition matrix'!A9</f>
        <v>HCC</v>
      </c>
      <c r="B96" s="41">
        <f>'60-64 transition matrix'!B9</f>
        <v>0</v>
      </c>
      <c r="C96" s="41">
        <f>'60-64 transition matrix'!C9</f>
        <v>0</v>
      </c>
      <c r="D96" s="41">
        <f>'60-64 transition matrix'!D9</f>
        <v>0</v>
      </c>
      <c r="E96" s="41">
        <f>'60-64 transition matrix'!E9</f>
        <v>0</v>
      </c>
      <c r="F96" s="41">
        <f>'60-64 transition matrix'!F9</f>
        <v>0</v>
      </c>
      <c r="G96" s="41">
        <f>'60-64 transition matrix'!G9</f>
        <v>0</v>
      </c>
      <c r="H96" s="41">
        <f>'60-64 transition matrix'!H9</f>
        <v>0</v>
      </c>
      <c r="I96" s="41">
        <f>'60-64 transition matrix'!I9</f>
        <v>0.33782000000000001</v>
      </c>
      <c r="J96" s="41">
        <f>'60-64 transition matrix'!J9</f>
        <v>3.9780000000000003E-2</v>
      </c>
      <c r="K96" s="41">
        <f>'60-64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">
      <c r="A97" s="4" t="str">
        <f>'60-64 transition matrix'!A10</f>
        <v xml:space="preserve">LT </v>
      </c>
      <c r="B97" s="41">
        <f>'60-64 transition matrix'!B10</f>
        <v>0</v>
      </c>
      <c r="C97" s="41">
        <f>'60-64 transition matrix'!C10</f>
        <v>0</v>
      </c>
      <c r="D97" s="41">
        <f>'60-64 transition matrix'!D10</f>
        <v>0</v>
      </c>
      <c r="E97" s="41">
        <f>'60-64 transition matrix'!E10</f>
        <v>0</v>
      </c>
      <c r="F97" s="41">
        <f>'60-64 transition matrix'!F10</f>
        <v>0</v>
      </c>
      <c r="G97" s="41">
        <f>'60-64 transition matrix'!G10</f>
        <v>0</v>
      </c>
      <c r="H97" s="41">
        <f>'60-64 transition matrix'!H10</f>
        <v>0</v>
      </c>
      <c r="I97" s="41">
        <f>'60-64 transition matrix'!I10</f>
        <v>0</v>
      </c>
      <c r="J97" s="41">
        <f>'60-64 transition matrix'!J10</f>
        <v>0.92999999999999994</v>
      </c>
      <c r="K97" s="41">
        <f>'60-64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">
      <c r="A98" s="4" t="str">
        <f>'60-64 transition matrix'!A11</f>
        <v>death</v>
      </c>
      <c r="B98" s="41">
        <f>'60-64 transition matrix'!B11</f>
        <v>0</v>
      </c>
      <c r="C98" s="41">
        <f>'60-64 transition matrix'!C11</f>
        <v>0</v>
      </c>
      <c r="D98" s="41">
        <f>'60-64 transition matrix'!D11</f>
        <v>0</v>
      </c>
      <c r="E98" s="41">
        <f>'60-64 transition matrix'!E11</f>
        <v>0</v>
      </c>
      <c r="F98" s="41">
        <f>'60-64 transition matrix'!F11</f>
        <v>0</v>
      </c>
      <c r="G98" s="41">
        <f>'60-64 transition matrix'!G11</f>
        <v>0</v>
      </c>
      <c r="H98" s="41">
        <f>'60-64 transition matrix'!H11</f>
        <v>0</v>
      </c>
      <c r="I98" s="41">
        <f>'60-64 transition matrix'!I11</f>
        <v>0</v>
      </c>
      <c r="J98" s="41">
        <f>'60-64 transition matrix'!J11</f>
        <v>0</v>
      </c>
      <c r="K98" s="41">
        <f>'60-64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">
      <c r="A101" s="4">
        <v>60</v>
      </c>
      <c r="B101" s="41">
        <f t="array" ref="B101:K101">MMULT(B85:K85,B89:K98)</f>
        <v>515.20127049834116</v>
      </c>
      <c r="C101" s="41">
        <v>234.91020732510668</v>
      </c>
      <c r="D101" s="41">
        <v>33.730439190402265</v>
      </c>
      <c r="E101" s="41">
        <v>21.044451966080949</v>
      </c>
      <c r="F101" s="41">
        <v>12.719359105098038</v>
      </c>
      <c r="G101" s="41">
        <v>3.3514293082210882</v>
      </c>
      <c r="H101" s="41">
        <v>1.4436727450856575</v>
      </c>
      <c r="I101" s="41">
        <v>0.18542221549852003</v>
      </c>
      <c r="J101" s="41">
        <v>0.4058351668059168</v>
      </c>
      <c r="K101" s="41">
        <v>84.592879017334297</v>
      </c>
      <c r="L101" s="41">
        <f xml:space="preserve"> (C101 + D101 + E101 + F101 + G101 + H101) / $Q$2</f>
        <v>0.33848022054818938</v>
      </c>
      <c r="M101" s="41">
        <f xml:space="preserve"> (D101 + E101 + F101 + G101 + H101) / (C101 + D101 + E101 + F101+ G101 + H101)</f>
        <v>0.23531723938538018</v>
      </c>
      <c r="N101" s="41">
        <f>I101 / (D101 + E101 + F101 + G101 + H101)</f>
        <v>2.5650003708821761E-3</v>
      </c>
      <c r="O101" s="41">
        <f>SUM(B101:J101)</f>
        <v>822.99208752064033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">
      <c r="A104" s="4">
        <v>61</v>
      </c>
      <c r="B104" s="41">
        <f t="array" ref="B104:K104">MMULT(B101:K101,B89:K98)</f>
        <v>506.34350727374522</v>
      </c>
      <c r="C104" s="41">
        <v>232.79802975781948</v>
      </c>
      <c r="D104" s="41">
        <v>33.837719082651745</v>
      </c>
      <c r="E104" s="41">
        <v>21.448351578424649</v>
      </c>
      <c r="F104" s="41">
        <v>13.153604545133746</v>
      </c>
      <c r="G104" s="41">
        <v>3.477334685542929</v>
      </c>
      <c r="H104" s="41">
        <v>1.4946630346715557</v>
      </c>
      <c r="I104" s="41">
        <v>0.19244293717953065</v>
      </c>
      <c r="J104" s="41">
        <v>0.4240129526185602</v>
      </c>
      <c r="K104" s="41">
        <v>94.415300690187195</v>
      </c>
      <c r="L104" s="41">
        <f xml:space="preserve"> (C104 + D104 + E104 + F104 + G104 + H104) / $Q$2</f>
        <v>0.33738957119606711</v>
      </c>
      <c r="M104" s="41">
        <f xml:space="preserve"> (D104 + E104 + F104 + G104 + H104) / (C104 + D104 + E104 + F104+ G104 + H104)</f>
        <v>0.23974313120353646</v>
      </c>
      <c r="N104" s="41">
        <f>I104 / (D104 + E104 + F104 + G104 + H104)</f>
        <v>2.621421492088904E-3</v>
      </c>
      <c r="O104" s="41">
        <f>SUM(B104:J104)</f>
        <v>813.16966584778743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">
      <c r="A107" s="4">
        <v>62</v>
      </c>
      <c r="B107" s="41">
        <f t="array" ref="B107:K107">MMULT(B104:K104,B89:K98)</f>
        <v>497.98133334026357</v>
      </c>
      <c r="C107" s="41">
        <v>230.35796151592393</v>
      </c>
      <c r="D107" s="41">
        <v>33.90625649045856</v>
      </c>
      <c r="E107" s="41">
        <v>21.814124494635291</v>
      </c>
      <c r="F107" s="41">
        <v>13.569820686125523</v>
      </c>
      <c r="G107" s="41">
        <v>3.604925624897712</v>
      </c>
      <c r="H107" s="41">
        <v>1.5482581103154411</v>
      </c>
      <c r="I107" s="41">
        <v>0.19951145543688292</v>
      </c>
      <c r="J107" s="41">
        <v>0.44258247399794215</v>
      </c>
      <c r="K107" s="41">
        <v>104.16019234591975</v>
      </c>
      <c r="L107" s="41">
        <f xml:space="preserve"> (C107 + D107 + E107 + F107 + G107 + H107) / $Q$2</f>
        <v>0.33583780930730434</v>
      </c>
      <c r="M107" s="41">
        <f xml:space="preserve"> (D107 + E107 + F107 + G107 + H107) / (C107 + D107 + E107 + F107+ G107 + H107)</f>
        <v>0.24423574947454504</v>
      </c>
      <c r="N107" s="41">
        <f>I107 / (D107 + E107 + F107 + G107 + H107)</f>
        <v>2.6800427512481645E-3</v>
      </c>
      <c r="O107" s="41">
        <f>SUM(B107:J107)</f>
        <v>803.42477419205488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ht="16" thickBot="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254</v>
      </c>
      <c r="R109" s="46"/>
      <c r="S109" s="46"/>
      <c r="T109" s="46"/>
      <c r="U109" s="47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ht="16" thickBot="1" x14ac:dyDescent="0.25">
      <c r="A110" s="4">
        <v>63</v>
      </c>
      <c r="B110" s="41">
        <f t="array" ref="B110:K110">MMULT(B107:K107,B89:K98)</f>
        <v>490.00753604877053</v>
      </c>
      <c r="C110" s="41">
        <v>227.70048243511118</v>
      </c>
      <c r="D110" s="41">
        <v>33.933848975200128</v>
      </c>
      <c r="E110" s="41">
        <v>22.143735498771797</v>
      </c>
      <c r="F110" s="41">
        <v>13.966904477860357</v>
      </c>
      <c r="G110" s="41">
        <v>3.7325595125345594</v>
      </c>
      <c r="H110" s="41">
        <v>1.6040846170232335</v>
      </c>
      <c r="I110" s="41">
        <v>0.20669030106683106</v>
      </c>
      <c r="J110" s="41">
        <v>0.46158895679153278</v>
      </c>
      <c r="K110" s="41">
        <v>113.82753571484452</v>
      </c>
      <c r="L110" s="41">
        <f xml:space="preserve"> (C110 + D110 + E110 + F110 + G110 + H110) / $Q$2</f>
        <v>0.33394296588298539</v>
      </c>
      <c r="M110" s="41">
        <f xml:space="preserve"> (D110 + E110 + F110 + G110 + H110) / (C110 + D110 + E110 + F110+ G110 + H110)</f>
        <v>0.24871562385243376</v>
      </c>
      <c r="N110" s="41">
        <f>I110 / (D110 + E110 + F110 + G110 + H110)</f>
        <v>2.7419367767218968E-3</v>
      </c>
      <c r="O110" s="41">
        <f>SUM(B110:J110)</f>
        <v>793.75743082312999</v>
      </c>
      <c r="P110" s="41"/>
      <c r="Q110" s="27" t="s">
        <v>148</v>
      </c>
      <c r="R110" s="48"/>
      <c r="S110" s="48"/>
      <c r="T110" s="48"/>
      <c r="U110" s="49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">
      <c r="A113" s="4">
        <v>64</v>
      </c>
      <c r="B113" s="41">
        <f t="array" ref="B113:K113">MMULT(B110:K110,B89:K98)</f>
        <v>482.34514316524201</v>
      </c>
      <c r="C113" s="41">
        <v>224.90317020300455</v>
      </c>
      <c r="D113" s="41">
        <v>33.921129583005673</v>
      </c>
      <c r="E113" s="41">
        <v>22.438474507853368</v>
      </c>
      <c r="F113" s="41">
        <v>14.344036031757243</v>
      </c>
      <c r="G113" s="41">
        <v>3.8588903749021903</v>
      </c>
      <c r="H113" s="41">
        <v>1.6616732260472764</v>
      </c>
      <c r="I113" s="41">
        <v>0.21394969114841267</v>
      </c>
      <c r="J113" s="41">
        <v>0.48106680819091502</v>
      </c>
      <c r="K113" s="41">
        <v>123.41743294682306</v>
      </c>
      <c r="L113" s="41">
        <f xml:space="preserve"> (C113 + D113 + E113 + F113 + G113 + H113) / $Q$2</f>
        <v>0.33178973322490662</v>
      </c>
      <c r="M113" s="41">
        <f xml:space="preserve"> (D113 + E113 + F113 + G113 + H113) / (C113 + D113 + E113 + F113+ G113 + H113)</f>
        <v>0.25312944064046783</v>
      </c>
      <c r="N113" s="41">
        <f>I113 / (D113 + E113 + F113 + G113 + H113)</f>
        <v>2.8068471784148956E-3</v>
      </c>
      <c r="O113" s="41">
        <f>SUM(B113:J113)</f>
        <v>784.1675335911516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-10.007037122102133</v>
      </c>
      <c r="AM113">
        <f>J113 - J101</f>
        <v>7.5231641384998216E-2</v>
      </c>
      <c r="AN113">
        <f>K113-K101</f>
        <v>38.824553929488758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">
      <c r="A114" s="22" t="s">
        <v>153</v>
      </c>
      <c r="B114" s="41">
        <f t="shared" ref="B114:J114" si="4">SUM(B101:B113)</f>
        <v>2491.8787903263628</v>
      </c>
      <c r="C114" s="41">
        <f t="shared" si="4"/>
        <v>1150.669851236966</v>
      </c>
      <c r="D114" s="41">
        <f t="shared" si="4"/>
        <v>169.32939332171836</v>
      </c>
      <c r="E114" s="41">
        <f t="shared" si="4"/>
        <v>108.88913804576605</v>
      </c>
      <c r="F114" s="41">
        <f t="shared" si="4"/>
        <v>67.753724845974901</v>
      </c>
      <c r="G114" s="41">
        <f t="shared" si="4"/>
        <v>18.02513950609848</v>
      </c>
      <c r="H114" s="41">
        <f t="shared" si="4"/>
        <v>7.7523517331431639</v>
      </c>
      <c r="I114" s="41">
        <f t="shared" si="4"/>
        <v>0.99801660033017736</v>
      </c>
      <c r="J114" s="41">
        <f t="shared" si="4"/>
        <v>2.215086358404867</v>
      </c>
      <c r="K114" s="41"/>
      <c r="L114" s="4">
        <f>AVERAGE(L17:L113)</f>
        <v>0.33335195796785394</v>
      </c>
      <c r="M114" s="41"/>
      <c r="N114" s="41"/>
      <c r="O114" s="4">
        <f>SUM(B114:J114)</f>
        <v>4017.5114919747648</v>
      </c>
      <c r="P114" s="41"/>
      <c r="Q114" s="41">
        <f xml:space="preserve"> $R$6 * B114</f>
        <v>2491.8787903263628</v>
      </c>
      <c r="R114" s="41">
        <f>$R$7 * C114</f>
        <v>1150.669851236966</v>
      </c>
      <c r="S114" s="41">
        <f xml:space="preserve"> $R$8 * D114</f>
        <v>160.86292365563244</v>
      </c>
      <c r="T114" s="41">
        <f xml:space="preserve"> $R$9 * E114</f>
        <v>103.44468114347774</v>
      </c>
      <c r="U114" s="41">
        <f xml:space="preserve"> $R$10 * F114</f>
        <v>62.33342685829691</v>
      </c>
      <c r="V114" s="41">
        <f>$R$11 * G114</f>
        <v>14.059608814756814</v>
      </c>
      <c r="W114" s="41">
        <f>$R$12 *H114</f>
        <v>4.6514110398858985</v>
      </c>
      <c r="X114" s="41">
        <f xml:space="preserve"> $R$13 * I114</f>
        <v>0.64871079021461531</v>
      </c>
      <c r="Y114" s="41">
        <f xml:space="preserve"> $R$14 * J114</f>
        <v>1.6613147688036503</v>
      </c>
      <c r="Z114" s="4">
        <f>SUM(Q114:Y114)</f>
        <v>3990.2107186343965</v>
      </c>
      <c r="AA114" s="41"/>
      <c r="AB114" s="50">
        <f xml:space="preserve"> $S$6 * B114</f>
        <v>6252123.8849288439</v>
      </c>
      <c r="AC114" s="50">
        <f>$S$7 * C114</f>
        <v>4458845.6735432437</v>
      </c>
      <c r="AD114" s="50">
        <f xml:space="preserve"> $S$8 * D114</f>
        <v>664617.86878774455</v>
      </c>
      <c r="AE114" s="50">
        <f xml:space="preserve"> $S$9 * E114</f>
        <v>435556.55218306417</v>
      </c>
      <c r="AF114" s="50">
        <f xml:space="preserve"> $S$10 * F114</f>
        <v>304891.76180688705</v>
      </c>
      <c r="AG114" s="50">
        <f>$S$11 * G114</f>
        <v>373336.68945031171</v>
      </c>
      <c r="AH114" s="50">
        <f>$S$12 *H114</f>
        <v>396796.37110919971</v>
      </c>
      <c r="AI114" s="50">
        <f xml:space="preserve"> $S$13 * I114</f>
        <v>70789.317461419487</v>
      </c>
      <c r="AJ114" s="50">
        <f xml:space="preserve"> $S$14 * J114</f>
        <v>148782.92052133812</v>
      </c>
      <c r="AK114" s="39">
        <f>SUM(AB114:AJ114) + AL114 + AM114 + AN114</f>
        <v>15537702.101521503</v>
      </c>
      <c r="AL114" s="39">
        <f>IF(AL113&gt;0,(AL113*$T$7)-(AL113*$S$7),0)</f>
        <v>0</v>
      </c>
      <c r="AM114" s="39">
        <f>IF(AM113 &gt; 0, (AM113 * $T$14) - (AM113 * $S$14), 0)</f>
        <v>12531.334505499151</v>
      </c>
      <c r="AN114" s="39">
        <f t="array" ref="AN114">IF(AN113&gt;0,AN113*$T$15,0)</f>
        <v>2419429.7272239509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">
      <c r="A116" s="4" t="str">
        <f>'65-69 transition matrix'!A1</f>
        <v>65-69</v>
      </c>
      <c r="B116" s="4" t="str">
        <f>'65-69 transition matrix'!B1</f>
        <v>no NAFLD</v>
      </c>
      <c r="C116" s="4" t="str">
        <f>'65-69 transition matrix'!C1</f>
        <v>NAFLD</v>
      </c>
      <c r="D116" s="4" t="str">
        <f>'65-69 transition matrix'!D1</f>
        <v>F1</v>
      </c>
      <c r="E116" s="4" t="str">
        <f>'65-69 transition matrix'!E1</f>
        <v>F2</v>
      </c>
      <c r="F116" s="4" t="str">
        <f>'65-69 transition matrix'!F1</f>
        <v>F3</v>
      </c>
      <c r="G116" s="4" t="str">
        <f>'65-69 transition matrix'!G1</f>
        <v>F4</v>
      </c>
      <c r="H116" s="4" t="str">
        <f>'65-69 transition matrix'!H1</f>
        <v>DCC</v>
      </c>
      <c r="I116" s="4" t="str">
        <f>'65-69 transition matrix'!I1</f>
        <v>HCC</v>
      </c>
      <c r="J116" s="4" t="str">
        <f>'65-69 transition matrix'!J1</f>
        <v>LT</v>
      </c>
      <c r="K116" s="4" t="str">
        <f>'65-69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">
      <c r="A117" s="4" t="str">
        <f>'65-69 transition matrix'!A2</f>
        <v>no NAFLD</v>
      </c>
      <c r="B117" s="41">
        <f>'65-69 transition matrix'!B2</f>
        <v>0.89561000000000002</v>
      </c>
      <c r="C117" s="41">
        <f>'65-69 transition matrix'!C2</f>
        <v>8.9399999999999993E-2</v>
      </c>
      <c r="D117" s="41">
        <f>'65-69 transition matrix'!D2</f>
        <v>0</v>
      </c>
      <c r="E117" s="41">
        <f>'65-69 transition matrix'!E2</f>
        <v>0</v>
      </c>
      <c r="F117" s="41">
        <f>'65-69 transition matrix'!F2</f>
        <v>0</v>
      </c>
      <c r="G117" s="41">
        <f>'65-69 transition matrix'!G2</f>
        <v>0</v>
      </c>
      <c r="H117" s="41">
        <f>'65-69 transition matrix'!H2</f>
        <v>0</v>
      </c>
      <c r="I117" s="41">
        <f>'65-69 transition matrix'!I2</f>
        <v>0</v>
      </c>
      <c r="J117" s="41">
        <f>'65-69 transition matrix'!J2</f>
        <v>0</v>
      </c>
      <c r="K117" s="41">
        <f>'65-69 transition matrix'!K2</f>
        <v>1.499E-2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">
      <c r="A118" s="4" t="str">
        <f>'65-69 transition matrix'!A3</f>
        <v>NAFLD</v>
      </c>
      <c r="B118" s="41">
        <f>'65-69 transition matrix'!B3</f>
        <v>0.14359</v>
      </c>
      <c r="C118" s="41">
        <f>'65-69 transition matrix'!C3</f>
        <v>0.81453449999999994</v>
      </c>
      <c r="D118" s="41">
        <f>'65-69 transition matrix'!D3</f>
        <v>2.6136E-2</v>
      </c>
      <c r="E118" s="41">
        <f>'65-69 transition matrix'!E3</f>
        <v>0</v>
      </c>
      <c r="F118" s="41">
        <f>'65-69 transition matrix'!F3</f>
        <v>0</v>
      </c>
      <c r="G118" s="41">
        <f>'65-69 transition matrix'!G3</f>
        <v>0</v>
      </c>
      <c r="H118" s="41">
        <f>'65-69 transition matrix'!H3</f>
        <v>0</v>
      </c>
      <c r="I118" s="41">
        <f>'65-69 transition matrix'!I3</f>
        <v>0</v>
      </c>
      <c r="J118" s="41">
        <f>'65-69 transition matrix'!J3</f>
        <v>0</v>
      </c>
      <c r="K118" s="41">
        <f>'65-69 transition matrix'!K3</f>
        <v>1.57395E-2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">
      <c r="A119" s="4" t="str">
        <f>'65-69 transition matrix'!A4</f>
        <v>F1</v>
      </c>
      <c r="B119" s="41">
        <f>'65-69 transition matrix'!B4</f>
        <v>0</v>
      </c>
      <c r="C119" s="41">
        <f>'65-69 transition matrix'!C4</f>
        <v>4.9799999999999997E-2</v>
      </c>
      <c r="D119" s="41">
        <f>'65-69 transition matrix'!D4</f>
        <v>0.80023998699999999</v>
      </c>
      <c r="E119" s="41">
        <f>'65-69 transition matrix'!E4</f>
        <v>0.1331</v>
      </c>
      <c r="F119" s="41">
        <f>'65-69 transition matrix'!F4</f>
        <v>0</v>
      </c>
      <c r="G119" s="41">
        <f>'65-69 transition matrix'!G4</f>
        <v>0</v>
      </c>
      <c r="H119" s="41">
        <f>'65-69 transition matrix'!H4</f>
        <v>0</v>
      </c>
      <c r="I119" s="41">
        <f>'65-69 transition matrix'!I4</f>
        <v>1.1253000000000001E-5</v>
      </c>
      <c r="J119" s="41">
        <f>'65-69 transition matrix'!J4</f>
        <v>0</v>
      </c>
      <c r="K119" s="41">
        <f>'65-69 transition matrix'!K4</f>
        <v>1.6848760000000001E-2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">
      <c r="A120" s="4" t="str">
        <f>'65-69 transition matrix'!A5</f>
        <v>F2</v>
      </c>
      <c r="B120" s="41">
        <f>'65-69 transition matrix'!B5</f>
        <v>0</v>
      </c>
      <c r="C120" s="41">
        <f>'65-69 transition matrix'!C5</f>
        <v>0</v>
      </c>
      <c r="D120" s="41">
        <f>'65-69 transition matrix'!D5</f>
        <v>4.9799999999999997E-2</v>
      </c>
      <c r="E120" s="41">
        <f>'65-69 transition matrix'!E5</f>
        <v>0.78985812</v>
      </c>
      <c r="F120" s="41">
        <f>'65-69 transition matrix'!F5</f>
        <v>0.1331</v>
      </c>
      <c r="G120" s="41">
        <f>'65-69 transition matrix'!G5</f>
        <v>0</v>
      </c>
      <c r="H120" s="41">
        <f>'65-69 transition matrix'!H5</f>
        <v>0</v>
      </c>
      <c r="I120" s="41">
        <f>'65-69 transition matrix'!I5</f>
        <v>2.299E-4</v>
      </c>
      <c r="J120" s="41">
        <f>'65-69 transition matrix'!J5</f>
        <v>0</v>
      </c>
      <c r="K120" s="41">
        <f>'65-69 transition matrix'!K5</f>
        <v>2.7011980000000001E-2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">
      <c r="A121" s="4" t="str">
        <f>'65-69 transition matrix'!A6</f>
        <v>F3</v>
      </c>
      <c r="B121" s="41">
        <f>'65-69 transition matrix'!B6</f>
        <v>0</v>
      </c>
      <c r="C121" s="41">
        <f>'65-69 transition matrix'!C6</f>
        <v>0</v>
      </c>
      <c r="D121" s="41">
        <f>'65-69 transition matrix'!D6</f>
        <v>0</v>
      </c>
      <c r="E121" s="41">
        <f>'65-69 transition matrix'!E6</f>
        <v>4.9799999999999997E-2</v>
      </c>
      <c r="F121" s="41">
        <f>'65-69 transition matrix'!F6</f>
        <v>0.82746865000000003</v>
      </c>
      <c r="G121" s="41">
        <f>'65-69 transition matrix'!G6</f>
        <v>8.7119999999999989E-2</v>
      </c>
      <c r="H121" s="41">
        <f>'65-69 transition matrix'!H6</f>
        <v>0</v>
      </c>
      <c r="I121" s="41">
        <f>'65-69 transition matrix'!I6</f>
        <v>4.5980000000000001E-4</v>
      </c>
      <c r="J121" s="41">
        <f>'65-69 transition matrix'!J6</f>
        <v>0</v>
      </c>
      <c r="K121" s="41">
        <f>'65-69 transition matrix'!K6</f>
        <v>3.5151550000000004E-2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">
      <c r="A122" s="4" t="str">
        <f>'65-69 transition matrix'!A7</f>
        <v>F4</v>
      </c>
      <c r="B122" s="41">
        <f>'65-69 transition matrix'!B7</f>
        <v>0</v>
      </c>
      <c r="C122" s="41">
        <f>'65-69 transition matrix'!C7</f>
        <v>0</v>
      </c>
      <c r="D122" s="41">
        <f>'65-69 transition matrix'!D7</f>
        <v>0</v>
      </c>
      <c r="E122" s="41">
        <f>'65-69 transition matrix'!E7</f>
        <v>0</v>
      </c>
      <c r="F122" s="41">
        <f>'65-69 transition matrix'!F7</f>
        <v>4.9799999999999997E-2</v>
      </c>
      <c r="G122" s="41">
        <f>'65-69 transition matrix'!G7</f>
        <v>0.74113468999999998</v>
      </c>
      <c r="H122" s="41">
        <f>'65-69 transition matrix'!H7</f>
        <v>0.1331</v>
      </c>
      <c r="I122" s="41">
        <f>'65-69 transition matrix'!I7</f>
        <v>3.1459999999999995E-2</v>
      </c>
      <c r="J122" s="41">
        <f>'65-69 transition matrix'!J7</f>
        <v>0</v>
      </c>
      <c r="K122" s="41">
        <f>'65-69 transition matrix'!K7</f>
        <v>4.4505309999999999E-2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">
      <c r="A123" s="4" t="str">
        <f>'65-69 transition matrix'!A8</f>
        <v>DCC</v>
      </c>
      <c r="B123" s="41">
        <f>'65-69 transition matrix'!B8</f>
        <v>0</v>
      </c>
      <c r="C123" s="41">
        <f>'65-69 transition matrix'!C8</f>
        <v>0</v>
      </c>
      <c r="D123" s="41">
        <f>'65-69 transition matrix'!D8</f>
        <v>0</v>
      </c>
      <c r="E123" s="41">
        <f>'65-69 transition matrix'!E8</f>
        <v>0</v>
      </c>
      <c r="F123" s="41">
        <f>'65-69 transition matrix'!F8</f>
        <v>0</v>
      </c>
      <c r="G123" s="41">
        <f>'65-69 transition matrix'!G8</f>
        <v>0</v>
      </c>
      <c r="H123" s="41">
        <f>'65-69 transition matrix'!H8</f>
        <v>0.7746599999999999</v>
      </c>
      <c r="I123" s="41">
        <f>'65-69 transition matrix'!I8</f>
        <v>3.1459999999999995E-2</v>
      </c>
      <c r="J123" s="41">
        <f>'65-69 transition matrix'!J8</f>
        <v>3.388E-2</v>
      </c>
      <c r="K123" s="41">
        <f>'65-69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">
      <c r="A124" s="4" t="str">
        <f>'65-69 transition matrix'!A9</f>
        <v>HCC</v>
      </c>
      <c r="B124" s="41">
        <f>'65-69 transition matrix'!B9</f>
        <v>0</v>
      </c>
      <c r="C124" s="41">
        <f>'65-69 transition matrix'!C9</f>
        <v>0</v>
      </c>
      <c r="D124" s="41">
        <f>'65-69 transition matrix'!D9</f>
        <v>0</v>
      </c>
      <c r="E124" s="41">
        <f>'65-69 transition matrix'!E9</f>
        <v>0</v>
      </c>
      <c r="F124" s="41">
        <f>'65-69 transition matrix'!F9</f>
        <v>0</v>
      </c>
      <c r="G124" s="41">
        <f>'65-69 transition matrix'!G9</f>
        <v>0</v>
      </c>
      <c r="H124" s="41">
        <f>'65-69 transition matrix'!H9</f>
        <v>0</v>
      </c>
      <c r="I124" s="41">
        <f>'65-69 transition matrix'!I9</f>
        <v>0.37056200000000006</v>
      </c>
      <c r="J124" s="41">
        <f>'65-69 transition matrix'!J9</f>
        <v>7.038E-3</v>
      </c>
      <c r="K124" s="41">
        <f>'65-69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">
      <c r="A125" s="4" t="str">
        <f>'65-69 transition matrix'!A10</f>
        <v xml:space="preserve">LT </v>
      </c>
      <c r="B125" s="41">
        <f>'65-69 transition matrix'!B10</f>
        <v>0</v>
      </c>
      <c r="C125" s="41">
        <f>'65-69 transition matrix'!C10</f>
        <v>0</v>
      </c>
      <c r="D125" s="41">
        <f>'65-69 transition matrix'!D10</f>
        <v>0</v>
      </c>
      <c r="E125" s="41">
        <f>'65-69 transition matrix'!E10</f>
        <v>0</v>
      </c>
      <c r="F125" s="41">
        <f>'65-69 transition matrix'!F10</f>
        <v>0</v>
      </c>
      <c r="G125" s="41">
        <f>'65-69 transition matrix'!G10</f>
        <v>0</v>
      </c>
      <c r="H125" s="41">
        <f>'65-69 transition matrix'!H10</f>
        <v>0</v>
      </c>
      <c r="I125" s="41">
        <f>'65-69 transition matrix'!I10</f>
        <v>0</v>
      </c>
      <c r="J125" s="41">
        <f>'65-69 transition matrix'!J10</f>
        <v>0.92999999999999994</v>
      </c>
      <c r="K125" s="41">
        <f>'65-69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">
      <c r="A126" s="4" t="str">
        <f>'65-69 transition matrix'!A11</f>
        <v>death</v>
      </c>
      <c r="B126" s="41">
        <f>'65-69 transition matrix'!B11</f>
        <v>0</v>
      </c>
      <c r="C126" s="41">
        <f>'65-69 transition matrix'!C11</f>
        <v>0</v>
      </c>
      <c r="D126" s="41">
        <f>'65-69 transition matrix'!D11</f>
        <v>0</v>
      </c>
      <c r="E126" s="41">
        <f>'65-69 transition matrix'!E11</f>
        <v>0</v>
      </c>
      <c r="F126" s="41">
        <f>'65-69 transition matrix'!F11</f>
        <v>0</v>
      </c>
      <c r="G126" s="41">
        <f>'65-69 transition matrix'!G11</f>
        <v>0</v>
      </c>
      <c r="H126" s="41">
        <f>'65-69 transition matrix'!H11</f>
        <v>0</v>
      </c>
      <c r="I126" s="41">
        <f>'65-69 transition matrix'!I11</f>
        <v>0</v>
      </c>
      <c r="J126" s="41">
        <f>'65-69 transition matrix'!J11</f>
        <v>0</v>
      </c>
      <c r="K126" s="41">
        <f>'65-69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">
      <c r="A129" s="4">
        <v>65</v>
      </c>
      <c r="B129" s="41">
        <f t="array" ref="B129:K129">MMULT(B113:K113,B117:K126)</f>
        <v>464.28697987967183</v>
      </c>
      <c r="C129" s="41">
        <v>228.00231934192553</v>
      </c>
      <c r="D129" s="41">
        <v>34.1405495834466</v>
      </c>
      <c r="E129" s="41">
        <v>22.952446632320552</v>
      </c>
      <c r="F129" s="41">
        <v>15.047973828414936</v>
      </c>
      <c r="G129" s="41">
        <v>4.1096099408338098</v>
      </c>
      <c r="H129" s="41">
        <v>1.8008500901892646</v>
      </c>
      <c r="I129" s="41">
        <v>0.26509426386516333</v>
      </c>
      <c r="J129" s="41">
        <v>0.50519539844233519</v>
      </c>
      <c r="K129" s="41">
        <v>136.47394757886468</v>
      </c>
      <c r="L129" s="41">
        <f xml:space="preserve"> (C129 + D129 + E129 + F129 + G129 + H129) / $Q$2</f>
        <v>0.33721773795415222</v>
      </c>
      <c r="M129" s="41">
        <f xml:space="preserve"> (D129 + E129 + F129 + G129 + H129) / (C129 + D129 + E129 + F129+ G129 + H129)</f>
        <v>0.25502523731158838</v>
      </c>
      <c r="N129" s="41">
        <f>I129 / (D129 + E129 + F129 + G129 + H129)</f>
        <v>3.3964049551652819E-3</v>
      </c>
      <c r="O129" s="41">
        <f>SUM(B129:J129)</f>
        <v>771.11101895910997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">
      <c r="A132" s="4">
        <v>66</v>
      </c>
      <c r="B132" s="41">
        <f t="array" ref="B132:K132">MMULT(B129:K129,B117:K126)</f>
        <v>448.55891508434001</v>
      </c>
      <c r="C132" s="41">
        <v>228.92321055451393</v>
      </c>
      <c r="D132" s="41">
        <v>34.422733415440298</v>
      </c>
      <c r="E132" s="41">
        <v>23.422672592616848</v>
      </c>
      <c r="F132" s="41">
        <v>15.711355810849229</v>
      </c>
      <c r="G132" s="41">
        <v>4.356753969452293</v>
      </c>
      <c r="H132" s="41">
        <v>1.9420356139909956</v>
      </c>
      <c r="I132" s="41">
        <v>0.29675694263392677</v>
      </c>
      <c r="J132" s="41">
        <v>0.53271025503606695</v>
      </c>
      <c r="K132" s="41">
        <v>149.41782229910115</v>
      </c>
      <c r="L132" s="41">
        <f xml:space="preserve"> (C132 + D132 + E132 + F132 + G132 + H132) / $Q$2</f>
        <v>0.34022022547895953</v>
      </c>
      <c r="M132" s="41">
        <f xml:space="preserve"> (D132 + E132 + F132 + G132 + H132) / (C132 + D132 + E132 + F132+ G132 + H132)</f>
        <v>0.25861737023709391</v>
      </c>
      <c r="N132" s="41">
        <f>I132 / (D132 + E132 + F132 + G132 + H132)</f>
        <v>3.7161717303625676E-3</v>
      </c>
      <c r="O132" s="41">
        <f>SUM(B132:J132)</f>
        <v>758.16714423887368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">
      <c r="A135" s="4">
        <v>67</v>
      </c>
      <c r="B135" s="41">
        <f t="array" ref="B135:K135">MMULT(B132:K132,B117:K126)</f>
        <v>434.6049337422084</v>
      </c>
      <c r="C135" s="41">
        <v>228.28127198004461</v>
      </c>
      <c r="D135" s="41">
        <v>34.696033867041507</v>
      </c>
      <c r="E135" s="41">
        <v>23.864679476355263</v>
      </c>
      <c r="F135" s="41">
        <v>16.335178452229094</v>
      </c>
      <c r="G135" s="41">
        <v>4.5977148207974796</v>
      </c>
      <c r="H135" s="41">
        <v>2.0843012620683647</v>
      </c>
      <c r="I135" s="41">
        <v>0.32112307932143402</v>
      </c>
      <c r="J135" s="41">
        <v>0.5633052791478147</v>
      </c>
      <c r="K135" s="41">
        <v>162.23642457876073</v>
      </c>
      <c r="L135" s="41">
        <f xml:space="preserve"> (C135 + D135 + E135 + F135 + G135 + H135) / $Q$2</f>
        <v>0.34141065716470465</v>
      </c>
      <c r="M135" s="41">
        <f xml:space="preserve"> (D135 + E135 + F135 + G135 + H135) / (C135 + D135 + E135 + F135+ G135 + H135)</f>
        <v>0.26327413606314787</v>
      </c>
      <c r="N135" s="41">
        <f>I135 / (D135 + E135 + F135 + G135 + H135)</f>
        <v>3.9363975820480585E-3</v>
      </c>
      <c r="O135" s="41">
        <f>SUM(B135:J135)</f>
        <v>745.34854195921389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">
      <c r="A138" s="4">
        <v>68</v>
      </c>
      <c r="B138" s="41">
        <f t="array" ref="B138:K138">MMULT(B135:K135,B117:K126)</f>
        <v>422.0154325524739</v>
      </c>
      <c r="C138" s="41">
        <v>226.52451529476173</v>
      </c>
      <c r="D138" s="41">
        <v>34.91997405310579</v>
      </c>
      <c r="E138" s="41">
        <v>24.281244860220788</v>
      </c>
      <c r="F138" s="41">
        <v>16.922203097753698</v>
      </c>
      <c r="G138" s="41">
        <v>4.830646695178344</v>
      </c>
      <c r="H138" s="41">
        <v>2.2265806583220238</v>
      </c>
      <c r="I138" s="41">
        <v>0.34260007581952351</v>
      </c>
      <c r="J138" s="41">
        <v>0.596750100598608</v>
      </c>
      <c r="K138" s="41">
        <v>174.92501914974031</v>
      </c>
      <c r="L138" s="41">
        <f xml:space="preserve"> (C138 + D138 + E138 + F138 + G138 + H138) / $Q$2</f>
        <v>0.3412409593348899</v>
      </c>
      <c r="M138" s="41">
        <f xml:space="preserve"> (D138 + E138 + F138 + G138 + H138) / (C138 + D138 + E138 + F138+ G138 + H138)</f>
        <v>0.26858011701572532</v>
      </c>
      <c r="N138" s="41">
        <f>I138 / (D138 + E138 + F138 + G138 + H138)</f>
        <v>4.1187473100613575E-3</v>
      </c>
      <c r="O138" s="41">
        <f>SUM(B138:J138)</f>
        <v>732.6599473882344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">
      <c r="A141" s="4">
        <v>69</v>
      </c>
      <c r="B141" s="41">
        <f t="array" ref="B141:K141">MMULT(B138:K138,B117:K126)</f>
        <v>410.48789669949599</v>
      </c>
      <c r="C141" s="41">
        <v>223.97922718139691</v>
      </c>
      <c r="D141" s="41">
        <v>35.074010308080602</v>
      </c>
      <c r="E141" s="41">
        <v>24.669312677290169</v>
      </c>
      <c r="F141" s="41">
        <v>17.474992448639338</v>
      </c>
      <c r="G141" s="41">
        <v>5.0544221748068283</v>
      </c>
      <c r="H141" s="41">
        <v>2.3678020479039765</v>
      </c>
      <c r="I141" s="41">
        <v>0.36273098348268734</v>
      </c>
      <c r="J141" s="41">
        <v>0.63282536559427338</v>
      </c>
      <c r="K141" s="41">
        <v>187.48174665128391</v>
      </c>
      <c r="L141" s="41">
        <f xml:space="preserve"> (C141 + D141 + E141 + F141 + G141 + H141) / $Q$2</f>
        <v>0.34004504064821878</v>
      </c>
      <c r="M141" s="41">
        <f xml:space="preserve"> (D141 + E141 + F141 + G141 + H141) / (C141 + D141 + E141 + F141+ G141 + H141)</f>
        <v>0.2742550826341526</v>
      </c>
      <c r="N141" s="41">
        <f>I141 / (D141 + E141 + F141 + G141 + H141)</f>
        <v>4.2855466772048698E-3</v>
      </c>
      <c r="O141" s="41">
        <f>SUM(B141:J141)</f>
        <v>720.10321988669079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-4.0230921605286198</v>
      </c>
      <c r="AM141">
        <f>J141 - J129</f>
        <v>0.1276299671519382</v>
      </c>
      <c r="AN141">
        <f>K141-K129</f>
        <v>51.007799072419232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">
      <c r="A142" s="22" t="s">
        <v>153</v>
      </c>
      <c r="B142" s="41">
        <f t="shared" ref="B142:J142" si="5">SUM(B129:B141)</f>
        <v>2179.9541579581901</v>
      </c>
      <c r="C142" s="41">
        <f t="shared" si="5"/>
        <v>1135.7105443526427</v>
      </c>
      <c r="D142" s="41">
        <f t="shared" si="5"/>
        <v>173.2533012271148</v>
      </c>
      <c r="E142" s="41">
        <f t="shared" si="5"/>
        <v>119.19035623880363</v>
      </c>
      <c r="F142" s="41">
        <f t="shared" si="5"/>
        <v>81.491703637886303</v>
      </c>
      <c r="G142" s="41">
        <f t="shared" si="5"/>
        <v>22.949147601068752</v>
      </c>
      <c r="H142" s="41">
        <f t="shared" si="5"/>
        <v>10.421569672474627</v>
      </c>
      <c r="I142" s="41">
        <f t="shared" si="5"/>
        <v>1.5883053451227349</v>
      </c>
      <c r="J142" s="41">
        <f t="shared" si="5"/>
        <v>2.8307863988190984</v>
      </c>
      <c r="K142" s="41"/>
      <c r="L142" s="4"/>
      <c r="M142" s="41"/>
      <c r="N142" s="41"/>
      <c r="O142" s="4">
        <f>SUM(B142:J142)</f>
        <v>3727.3898724321225</v>
      </c>
      <c r="P142" s="41"/>
      <c r="Q142" s="41">
        <f xml:space="preserve"> $R$6 * B142</f>
        <v>2179.9541579581901</v>
      </c>
      <c r="R142" s="41">
        <f>$R$7 * C142</f>
        <v>1135.7105443526427</v>
      </c>
      <c r="S142" s="41">
        <f xml:space="preserve"> $R$8 * D142</f>
        <v>164.59063616575907</v>
      </c>
      <c r="T142" s="41">
        <f xml:space="preserve"> $R$9 * E142</f>
        <v>113.23083842686344</v>
      </c>
      <c r="U142" s="41">
        <f xml:space="preserve"> $R$10 * F142</f>
        <v>74.972367346855407</v>
      </c>
      <c r="V142" s="41">
        <f>$R$11 * G142</f>
        <v>17.900335128833628</v>
      </c>
      <c r="W142" s="41">
        <f>$R$12 *H142</f>
        <v>6.2529418034847764</v>
      </c>
      <c r="X142" s="41">
        <f xml:space="preserve"> $R$13 * I142</f>
        <v>1.0323984743297778</v>
      </c>
      <c r="Y142" s="41">
        <f xml:space="preserve"> $R$14 * J142</f>
        <v>2.1230897991143238</v>
      </c>
      <c r="Z142" s="4">
        <f>SUM(Q142:Y142)</f>
        <v>3695.7673094560732</v>
      </c>
      <c r="AA142" s="41"/>
      <c r="AB142" s="50">
        <f xml:space="preserve"> $S$6 * B142</f>
        <v>5469504.9823170993</v>
      </c>
      <c r="AC142" s="50">
        <f>$S$7 * C142</f>
        <v>4400878.3593664905</v>
      </c>
      <c r="AD142" s="50">
        <f xml:space="preserve"> $S$8 * D142</f>
        <v>680019.20731642563</v>
      </c>
      <c r="AE142" s="50">
        <f xml:space="preserve"> $S$9 * E142</f>
        <v>476761.42495521455</v>
      </c>
      <c r="AF142" s="50">
        <f xml:space="preserve"> $S$10 * F142</f>
        <v>366712.66637048835</v>
      </c>
      <c r="AG142" s="50">
        <f>$S$11 * G142</f>
        <v>475322.74511333602</v>
      </c>
      <c r="AH142" s="50">
        <f>$S$12 *H142</f>
        <v>533417.62211594125</v>
      </c>
      <c r="AI142" s="50">
        <f xml:space="preserve"> $S$13 * I142</f>
        <v>112658.49812955559</v>
      </c>
      <c r="AJ142" s="50">
        <f xml:space="preserve"> $S$14 * J142</f>
        <v>190138.2608358812</v>
      </c>
      <c r="AK142" s="39">
        <f>SUM(AB142:AJ142) + AL142 + AM142 + AN142</f>
        <v>15905326.104944879</v>
      </c>
      <c r="AL142" s="39">
        <f>IF(AL141&gt;0,(AL141*$T$7)-(AL141*$S$7),0)</f>
        <v>0</v>
      </c>
      <c r="AM142" s="39">
        <f>IF(AM141 &gt; 0, (AM141 * $T$14) - (AM141 * $S$14), 0)</f>
        <v>21259.323628498343</v>
      </c>
      <c r="AN142" s="39">
        <f t="array" ref="AN142">IF(AN141&gt;0,AN141*$T$15,0)</f>
        <v>3178653.0147959492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">
      <c r="A144" s="4" t="str">
        <f>'70-74 transition matrix'!A1</f>
        <v>70-74</v>
      </c>
      <c r="B144" s="4" t="str">
        <f>'70-74 transition matrix'!B1</f>
        <v>no NAFLD</v>
      </c>
      <c r="C144" s="4" t="str">
        <f>'70-74 transition matrix'!C1</f>
        <v>NAFLD</v>
      </c>
      <c r="D144" s="4" t="str">
        <f>'70-74 transition matrix'!D1</f>
        <v>F1</v>
      </c>
      <c r="E144" s="4" t="str">
        <f>'70-74 transition matrix'!E1</f>
        <v>F2</v>
      </c>
      <c r="F144" s="4" t="str">
        <f>'70-74 transition matrix'!F1</f>
        <v>F3</v>
      </c>
      <c r="G144" s="4" t="str">
        <f>'70-74 transition matrix'!G1</f>
        <v>F4</v>
      </c>
      <c r="H144" s="4" t="str">
        <f>'70-74 transition matrix'!H1</f>
        <v>DCC</v>
      </c>
      <c r="I144" s="4" t="str">
        <f>'70-74 transition matrix'!I1</f>
        <v>HCC</v>
      </c>
      <c r="J144" s="4" t="str">
        <f>'70-74 transition matrix'!J1</f>
        <v>LT</v>
      </c>
      <c r="K144" s="4" t="str">
        <f>'70-74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">
      <c r="A145" s="4" t="str">
        <f>'70-74 transition matrix'!A2</f>
        <v>no NAFLD</v>
      </c>
      <c r="B145" s="41">
        <f>'70-74 transition matrix'!B2</f>
        <v>0.88634999999999997</v>
      </c>
      <c r="C145" s="41">
        <f>'70-74 transition matrix'!C2</f>
        <v>9.0399999999999994E-2</v>
      </c>
      <c r="D145" s="41">
        <f>'70-74 transition matrix'!D2</f>
        <v>0</v>
      </c>
      <c r="E145" s="41">
        <f>'70-74 transition matrix'!E2</f>
        <v>0</v>
      </c>
      <c r="F145" s="41">
        <f>'70-74 transition matrix'!F2</f>
        <v>0</v>
      </c>
      <c r="G145" s="41">
        <f>'70-74 transition matrix'!G2</f>
        <v>0</v>
      </c>
      <c r="H145" s="41">
        <f>'70-74 transition matrix'!H2</f>
        <v>0</v>
      </c>
      <c r="I145" s="41">
        <f>'70-74 transition matrix'!I2</f>
        <v>0</v>
      </c>
      <c r="J145" s="41">
        <f>'70-74 transition matrix'!J2</f>
        <v>0</v>
      </c>
      <c r="K145" s="41">
        <f>'70-74 transition matrix'!K2</f>
        <v>2.325E-2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">
      <c r="A146" s="4" t="str">
        <f>'70-74 transition matrix'!A3</f>
        <v>NAFLD</v>
      </c>
      <c r="B146" s="41">
        <f>'70-74 transition matrix'!B3</f>
        <v>0.14359</v>
      </c>
      <c r="C146" s="41">
        <f>'70-74 transition matrix'!C3</f>
        <v>0.80586150000000001</v>
      </c>
      <c r="D146" s="41">
        <f>'70-74 transition matrix'!D3</f>
        <v>2.6136E-2</v>
      </c>
      <c r="E146" s="41">
        <f>'70-74 transition matrix'!E3</f>
        <v>0</v>
      </c>
      <c r="F146" s="41">
        <f>'70-74 transition matrix'!F3</f>
        <v>0</v>
      </c>
      <c r="G146" s="41">
        <f>'70-74 transition matrix'!G3</f>
        <v>0</v>
      </c>
      <c r="H146" s="41">
        <f>'70-74 transition matrix'!H3</f>
        <v>0</v>
      </c>
      <c r="I146" s="41">
        <f>'70-74 transition matrix'!I3</f>
        <v>0</v>
      </c>
      <c r="J146" s="41">
        <f>'70-74 transition matrix'!J3</f>
        <v>0</v>
      </c>
      <c r="K146" s="41">
        <f>'70-74 transition matrix'!K3</f>
        <v>2.44125E-2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">
      <c r="A147" s="4" t="str">
        <f>'70-74 transition matrix'!A4</f>
        <v>F1</v>
      </c>
      <c r="B147" s="41">
        <f>'70-74 transition matrix'!B4</f>
        <v>0</v>
      </c>
      <c r="C147" s="41">
        <f>'70-74 transition matrix'!C4</f>
        <v>4.9799999999999997E-2</v>
      </c>
      <c r="D147" s="41">
        <f>'70-74 transition matrix'!D4</f>
        <v>0.79095574700000004</v>
      </c>
      <c r="E147" s="41">
        <f>'70-74 transition matrix'!E4</f>
        <v>0.1331</v>
      </c>
      <c r="F147" s="41">
        <f>'70-74 transition matrix'!F4</f>
        <v>0</v>
      </c>
      <c r="G147" s="41">
        <f>'70-74 transition matrix'!G4</f>
        <v>0</v>
      </c>
      <c r="H147" s="41">
        <f>'70-74 transition matrix'!H4</f>
        <v>0</v>
      </c>
      <c r="I147" s="41">
        <f>'70-74 transition matrix'!I4</f>
        <v>1.1253000000000001E-5</v>
      </c>
      <c r="J147" s="41">
        <f>'70-74 transition matrix'!J4</f>
        <v>0</v>
      </c>
      <c r="K147" s="41">
        <f>'70-74 transition matrix'!K4</f>
        <v>2.6133000000000003E-2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">
      <c r="A148" s="4" t="str">
        <f>'70-74 transition matrix'!A5</f>
        <v>F2</v>
      </c>
      <c r="B148" s="41">
        <f>'70-74 transition matrix'!B5</f>
        <v>0</v>
      </c>
      <c r="C148" s="41">
        <f>'70-74 transition matrix'!C5</f>
        <v>0</v>
      </c>
      <c r="D148" s="41">
        <f>'70-74 transition matrix'!D5</f>
        <v>4.9799999999999997E-2</v>
      </c>
      <c r="E148" s="41">
        <f>'70-74 transition matrix'!E5</f>
        <v>0.77497360000000004</v>
      </c>
      <c r="F148" s="41">
        <f>'70-74 transition matrix'!F5</f>
        <v>0.1331</v>
      </c>
      <c r="G148" s="41">
        <f>'70-74 transition matrix'!G5</f>
        <v>0</v>
      </c>
      <c r="H148" s="41">
        <f>'70-74 transition matrix'!H5</f>
        <v>0</v>
      </c>
      <c r="I148" s="41">
        <f>'70-74 transition matrix'!I5</f>
        <v>2.299E-4</v>
      </c>
      <c r="J148" s="41">
        <f>'70-74 transition matrix'!J5</f>
        <v>0</v>
      </c>
      <c r="K148" s="41">
        <f>'70-74 transition matrix'!K5</f>
        <v>4.1896500000000003E-2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">
      <c r="A149" s="4" t="str">
        <f>'70-74 transition matrix'!A6</f>
        <v>F3</v>
      </c>
      <c r="B149" s="41">
        <f>'70-74 transition matrix'!B6</f>
        <v>0</v>
      </c>
      <c r="C149" s="41">
        <f>'70-74 transition matrix'!C6</f>
        <v>0</v>
      </c>
      <c r="D149" s="41">
        <f>'70-74 transition matrix'!D6</f>
        <v>0</v>
      </c>
      <c r="E149" s="41">
        <f>'70-74 transition matrix'!E6</f>
        <v>4.9799999999999997E-2</v>
      </c>
      <c r="F149" s="41">
        <f>'70-74 transition matrix'!F6</f>
        <v>0.80809895000000009</v>
      </c>
      <c r="G149" s="41">
        <f>'70-74 transition matrix'!G6</f>
        <v>8.7119999999999989E-2</v>
      </c>
      <c r="H149" s="41">
        <f>'70-74 transition matrix'!H6</f>
        <v>0</v>
      </c>
      <c r="I149" s="41">
        <f>'70-74 transition matrix'!I6</f>
        <v>4.5980000000000001E-4</v>
      </c>
      <c r="J149" s="41">
        <f>'70-74 transition matrix'!J6</f>
        <v>0</v>
      </c>
      <c r="K149" s="41">
        <f>'70-74 transition matrix'!K6</f>
        <v>5.4521250000000007E-2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">
      <c r="A150" s="4" t="str">
        <f>'70-74 transition matrix'!A7</f>
        <v>F4</v>
      </c>
      <c r="B150" s="41">
        <f>'70-74 transition matrix'!B7</f>
        <v>0</v>
      </c>
      <c r="C150" s="41">
        <f>'70-74 transition matrix'!C7</f>
        <v>0</v>
      </c>
      <c r="D150" s="41">
        <f>'70-74 transition matrix'!D7</f>
        <v>0</v>
      </c>
      <c r="E150" s="41">
        <f>'70-74 transition matrix'!E7</f>
        <v>0</v>
      </c>
      <c r="F150" s="41">
        <f>'70-74 transition matrix'!F7</f>
        <v>4.9799999999999997E-2</v>
      </c>
      <c r="G150" s="41">
        <f>'70-74 transition matrix'!G7</f>
        <v>0.71661074999999996</v>
      </c>
      <c r="H150" s="41">
        <f>'70-74 transition matrix'!H7</f>
        <v>0.1331</v>
      </c>
      <c r="I150" s="41">
        <f>'70-74 transition matrix'!I7</f>
        <v>3.1459999999999995E-2</v>
      </c>
      <c r="J150" s="41">
        <f>'70-74 transition matrix'!J7</f>
        <v>0</v>
      </c>
      <c r="K150" s="41">
        <f>'70-74 transition matrix'!K7</f>
        <v>6.902925E-2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">
      <c r="A151" s="4" t="str">
        <f>'70-74 transition matrix'!A8</f>
        <v>DCC</v>
      </c>
      <c r="B151" s="41">
        <f>'70-74 transition matrix'!B8</f>
        <v>0</v>
      </c>
      <c r="C151" s="41">
        <f>'70-74 transition matrix'!C8</f>
        <v>0</v>
      </c>
      <c r="D151" s="41">
        <f>'70-74 transition matrix'!D8</f>
        <v>0</v>
      </c>
      <c r="E151" s="41">
        <f>'70-74 transition matrix'!E8</f>
        <v>0</v>
      </c>
      <c r="F151" s="41">
        <f>'70-74 transition matrix'!F8</f>
        <v>0</v>
      </c>
      <c r="G151" s="41">
        <f>'70-74 transition matrix'!G8</f>
        <v>0</v>
      </c>
      <c r="H151" s="41">
        <f>'70-74 transition matrix'!H8</f>
        <v>0.7746599999999999</v>
      </c>
      <c r="I151" s="41">
        <f>'70-74 transition matrix'!I8</f>
        <v>3.1459999999999995E-2</v>
      </c>
      <c r="J151" s="41">
        <f>'70-74 transition matrix'!J8</f>
        <v>3.388E-2</v>
      </c>
      <c r="K151" s="41">
        <f>'70-74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">
      <c r="A152" s="4" t="str">
        <f>'70-74 transition matrix'!A9</f>
        <v>HCC</v>
      </c>
      <c r="B152" s="41">
        <f>'70-74 transition matrix'!B9</f>
        <v>0</v>
      </c>
      <c r="C152" s="41">
        <f>'70-74 transition matrix'!C9</f>
        <v>0</v>
      </c>
      <c r="D152" s="41">
        <f>'70-74 transition matrix'!D9</f>
        <v>0</v>
      </c>
      <c r="E152" s="41">
        <f>'70-74 transition matrix'!E9</f>
        <v>0</v>
      </c>
      <c r="F152" s="41">
        <f>'70-74 transition matrix'!F9</f>
        <v>0</v>
      </c>
      <c r="G152" s="41">
        <f>'70-74 transition matrix'!G9</f>
        <v>0</v>
      </c>
      <c r="H152" s="41">
        <f>'70-74 transition matrix'!H9</f>
        <v>0</v>
      </c>
      <c r="I152" s="41">
        <f>'70-74 transition matrix'!I9</f>
        <v>0.37056200000000006</v>
      </c>
      <c r="J152" s="41">
        <f>'70-74 transition matrix'!J9</f>
        <v>7.038E-3</v>
      </c>
      <c r="K152" s="41">
        <f>'70-74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">
      <c r="A153" s="4" t="str">
        <f>'70-74 transition matrix'!A10</f>
        <v xml:space="preserve">LT </v>
      </c>
      <c r="B153" s="41">
        <f>'70-74 transition matrix'!B10</f>
        <v>0</v>
      </c>
      <c r="C153" s="41">
        <f>'70-74 transition matrix'!C10</f>
        <v>0</v>
      </c>
      <c r="D153" s="41">
        <f>'70-74 transition matrix'!D10</f>
        <v>0</v>
      </c>
      <c r="E153" s="41">
        <f>'70-74 transition matrix'!E10</f>
        <v>0</v>
      </c>
      <c r="F153" s="41">
        <f>'70-74 transition matrix'!F10</f>
        <v>0</v>
      </c>
      <c r="G153" s="41">
        <f>'70-74 transition matrix'!G10</f>
        <v>0</v>
      </c>
      <c r="H153" s="41">
        <f>'70-74 transition matrix'!H10</f>
        <v>0</v>
      </c>
      <c r="I153" s="41">
        <f>'70-74 transition matrix'!I10</f>
        <v>0</v>
      </c>
      <c r="J153" s="41">
        <f>'70-74 transition matrix'!J10</f>
        <v>0.92999999999999994</v>
      </c>
      <c r="K153" s="41">
        <f>'70-74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">
      <c r="A154" s="4" t="str">
        <f>'70-74 transition matrix'!A11</f>
        <v>death</v>
      </c>
      <c r="B154" s="41">
        <f>'70-74 transition matrix'!B11</f>
        <v>0</v>
      </c>
      <c r="C154" s="41">
        <f>'70-74 transition matrix'!C11</f>
        <v>0</v>
      </c>
      <c r="D154" s="41">
        <f>'70-74 transition matrix'!D11</f>
        <v>0</v>
      </c>
      <c r="E154" s="41">
        <f>'70-74 transition matrix'!E11</f>
        <v>0</v>
      </c>
      <c r="F154" s="41">
        <f>'70-74 transition matrix'!F11</f>
        <v>0</v>
      </c>
      <c r="G154" s="41">
        <f>'70-74 transition matrix'!G11</f>
        <v>0</v>
      </c>
      <c r="H154" s="41">
        <f>'70-74 transition matrix'!H11</f>
        <v>0</v>
      </c>
      <c r="I154" s="41">
        <f>'70-74 transition matrix'!I11</f>
        <v>0</v>
      </c>
      <c r="J154" s="41">
        <f>'70-74 transition matrix'!J11</f>
        <v>0</v>
      </c>
      <c r="K154" s="41">
        <f>'70-74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">
      <c r="A157" s="4">
        <v>70</v>
      </c>
      <c r="B157" s="41">
        <f t="array" ref="B157:K157">MMULT(B141:K141,B145:K154)</f>
        <v>395.99712447057505</v>
      </c>
      <c r="C157" s="41">
        <v>219.35102756021814</v>
      </c>
      <c r="D157" s="41">
        <v>34.824442876455635</v>
      </c>
      <c r="E157" s="41">
        <v>24.656671450992967</v>
      </c>
      <c r="F157" s="41">
        <v>17.656718790656083</v>
      </c>
      <c r="G157" s="41">
        <v>5.1444746076304106</v>
      </c>
      <c r="H157" s="41">
        <v>2.5069851258960831</v>
      </c>
      <c r="I157" s="41">
        <v>0.38201865709818372</v>
      </c>
      <c r="J157" s="41">
        <v>0.67130162404741212</v>
      </c>
      <c r="K157" s="41">
        <v>206.39420137440473</v>
      </c>
      <c r="L157" s="41">
        <f xml:space="preserve"> (C157 + D157 + E157 + F157 + G157 + H157) / $Q$2</f>
        <v>0.33510947363088983</v>
      </c>
      <c r="M157" s="41">
        <f xml:space="preserve"> (D157 + E157 + F157 + G157 + H157) / (C157 + D157 + E157 + F157+ G157 + H157)</f>
        <v>0.2787834665815252</v>
      </c>
      <c r="N157" s="41">
        <f>I157 / (D157 + E157 + F157 + G157 + H157)</f>
        <v>4.5055058752130452E-3</v>
      </c>
      <c r="O157" s="41">
        <f>SUM(B157:J157)</f>
        <v>701.19076516356995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">
      <c r="A160" s="4">
        <v>71</v>
      </c>
      <c r="B160" s="41">
        <f t="array" ref="B160:K160">MMULT(B157:K157,B145:K154)</f>
        <v>382.48866532186594</v>
      </c>
      <c r="C160" s="41">
        <v>214.29894540360621</v>
      </c>
      <c r="D160" s="41">
        <v>34.505453923779115</v>
      </c>
      <c r="E160" s="41">
        <v>24.62270738102416</v>
      </c>
      <c r="F160" s="41">
        <v>17.806373720761609</v>
      </c>
      <c r="G160" s="41">
        <v>5.2248391479719416</v>
      </c>
      <c r="H160" s="41">
        <v>2.626790667902267</v>
      </c>
      <c r="I160" s="41">
        <v>0.39645552835057635</v>
      </c>
      <c r="J160" s="41">
        <v>0.71193581373810955</v>
      </c>
      <c r="K160" s="41">
        <v>224.9027996289748</v>
      </c>
      <c r="L160" s="41">
        <f xml:space="preserve"> (C160 + D160 + E160 + F160 + G160 + H160) / $Q$2</f>
        <v>0.3295395156069183</v>
      </c>
      <c r="M160" s="41">
        <f xml:space="preserve"> (D160 + E160 + F160 + G160 + H160) / (C160 + D160 + E160 + F160+ G160 + H160)</f>
        <v>0.28348507477343965</v>
      </c>
      <c r="N160" s="41">
        <f>I160 / (D160 + E160 + F160 + G160 + H160)</f>
        <v>4.6759460000578932E-3</v>
      </c>
      <c r="O160" s="41">
        <f>SUM(B160:J160)</f>
        <v>682.68216690899987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">
      <c r="A163" s="4">
        <v>72</v>
      </c>
      <c r="B163" s="41">
        <f t="array" ref="B163:K163">MMULT(B160:K160,B145:K154)</f>
        <v>369.79001407853968</v>
      </c>
      <c r="C163" s="41">
        <v>208.99061654186909</v>
      </c>
      <c r="D163" s="41">
        <v>34.119415148500444</v>
      </c>
      <c r="E163" s="41">
        <v>24.561381509367795</v>
      </c>
      <c r="F163" s="41">
        <v>17.92679124903837</v>
      </c>
      <c r="G163" s="41">
        <v>5.2954671790102852</v>
      </c>
      <c r="H163" s="41">
        <v>2.7302957493922353</v>
      </c>
      <c r="I163" s="41">
        <v>0.40816004844075682</v>
      </c>
      <c r="J163" s="41">
        <v>0.75388622861350196</v>
      </c>
      <c r="K163" s="41">
        <v>243.00893880520258</v>
      </c>
      <c r="L163" s="41">
        <f xml:space="preserve"> (C163 + D163 + E163 + F163 + G163 + H163) / $Q$2</f>
        <v>0.32352229069771915</v>
      </c>
      <c r="M163" s="41">
        <f xml:space="preserve"> (D163 + E163 + F163 + G163 + H163) / (C163 + D163 + E163 + F163+ G163 + H163)</f>
        <v>0.28823720213068416</v>
      </c>
      <c r="N163" s="41">
        <f>I163 / (D163 + E163 + F163 + G163 + H163)</f>
        <v>4.8226856719286587E-3</v>
      </c>
      <c r="O163" s="41">
        <f>SUM(B163:J163)</f>
        <v>664.57602773277233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">
      <c r="A166" s="4">
        <v>73</v>
      </c>
      <c r="B166" s="41">
        <f t="array" ref="B166:K166">MMULT(B163:K163,B145:K154)</f>
        <v>357.77234160776061</v>
      </c>
      <c r="C166" s="41">
        <v>203.54565587945075</v>
      </c>
      <c r="D166" s="41">
        <v>33.672283049090098</v>
      </c>
      <c r="E166" s="41">
        <v>24.468470609755713</v>
      </c>
      <c r="F166" s="41">
        <v>18.019455329628659</v>
      </c>
      <c r="G166" s="41">
        <v>5.3565707603671671</v>
      </c>
      <c r="H166" s="41">
        <v>2.8198775867504575</v>
      </c>
      <c r="I166" s="41">
        <v>0.4180124516018246</v>
      </c>
      <c r="J166" s="41">
        <v>0.79648924302089175</v>
      </c>
      <c r="K166" s="41">
        <v>260.71581002054853</v>
      </c>
      <c r="L166" s="41">
        <f xml:space="preserve"> (C166 + D166 + E166 + F166 + G166 + H166) / $Q$2</f>
        <v>0.3171959913716767</v>
      </c>
      <c r="M166" s="41">
        <f xml:space="preserve"> (D166 + E166 + F166 + G166 + H166) / (C166 + D166 + E166 + F166+ G166 + H166)</f>
        <v>0.29295532745213887</v>
      </c>
      <c r="N166" s="41">
        <f>I166 / (D166 + E166 + F166 + G166 + H166)</f>
        <v>4.9564740269284228E-3</v>
      </c>
      <c r="O166" s="41">
        <f>SUM(B166:J166)</f>
        <v>646.86915651742618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">
      <c r="A169" s="4">
        <v>74</v>
      </c>
      <c r="B169" s="41">
        <f t="array" ref="B169:K169">MMULT(B166:K166,B145:K154)</f>
        <v>346.33863571176892</v>
      </c>
      <c r="C169" s="41">
        <v>198.04910694268423</v>
      </c>
      <c r="D169" s="41">
        <v>33.171684890719654</v>
      </c>
      <c r="E169" s="41">
        <v>24.341568504185979</v>
      </c>
      <c r="F169" s="41">
        <v>18.085013593469597</v>
      </c>
      <c r="G169" s="41">
        <v>5.408431138332034</v>
      </c>
      <c r="H169" s="41">
        <v>2.8974059395569789</v>
      </c>
      <c r="I169" s="41">
        <v>0.42642015624569329</v>
      </c>
      <c r="J169" s="41">
        <v>0.83921442028290838</v>
      </c>
      <c r="K169" s="41">
        <v>278.02748524072865</v>
      </c>
      <c r="L169" s="41">
        <f xml:space="preserve"> (C169 + D169 + E169 + F169 + G169 + H169) / $Q$2</f>
        <v>0.310663157064481</v>
      </c>
      <c r="M169" s="41">
        <f xml:space="preserve"> (D169 + E169 + F169 + G169 + H169) / (C169 + D169 + E169 + F169+ G169 + H169)</f>
        <v>0.29758165819789628</v>
      </c>
      <c r="N169" s="41">
        <f>I169 / (D169 + E169 + F169 + G169 + H169)</f>
        <v>5.0822324008003589E-3</v>
      </c>
      <c r="O169" s="41">
        <f>SUM(B169:J169)</f>
        <v>629.55748129724611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-21.301920617533909</v>
      </c>
      <c r="AM169">
        <f>J169 - J157</f>
        <v>0.16791279623549626</v>
      </c>
      <c r="AN169">
        <f>K169-K157</f>
        <v>71.633283866323922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">
      <c r="A170" s="22" t="s">
        <v>153</v>
      </c>
      <c r="B170" s="4">
        <f t="shared" ref="B170:K170" si="6">SUM(B157:B169)</f>
        <v>1852.3867811905102</v>
      </c>
      <c r="C170" s="4">
        <f t="shared" si="6"/>
        <v>1044.2353523278284</v>
      </c>
      <c r="D170" s="4">
        <f t="shared" si="6"/>
        <v>170.29327988854496</v>
      </c>
      <c r="E170" s="4">
        <f t="shared" si="6"/>
        <v>122.65079945532662</v>
      </c>
      <c r="F170" s="4">
        <f t="shared" si="6"/>
        <v>89.494352683554311</v>
      </c>
      <c r="G170" s="4">
        <f t="shared" si="6"/>
        <v>26.429782833311837</v>
      </c>
      <c r="H170" s="4">
        <f t="shared" si="6"/>
        <v>13.581355069498022</v>
      </c>
      <c r="I170" s="4">
        <f t="shared" si="6"/>
        <v>2.0310668417370348</v>
      </c>
      <c r="J170" s="4">
        <f t="shared" si="6"/>
        <v>3.7728273297028236</v>
      </c>
      <c r="K170" s="4">
        <f t="shared" si="6"/>
        <v>1213.0492350698592</v>
      </c>
      <c r="L170" s="4"/>
      <c r="M170" s="41"/>
      <c r="N170" s="41"/>
      <c r="O170" s="4">
        <f>SUM(B170:J170)</f>
        <v>3324.8755976200141</v>
      </c>
      <c r="P170" s="41"/>
      <c r="Q170" s="41">
        <f xml:space="preserve"> $R$6 * B170</f>
        <v>1852.3867811905102</v>
      </c>
      <c r="R170" s="41">
        <f>$R$7 * C170</f>
        <v>1044.2353523278284</v>
      </c>
      <c r="S170" s="41">
        <f xml:space="preserve"> $R$8 * D170</f>
        <v>161.77861589411771</v>
      </c>
      <c r="T170" s="41">
        <f xml:space="preserve"> $R$9 * E170</f>
        <v>116.51825948256028</v>
      </c>
      <c r="U170" s="41">
        <f xml:space="preserve"> $R$10 * F170</f>
        <v>82.334804468869976</v>
      </c>
      <c r="V170" s="41">
        <f>$R$11 * G170</f>
        <v>20.615230609983232</v>
      </c>
      <c r="W170" s="41">
        <f>$R$12 *H170</f>
        <v>8.148813041698812</v>
      </c>
      <c r="X170" s="41">
        <f xml:space="preserve"> $R$13 * I170</f>
        <v>1.3201934471290726</v>
      </c>
      <c r="Y170" s="41">
        <f xml:space="preserve"> $R$14 * J170</f>
        <v>2.8296204972771175</v>
      </c>
      <c r="Z170" s="4">
        <f>SUM(Q170:Y170)</f>
        <v>3290.1676709599747</v>
      </c>
      <c r="AA170" s="41"/>
      <c r="AB170" s="50">
        <f xml:space="preserve"> $S$6 * B170</f>
        <v>4647638.4340069899</v>
      </c>
      <c r="AC170" s="50">
        <f>$S$7 * C170</f>
        <v>4046411.9902703352</v>
      </c>
      <c r="AD170" s="50">
        <f xml:space="preserve"> $S$8 * D170</f>
        <v>668401.123562539</v>
      </c>
      <c r="AE170" s="50">
        <f xml:space="preserve"> $S$9 * E170</f>
        <v>490603.19782130647</v>
      </c>
      <c r="AF170" s="50">
        <f xml:space="preserve"> $S$10 * F170</f>
        <v>402724.58707599441</v>
      </c>
      <c r="AG170" s="50">
        <f>$S$11 * G170</f>
        <v>547413.66204355471</v>
      </c>
      <c r="AH170" s="50">
        <f>$S$12 *H170</f>
        <v>695148.0778771867</v>
      </c>
      <c r="AI170" s="50">
        <f xml:space="preserve"> $S$13 * I170</f>
        <v>144063.57108440789</v>
      </c>
      <c r="AJ170" s="50">
        <f xml:space="preserve"> $S$14 * J170</f>
        <v>253413.26608147926</v>
      </c>
      <c r="AK170" s="39">
        <f>SUM(AB170:AJ170) + AL170 + AM170 + AN170</f>
        <v>16387758.494990446</v>
      </c>
      <c r="AL170" s="39">
        <f>IF(AL169&gt;0,(AL169*$T$7)-(AL169*$S$7),0)</f>
        <v>0</v>
      </c>
      <c r="AM170" s="39">
        <f>IF(AM169 &gt; 0, (AM169 * $T$14) - (AM169 * $S$14), 0)</f>
        <v>27969.234468946612</v>
      </c>
      <c r="AN170" s="39">
        <f t="array" ref="AN170">IF(AN169&gt;0,AN169*$T$15,0)</f>
        <v>4463971.3506977074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">
      <c r="A172" s="4" t="str">
        <f>'75-79 transition matrix'!A1</f>
        <v>75-79</v>
      </c>
      <c r="B172" s="4" t="str">
        <f>'75-79 transition matrix'!B1</f>
        <v>no NAFLD</v>
      </c>
      <c r="C172" s="4" t="str">
        <f>'75-79 transition matrix'!C1</f>
        <v>NAFLD</v>
      </c>
      <c r="D172" s="4" t="str">
        <f>'75-79 transition matrix'!D1</f>
        <v>F1</v>
      </c>
      <c r="E172" s="4" t="str">
        <f>'75-79 transition matrix'!E1</f>
        <v>F2</v>
      </c>
      <c r="F172" s="4" t="str">
        <f>'75-79 transition matrix'!F1</f>
        <v>F3</v>
      </c>
      <c r="G172" s="4" t="str">
        <f>'75-79 transition matrix'!G1</f>
        <v>F4</v>
      </c>
      <c r="H172" s="4" t="str">
        <f>'75-79 transition matrix'!H1</f>
        <v>DCC</v>
      </c>
      <c r="I172" s="4" t="str">
        <f>'75-79 transition matrix'!I1</f>
        <v>HCC</v>
      </c>
      <c r="J172" s="4" t="str">
        <f>'75-79 transition matrix'!J1</f>
        <v>LT</v>
      </c>
      <c r="K172" s="4" t="str">
        <f>'75-79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">
      <c r="A173" s="4" t="str">
        <f>'75-79 transition matrix'!A2</f>
        <v>no NAFLD</v>
      </c>
      <c r="B173" s="41">
        <f>'75-79 transition matrix'!B2</f>
        <v>0.87229999999999996</v>
      </c>
      <c r="C173" s="41">
        <f>'75-79 transition matrix'!C2</f>
        <v>9.0700000000000003E-2</v>
      </c>
      <c r="D173" s="41">
        <f>'75-79 transition matrix'!D2</f>
        <v>0</v>
      </c>
      <c r="E173" s="41">
        <f>'75-79 transition matrix'!E2</f>
        <v>0</v>
      </c>
      <c r="F173" s="41">
        <f>'75-79 transition matrix'!F2</f>
        <v>0</v>
      </c>
      <c r="G173" s="41">
        <f>'75-79 transition matrix'!G2</f>
        <v>0</v>
      </c>
      <c r="H173" s="41">
        <f>'75-79 transition matrix'!H2</f>
        <v>0</v>
      </c>
      <c r="I173" s="41">
        <f>'75-79 transition matrix'!I2</f>
        <v>0</v>
      </c>
      <c r="J173" s="41">
        <f>'75-79 transition matrix'!J2</f>
        <v>0</v>
      </c>
      <c r="K173" s="41">
        <f>'75-79 transition matrix'!K2</f>
        <v>3.6999999999999998E-2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">
      <c r="A174" s="4" t="str">
        <f>'75-79 transition matrix'!A3</f>
        <v>NAFLD</v>
      </c>
      <c r="B174" s="41">
        <f>'75-79 transition matrix'!B3</f>
        <v>0.14359</v>
      </c>
      <c r="C174" s="41">
        <f>'75-79 transition matrix'!C3</f>
        <v>0.79142399999999991</v>
      </c>
      <c r="D174" s="41">
        <f>'75-79 transition matrix'!D3</f>
        <v>2.6136E-2</v>
      </c>
      <c r="E174" s="41">
        <f>'75-79 transition matrix'!E3</f>
        <v>0</v>
      </c>
      <c r="F174" s="41">
        <f>'75-79 transition matrix'!F3</f>
        <v>0</v>
      </c>
      <c r="G174" s="41">
        <f>'75-79 transition matrix'!G3</f>
        <v>0</v>
      </c>
      <c r="H174" s="41">
        <f>'75-79 transition matrix'!H3</f>
        <v>0</v>
      </c>
      <c r="I174" s="41">
        <f>'75-79 transition matrix'!I3</f>
        <v>0</v>
      </c>
      <c r="J174" s="41">
        <f>'75-79 transition matrix'!J3</f>
        <v>0</v>
      </c>
      <c r="K174" s="41">
        <f>'75-79 transition matrix'!K3</f>
        <v>3.8850000000000003E-2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">
      <c r="A175" s="4" t="str">
        <f>'75-79 transition matrix'!A4</f>
        <v>F1</v>
      </c>
      <c r="B175" s="41">
        <f>'75-79 transition matrix'!B4</f>
        <v>0</v>
      </c>
      <c r="C175" s="41">
        <f>'75-79 transition matrix'!C4</f>
        <v>4.9799999999999997E-2</v>
      </c>
      <c r="D175" s="41">
        <f>'75-79 transition matrix'!D4</f>
        <v>0.77550074700000005</v>
      </c>
      <c r="E175" s="41">
        <f>'75-79 transition matrix'!E4</f>
        <v>0.1331</v>
      </c>
      <c r="F175" s="41">
        <f>'75-79 transition matrix'!F4</f>
        <v>0</v>
      </c>
      <c r="G175" s="41">
        <f>'75-79 transition matrix'!G4</f>
        <v>0</v>
      </c>
      <c r="H175" s="41">
        <f>'75-79 transition matrix'!H4</f>
        <v>0</v>
      </c>
      <c r="I175" s="41">
        <f>'75-79 transition matrix'!I4</f>
        <v>1.1253000000000001E-5</v>
      </c>
      <c r="J175" s="41">
        <f>'75-79 transition matrix'!J4</f>
        <v>0</v>
      </c>
      <c r="K175" s="41">
        <f>'75-79 transition matrix'!K4</f>
        <v>4.1588E-2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">
      <c r="A176" s="4" t="str">
        <f>'75-79 transition matrix'!A5</f>
        <v>F2</v>
      </c>
      <c r="B176" s="41">
        <f>'75-79 transition matrix'!B5</f>
        <v>0</v>
      </c>
      <c r="C176" s="41">
        <f>'75-79 transition matrix'!C5</f>
        <v>0</v>
      </c>
      <c r="D176" s="41">
        <f>'75-79 transition matrix'!D5</f>
        <v>4.9799999999999997E-2</v>
      </c>
      <c r="E176" s="41">
        <f>'75-79 transition matrix'!E5</f>
        <v>0.75019610000000003</v>
      </c>
      <c r="F176" s="41">
        <f>'75-79 transition matrix'!F5</f>
        <v>0.1331</v>
      </c>
      <c r="G176" s="41">
        <f>'75-79 transition matrix'!G5</f>
        <v>0</v>
      </c>
      <c r="H176" s="41">
        <f>'75-79 transition matrix'!H5</f>
        <v>0</v>
      </c>
      <c r="I176" s="41">
        <f>'75-79 transition matrix'!I5</f>
        <v>2.299E-4</v>
      </c>
      <c r="J176" s="41">
        <f>'75-79 transition matrix'!J5</f>
        <v>0</v>
      </c>
      <c r="K176" s="41">
        <f>'75-79 transition matrix'!K5</f>
        <v>6.6673999999999997E-2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">
      <c r="A177" s="4" t="str">
        <f>'75-79 transition matrix'!A6</f>
        <v>F3</v>
      </c>
      <c r="B177" s="41">
        <f>'75-79 transition matrix'!B6</f>
        <v>0</v>
      </c>
      <c r="C177" s="41">
        <f>'75-79 transition matrix'!C6</f>
        <v>0</v>
      </c>
      <c r="D177" s="41">
        <f>'75-79 transition matrix'!D6</f>
        <v>0</v>
      </c>
      <c r="E177" s="41">
        <f>'75-79 transition matrix'!E6</f>
        <v>4.9799999999999997E-2</v>
      </c>
      <c r="F177" s="41">
        <f>'75-79 transition matrix'!F6</f>
        <v>0.77585520000000008</v>
      </c>
      <c r="G177" s="41">
        <f>'75-79 transition matrix'!G6</f>
        <v>8.7119999999999989E-2</v>
      </c>
      <c r="H177" s="41">
        <f>'75-79 transition matrix'!H6</f>
        <v>0</v>
      </c>
      <c r="I177" s="41">
        <f>'75-79 transition matrix'!I6</f>
        <v>4.5980000000000001E-4</v>
      </c>
      <c r="J177" s="41">
        <f>'75-79 transition matrix'!J6</f>
        <v>0</v>
      </c>
      <c r="K177" s="41">
        <f>'75-79 transition matrix'!K6</f>
        <v>8.6765000000000009E-2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">
      <c r="A178" s="4" t="str">
        <f>'75-79 transition matrix'!A7</f>
        <v>F4</v>
      </c>
      <c r="B178" s="41">
        <f>'75-79 transition matrix'!B7</f>
        <v>0</v>
      </c>
      <c r="C178" s="41">
        <f>'75-79 transition matrix'!C7</f>
        <v>0</v>
      </c>
      <c r="D178" s="41">
        <f>'75-79 transition matrix'!D7</f>
        <v>0</v>
      </c>
      <c r="E178" s="41">
        <f>'75-79 transition matrix'!E7</f>
        <v>0</v>
      </c>
      <c r="F178" s="41">
        <f>'75-79 transition matrix'!F7</f>
        <v>4.9799999999999997E-2</v>
      </c>
      <c r="G178" s="41">
        <f>'75-79 transition matrix'!G7</f>
        <v>0.67578700000000003</v>
      </c>
      <c r="H178" s="41">
        <f>'75-79 transition matrix'!H7</f>
        <v>0.1331</v>
      </c>
      <c r="I178" s="41">
        <f>'75-79 transition matrix'!I7</f>
        <v>3.1459999999999995E-2</v>
      </c>
      <c r="J178" s="41">
        <f>'75-79 transition matrix'!J7</f>
        <v>0</v>
      </c>
      <c r="K178" s="41">
        <f>'75-79 transition matrix'!K7</f>
        <v>0.10985299999999999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">
      <c r="A179" s="4" t="str">
        <f>'75-79 transition matrix'!A8</f>
        <v>DCC</v>
      </c>
      <c r="B179" s="41">
        <f>'75-79 transition matrix'!B8</f>
        <v>0</v>
      </c>
      <c r="C179" s="41">
        <f>'75-79 transition matrix'!C8</f>
        <v>0</v>
      </c>
      <c r="D179" s="41">
        <f>'75-79 transition matrix'!D8</f>
        <v>0</v>
      </c>
      <c r="E179" s="41">
        <f>'75-79 transition matrix'!E8</f>
        <v>0</v>
      </c>
      <c r="F179" s="41">
        <f>'75-79 transition matrix'!F8</f>
        <v>0</v>
      </c>
      <c r="G179" s="41">
        <f>'75-79 transition matrix'!G8</f>
        <v>0</v>
      </c>
      <c r="H179" s="41">
        <f>'75-79 transition matrix'!H8</f>
        <v>0.7746599999999999</v>
      </c>
      <c r="I179" s="41">
        <f>'75-79 transition matrix'!I8</f>
        <v>3.1459999999999995E-2</v>
      </c>
      <c r="J179" s="41">
        <f>'75-79 transition matrix'!J8</f>
        <v>3.388E-2</v>
      </c>
      <c r="K179" s="41">
        <f>'75-79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">
      <c r="A180" s="4" t="str">
        <f>'75-79 transition matrix'!A9</f>
        <v>HCC</v>
      </c>
      <c r="B180" s="41">
        <f>'75-79 transition matrix'!B9</f>
        <v>0</v>
      </c>
      <c r="C180" s="41">
        <f>'75-79 transition matrix'!C9</f>
        <v>0</v>
      </c>
      <c r="D180" s="41">
        <f>'75-79 transition matrix'!D9</f>
        <v>0</v>
      </c>
      <c r="E180" s="41">
        <f>'75-79 transition matrix'!E9</f>
        <v>0</v>
      </c>
      <c r="F180" s="41">
        <f>'75-79 transition matrix'!F9</f>
        <v>0</v>
      </c>
      <c r="G180" s="41">
        <f>'75-79 transition matrix'!G9</f>
        <v>0</v>
      </c>
      <c r="H180" s="41">
        <f>'75-79 transition matrix'!H9</f>
        <v>0</v>
      </c>
      <c r="I180" s="41">
        <f>'75-79 transition matrix'!I9</f>
        <v>0.37056200000000006</v>
      </c>
      <c r="J180" s="41">
        <f>'75-79 transition matrix'!J9</f>
        <v>7.038E-3</v>
      </c>
      <c r="K180" s="41">
        <f>'75-79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">
      <c r="A181" s="4" t="str">
        <f>'75-79 transition matrix'!A10</f>
        <v xml:space="preserve">LT </v>
      </c>
      <c r="B181" s="41">
        <f>'75-79 transition matrix'!B10</f>
        <v>0</v>
      </c>
      <c r="C181" s="41">
        <f>'75-79 transition matrix'!C10</f>
        <v>0</v>
      </c>
      <c r="D181" s="41">
        <f>'75-79 transition matrix'!D10</f>
        <v>0</v>
      </c>
      <c r="E181" s="41">
        <f>'75-79 transition matrix'!E10</f>
        <v>0</v>
      </c>
      <c r="F181" s="41">
        <f>'75-79 transition matrix'!F10</f>
        <v>0</v>
      </c>
      <c r="G181" s="41">
        <f>'75-79 transition matrix'!G10</f>
        <v>0</v>
      </c>
      <c r="H181" s="41">
        <f>'75-79 transition matrix'!H10</f>
        <v>0</v>
      </c>
      <c r="I181" s="41">
        <f>'75-79 transition matrix'!I10</f>
        <v>0</v>
      </c>
      <c r="J181" s="41">
        <f>'75-79 transition matrix'!J10</f>
        <v>0.92999999999999994</v>
      </c>
      <c r="K181" s="41">
        <f>'75-79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">
      <c r="A182" s="4" t="str">
        <f>'75-79 transition matrix'!A11</f>
        <v>death</v>
      </c>
      <c r="B182" s="41">
        <f>'75-79 transition matrix'!B11</f>
        <v>0</v>
      </c>
      <c r="C182" s="41">
        <f>'75-79 transition matrix'!C11</f>
        <v>0</v>
      </c>
      <c r="D182" s="41">
        <f>'75-79 transition matrix'!D11</f>
        <v>0</v>
      </c>
      <c r="E182" s="41">
        <f>'75-79 transition matrix'!E11</f>
        <v>0</v>
      </c>
      <c r="F182" s="41">
        <f>'75-79 transition matrix'!F11</f>
        <v>0</v>
      </c>
      <c r="G182" s="41">
        <f>'75-79 transition matrix'!G11</f>
        <v>0</v>
      </c>
      <c r="H182" s="41">
        <f>'75-79 transition matrix'!H11</f>
        <v>0</v>
      </c>
      <c r="I182" s="41">
        <f>'75-79 transition matrix'!I11</f>
        <v>0</v>
      </c>
      <c r="J182" s="41">
        <f>'75-79 transition matrix'!J11</f>
        <v>0</v>
      </c>
      <c r="K182" s="41">
        <f>'75-79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ht="16" thickBot="1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">
      <c r="A185" s="4">
        <v>75</v>
      </c>
      <c r="B185" s="41">
        <f t="array" ref="B185:K185">MMULT(B169:K169,B173:K182)</f>
        <v>330.54906319727604</v>
      </c>
      <c r="C185" s="41">
        <v>189.80568057962219</v>
      </c>
      <c r="D185" s="41">
        <v>32.11308798256416</v>
      </c>
      <c r="E185" s="41">
        <v>23.57673469563273</v>
      </c>
      <c r="F185" s="41">
        <v>17.540554477160164</v>
      </c>
      <c r="G185" s="41">
        <v>5.2305138379430618</v>
      </c>
      <c r="H185" s="41">
        <v>2.9643666696492028</v>
      </c>
      <c r="I185" s="41">
        <v>0.43360163722856992</v>
      </c>
      <c r="J185" s="41">
        <v>0.88163466915495237</v>
      </c>
      <c r="K185" s="41">
        <v>304.48972879174357</v>
      </c>
      <c r="L185" s="41">
        <f xml:space="preserve"> (C185 + D185 + E185 + F185 + G185 + H185) / $Q$2</f>
        <v>0.2988490865788519</v>
      </c>
      <c r="M185" s="41">
        <f xml:space="preserve"> (D185 + E185 + F185 + G185 + H185) / (C185 + D185 + E185 + F185+ G185 + H185)</f>
        <v>0.30020637833773889</v>
      </c>
      <c r="N185" s="41">
        <f>I185 / (D185 + E185 + F185 + G185 + H185)</f>
        <v>5.3251490959158529E-3</v>
      </c>
      <c r="O185" s="41">
        <f>SUM(B185:J185)</f>
        <v>603.09523774623096</v>
      </c>
      <c r="P185" s="41"/>
      <c r="Q185" s="24" t="s">
        <v>253</v>
      </c>
      <c r="R185" s="46"/>
      <c r="S185" s="46"/>
      <c r="T185" s="47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ht="16" thickBot="1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27" t="s">
        <v>149</v>
      </c>
      <c r="R186" s="48"/>
      <c r="S186" s="48"/>
      <c r="T186" s="49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ht="16" thickBot="1" x14ac:dyDescent="0.25">
      <c r="A188" s="4">
        <v>76</v>
      </c>
      <c r="B188" s="41">
        <f t="array" ref="B188:K188">MMULT(B185:K185,B173:K182)</f>
        <v>315.59214550141184</v>
      </c>
      <c r="C188" s="41">
        <v>181.79680276057152</v>
      </c>
      <c r="D188" s="41">
        <v>31.038606374426749</v>
      </c>
      <c r="E188" s="41">
        <v>22.834946042840222</v>
      </c>
      <c r="F188" s="41">
        <v>17.007473379106276</v>
      </c>
      <c r="G188" s="41">
        <v>5.0628463610522214</v>
      </c>
      <c r="H188" s="41">
        <v>2.9925576761406729</v>
      </c>
      <c r="I188" s="41">
        <v>0.43233403749773797</v>
      </c>
      <c r="J188" s="41">
        <v>0.92340467340463528</v>
      </c>
      <c r="K188" s="41">
        <v>329.90384973152277</v>
      </c>
      <c r="L188" s="41">
        <f xml:space="preserve"> (C188 + D188 + E188 + F188 + G188 + H188) / $Q$2</f>
        <v>0.28728244980601303</v>
      </c>
      <c r="M188" s="41">
        <f xml:space="preserve"> (D188 + E188 + F188 + G188 + H188) / (C188 + D188 + E188 + F188+ G188 + H188)</f>
        <v>0.30274786627004358</v>
      </c>
      <c r="N188" s="41">
        <f>I188 / (D188 + E188 + F188 + G188 + H188)</f>
        <v>5.4769900084066948E-3</v>
      </c>
      <c r="O188" s="41">
        <f>SUM(B188:J188)</f>
        <v>577.681116806452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24" t="s">
        <v>252</v>
      </c>
      <c r="R189" s="46"/>
      <c r="S189" s="46"/>
      <c r="T189" s="47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ht="16" thickBot="1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27" t="s">
        <v>150</v>
      </c>
      <c r="R190" s="48"/>
      <c r="S190" s="48"/>
      <c r="T190" s="49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">
      <c r="A191" s="4">
        <v>77</v>
      </c>
      <c r="B191" s="41">
        <f t="array" ref="B191:K191">MMULT(B188:K188,B173:K182)</f>
        <v>301.39523142927197</v>
      </c>
      <c r="C191" s="41">
        <v>174.04828302240708</v>
      </c>
      <c r="D191" s="41">
        <v>29.959083979090646</v>
      </c>
      <c r="E191" s="41">
        <v>22.108898147764862</v>
      </c>
      <c r="F191" s="41">
        <v>16.486797727123612</v>
      </c>
      <c r="G191" s="41">
        <v>4.9030968345841366</v>
      </c>
      <c r="H191" s="41">
        <v>2.9920795800551838</v>
      </c>
      <c r="I191" s="41">
        <v>0.42704864440581869</v>
      </c>
      <c r="J191" s="41">
        <v>0.96319696728986581</v>
      </c>
      <c r="K191" s="41">
        <v>354.30125020598143</v>
      </c>
      <c r="L191" s="41">
        <f xml:space="preserve"> (C191 + D191 + E191 + F191 + G191 + H191) / $Q$2</f>
        <v>0.27600527611928483</v>
      </c>
      <c r="M191" s="41">
        <f xml:space="preserve"> (D191 + E191 + F191 + G191 + H191) / (C191 + D191 + E191 + F191+ G191 + H191)</f>
        <v>0.30519159130615647</v>
      </c>
      <c r="N191" s="41">
        <f>I191 / (D191 + E191 + F191 + G191 + H191)</f>
        <v>5.5859893876893645E-3</v>
      </c>
      <c r="O191" s="41">
        <f>SUM(B191:J191)</f>
        <v>553.28371633199311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ht="16" thickBot="1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24" t="s">
        <v>251</v>
      </c>
      <c r="R193" s="46"/>
      <c r="S193" s="46"/>
      <c r="T193" s="46"/>
      <c r="U193" s="46"/>
      <c r="V193" s="47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ht="16" thickBot="1" x14ac:dyDescent="0.25">
      <c r="A194" s="4">
        <v>78</v>
      </c>
      <c r="B194" s="41">
        <f t="array" ref="B194:K194">MMULT(B191:K191,B173:K182)</f>
        <v>287.89865333494134</v>
      </c>
      <c r="C194" s="41">
        <v>166.57449821551916</v>
      </c>
      <c r="D194" s="41">
        <v>28.883241058052853</v>
      </c>
      <c r="E194" s="41">
        <v>21.394605770178146</v>
      </c>
      <c r="F194" s="41">
        <v>15.978236313766828</v>
      </c>
      <c r="G194" s="41">
        <v>4.7497789185401196</v>
      </c>
      <c r="H194" s="41">
        <v>2.9704465561686968</v>
      </c>
      <c r="I194" s="41">
        <v>0.41963084462398126</v>
      </c>
      <c r="J194" s="41">
        <v>1.0001504041111728</v>
      </c>
      <c r="K194" s="41">
        <v>377.71572512207229</v>
      </c>
      <c r="L194" s="41">
        <f xml:space="preserve"> (C194 + D194 + E194 + F194 + G194 + H194) / $Q$2</f>
        <v>0.26504494422138586</v>
      </c>
      <c r="M194" s="41">
        <f xml:space="preserve"> (D194 + E194 + F194 + G194 + H194) / (C194 + D194 + E194 + F194+ G194 + H194)</f>
        <v>0.30752883181265755</v>
      </c>
      <c r="N194" s="41">
        <f>I194 / (D194 + E194 + F194 + G194 + H194)</f>
        <v>5.6725031631169112E-3</v>
      </c>
      <c r="O194" s="41">
        <f>SUM(B194:J194)</f>
        <v>529.86924141590225</v>
      </c>
      <c r="P194" s="41"/>
      <c r="Q194" s="27" t="s">
        <v>152</v>
      </c>
      <c r="R194" s="48"/>
      <c r="S194" s="48"/>
      <c r="T194" s="48"/>
      <c r="U194" s="48"/>
      <c r="V194" s="49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2"/>
      <c r="R195" s="52"/>
      <c r="S195" s="52"/>
      <c r="T195" s="52"/>
      <c r="U195" s="52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">
      <c r="A197" s="4">
        <v>79</v>
      </c>
      <c r="B197" s="41">
        <f t="array" ref="B197:K197">MMULT(B194:K194,B173:K182)</f>
        <v>275.05242750283571</v>
      </c>
      <c r="C197" s="41">
        <v>159.38184893788923</v>
      </c>
      <c r="D197" s="41">
        <v>27.818017469016738</v>
      </c>
      <c r="E197" s="41">
        <v>20.690225363077566</v>
      </c>
      <c r="F197" s="41">
        <v>15.480958749018836</v>
      </c>
      <c r="G197" s="41">
        <v>4.6018627936788379</v>
      </c>
      <c r="H197" s="41">
        <v>2.9332817032593326</v>
      </c>
      <c r="I197" s="41">
        <v>0.41096797451515132</v>
      </c>
      <c r="J197" s="41">
        <v>1.0337319670308496</v>
      </c>
      <c r="K197" s="41">
        <v>400.18164407765232</v>
      </c>
      <c r="L197" s="41">
        <f xml:space="preserve"> (C197 + D197 + E197 + F197 + G197 + H197) / $Q$2</f>
        <v>0.25441826774273607</v>
      </c>
      <c r="M197" s="41">
        <f xml:space="preserve"> (D197 + E197 + F197 + G197 + H197) / (C197 + D197 + E197 + F197+ G197 + H197)</f>
        <v>0.30975498978324789</v>
      </c>
      <c r="N197" s="41">
        <f>I197 / (D197 + E197 + F197 + G197 + H197)</f>
        <v>5.7458473519866986E-3</v>
      </c>
      <c r="O197" s="41">
        <f>SUM(B197:J197)</f>
        <v>507.40332246032227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-30.42383164173296</v>
      </c>
      <c r="AM197">
        <f>J197 - J185</f>
        <v>0.15209729787589721</v>
      </c>
      <c r="AN197">
        <f>K197-K185</f>
        <v>95.691915285908749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">
      <c r="A198" s="22" t="s">
        <v>153</v>
      </c>
      <c r="B198" s="4">
        <f t="shared" ref="B198:J198" si="7">SUM(B185:B197)</f>
        <v>1510.4875209657371</v>
      </c>
      <c r="C198" s="4">
        <f t="shared" si="7"/>
        <v>871.60711351600912</v>
      </c>
      <c r="D198" s="4">
        <f t="shared" si="7"/>
        <v>149.81203686315115</v>
      </c>
      <c r="E198" s="4">
        <f t="shared" si="7"/>
        <v>110.60541001949352</v>
      </c>
      <c r="F198" s="4">
        <f t="shared" si="7"/>
        <v>82.494020646175727</v>
      </c>
      <c r="G198" s="4">
        <f t="shared" si="7"/>
        <v>24.548098745798377</v>
      </c>
      <c r="H198" s="4">
        <f t="shared" si="7"/>
        <v>14.852732185273087</v>
      </c>
      <c r="I198" s="4">
        <f t="shared" si="7"/>
        <v>2.1235831382712593</v>
      </c>
      <c r="J198" s="4">
        <f t="shared" si="7"/>
        <v>4.8021186809914758</v>
      </c>
      <c r="K198" s="41"/>
      <c r="L198" s="4">
        <f>AVERAGE(L129:L197)</f>
        <v>0.31318433822805875</v>
      </c>
      <c r="M198" s="4">
        <f>AVERAGE(M17:M197)</f>
        <v>0.23587627067697017</v>
      </c>
      <c r="N198" s="4">
        <f>AVERAGE(N17:N197)</f>
        <v>3.6857084491384719E-3</v>
      </c>
      <c r="O198" s="4">
        <f>SUM(B198:J198)</f>
        <v>2771.3326347609009</v>
      </c>
      <c r="P198" s="41"/>
      <c r="Q198" s="41">
        <f xml:space="preserve"> $R$6 * B198</f>
        <v>1510.4875209657371</v>
      </c>
      <c r="R198" s="41">
        <f>$R$7 * C198</f>
        <v>871.60711351600912</v>
      </c>
      <c r="S198" s="41">
        <f xml:space="preserve"> $R$8 * D198</f>
        <v>142.32143501999357</v>
      </c>
      <c r="T198" s="41">
        <f xml:space="preserve"> $R$9 * E198</f>
        <v>105.07513951851884</v>
      </c>
      <c r="U198" s="41">
        <f xml:space="preserve"> $R$10 * F198</f>
        <v>75.894498994481665</v>
      </c>
      <c r="V198" s="41">
        <f>$R$11 * G198</f>
        <v>19.147517021722734</v>
      </c>
      <c r="W198" s="41">
        <f>$R$12 *H198</f>
        <v>8.9116393111638512</v>
      </c>
      <c r="X198" s="41">
        <f xml:space="preserve"> $R$13 * I198</f>
        <v>1.3803290398763186</v>
      </c>
      <c r="Y198" s="41">
        <f xml:space="preserve"> $R$14 * J198</f>
        <v>3.6015890107436066</v>
      </c>
      <c r="Z198" s="4">
        <f>SUM(Q198:Y198)</f>
        <v>2738.4267823982473</v>
      </c>
      <c r="AA198" s="41"/>
      <c r="AB198" s="50">
        <f xml:space="preserve"> $S$6 * B198</f>
        <v>3789813.1901030345</v>
      </c>
      <c r="AC198" s="50">
        <f>$S$7 * C198</f>
        <v>3377477.5648745354</v>
      </c>
      <c r="AD198" s="50">
        <f xml:space="preserve"> $S$8 * D198</f>
        <v>588012.24468786828</v>
      </c>
      <c r="AE198" s="50">
        <f xml:space="preserve"> $S$9 * E198</f>
        <v>442421.64007797407</v>
      </c>
      <c r="AF198" s="50">
        <f xml:space="preserve"> $S$10 * F198</f>
        <v>371223.09290779079</v>
      </c>
      <c r="AG198" s="50">
        <f>$S$11 * G198</f>
        <v>508440.22122297599</v>
      </c>
      <c r="AH198" s="50">
        <f>$S$12 *H198</f>
        <v>760222.24417101766</v>
      </c>
      <c r="AI198" s="50">
        <f xml:space="preserve"> $S$13 * I198</f>
        <v>150625.75199758043</v>
      </c>
      <c r="AJ198" s="50">
        <f xml:space="preserve"> $S$14 * J198</f>
        <v>322548.70756483544</v>
      </c>
      <c r="AK198" s="39">
        <f>SUM(AB198:AJ198) + AL198 + AM198 + AN198</f>
        <v>16299352.589386776</v>
      </c>
      <c r="AL198" s="39">
        <f>IF(AL197&gt;0,(AL197*$T$7)-(AL197*$S$7),0)</f>
        <v>0</v>
      </c>
      <c r="AM198" s="39">
        <f>IF(AM197 &gt; 0, (AM197 * $T$14) - (AM197 * $S$14), 0)</f>
        <v>25334.846907188199</v>
      </c>
      <c r="AN198" s="39">
        <f t="array" ref="AN198">IF(AN197&gt;0,AN197*$T$15,0)</f>
        <v>5963233.0848719757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">
      <c r="A200" s="51" t="s">
        <v>186</v>
      </c>
      <c r="B200" s="41"/>
      <c r="C200" s="41"/>
      <c r="D200" s="4">
        <f>O2+O30+O58+O86+O114+O142+O170+O198</f>
        <v>26976.358704633691</v>
      </c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">
      <c r="A201" s="51" t="s">
        <v>187</v>
      </c>
      <c r="B201" s="41"/>
      <c r="C201" s="41"/>
      <c r="D201" s="4">
        <f>Z2+Z30+Z58+Z86+Z114+Z142+Z170+Z198</f>
        <v>26788.877365901812</v>
      </c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">
      <c r="A202" s="42" t="s">
        <v>184</v>
      </c>
      <c r="B202" s="41"/>
      <c r="C202" s="41"/>
      <c r="D202" s="43">
        <f>AK30+AK58+AK86+AK114+AK142+AK170+AK198</f>
        <v>109344017.87010171</v>
      </c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  <row r="593" spans="1:80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</row>
    <row r="594" spans="1:80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</row>
    <row r="595" spans="1:80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</row>
    <row r="596" spans="1:80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</row>
    <row r="597" spans="1:80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</row>
    <row r="598" spans="1:80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</row>
    <row r="599" spans="1:80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</row>
    <row r="600" spans="1:80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</row>
    <row r="601" spans="1:80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</row>
    <row r="602" spans="1:80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</row>
    <row r="603" spans="1:80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</row>
    <row r="604" spans="1:80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</row>
    <row r="605" spans="1:80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</row>
    <row r="606" spans="1:80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</row>
    <row r="607" spans="1:80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</row>
    <row r="608" spans="1:80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</row>
    <row r="609" spans="1:80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</row>
    <row r="610" spans="1:80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</row>
    <row r="611" spans="1:80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</row>
    <row r="612" spans="1:80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</row>
    <row r="613" spans="1:80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</row>
    <row r="614" spans="1:80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</row>
    <row r="615" spans="1:80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</row>
    <row r="616" spans="1:80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</row>
    <row r="617" spans="1:80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</row>
    <row r="618" spans="1:80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</row>
    <row r="619" spans="1:80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</row>
    <row r="620" spans="1:80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</row>
    <row r="621" spans="1:80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</row>
    <row r="622" spans="1:80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</row>
    <row r="623" spans="1:80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</row>
    <row r="624" spans="1:80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</row>
    <row r="625" spans="1:80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</row>
    <row r="626" spans="1:80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</row>
    <row r="627" spans="1:80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</row>
    <row r="628" spans="1:80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</row>
    <row r="629" spans="1:80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</row>
    <row r="630" spans="1:80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</row>
    <row r="631" spans="1:80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</row>
    <row r="632" spans="1:80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</row>
    <row r="633" spans="1:80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</row>
    <row r="634" spans="1:80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</row>
    <row r="635" spans="1:80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</row>
    <row r="636" spans="1:80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</row>
    <row r="637" spans="1:80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</row>
    <row r="638" spans="1:80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</row>
    <row r="639" spans="1:80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</row>
    <row r="640" spans="1:80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</row>
    <row r="641" spans="1:80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</row>
    <row r="642" spans="1:80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</row>
    <row r="643" spans="1:80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</row>
    <row r="644" spans="1:80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</row>
    <row r="645" spans="1:80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</row>
    <row r="646" spans="1:80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</row>
    <row r="647" spans="1:80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</row>
    <row r="648" spans="1:80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</row>
    <row r="649" spans="1:80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</row>
    <row r="650" spans="1:80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</row>
    <row r="651" spans="1:80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</row>
    <row r="652" spans="1:80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</row>
    <row r="653" spans="1:80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</row>
    <row r="654" spans="1:80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</row>
    <row r="655" spans="1:80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</row>
    <row r="656" spans="1:80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</row>
    <row r="657" spans="1:80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</row>
    <row r="658" spans="1:80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</row>
    <row r="659" spans="1:80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</row>
    <row r="660" spans="1:80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</row>
    <row r="661" spans="1:80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</row>
    <row r="662" spans="1:80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</row>
    <row r="663" spans="1:80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</row>
    <row r="664" spans="1:80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</row>
    <row r="665" spans="1:80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</row>
    <row r="666" spans="1:80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</row>
    <row r="667" spans="1:80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</row>
    <row r="668" spans="1:80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</row>
    <row r="669" spans="1:80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</row>
    <row r="670" spans="1:80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</row>
    <row r="671" spans="1:80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</row>
    <row r="672" spans="1:80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</row>
    <row r="673" spans="1:80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</row>
    <row r="674" spans="1:80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</row>
    <row r="675" spans="1:80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</row>
    <row r="676" spans="1:80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</row>
    <row r="677" spans="1:80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</row>
    <row r="678" spans="1:80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</row>
    <row r="679" spans="1:80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</row>
    <row r="680" spans="1:80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</row>
    <row r="681" spans="1:80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</row>
    <row r="682" spans="1:80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</row>
    <row r="683" spans="1:80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</row>
    <row r="684" spans="1:80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</row>
    <row r="685" spans="1:80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</row>
    <row r="686" spans="1:80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</row>
    <row r="687" spans="1:80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</row>
    <row r="688" spans="1:80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</row>
    <row r="689" spans="1:80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</row>
    <row r="690" spans="1:80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</row>
    <row r="691" spans="1:80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</row>
    <row r="692" spans="1:80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</row>
    <row r="693" spans="1:80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</row>
    <row r="694" spans="1:80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</row>
    <row r="695" spans="1:80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</row>
    <row r="696" spans="1:80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</row>
    <row r="697" spans="1:80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</row>
    <row r="698" spans="1:80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</row>
    <row r="699" spans="1:80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</row>
    <row r="700" spans="1:80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</row>
    <row r="701" spans="1:80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</row>
    <row r="702" spans="1:80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</row>
    <row r="703" spans="1:80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</row>
    <row r="704" spans="1:80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</row>
    <row r="705" spans="1:80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</row>
    <row r="706" spans="1:80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</row>
    <row r="707" spans="1:80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</row>
    <row r="708" spans="1:80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</row>
    <row r="709" spans="1:80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</row>
    <row r="710" spans="1:80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</row>
    <row r="711" spans="1:80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</row>
    <row r="712" spans="1:80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</row>
    <row r="713" spans="1:80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</row>
    <row r="714" spans="1:80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</row>
    <row r="715" spans="1:80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</row>
    <row r="716" spans="1:80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</row>
    <row r="717" spans="1:80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</row>
    <row r="718" spans="1:80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</row>
    <row r="719" spans="1:80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</row>
    <row r="720" spans="1:80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865"/>
  <sheetViews>
    <sheetView topLeftCell="J151" zoomScale="80" zoomScaleNormal="80" workbookViewId="0">
      <selection activeCell="R18" sqref="R18"/>
    </sheetView>
  </sheetViews>
  <sheetFormatPr baseColWidth="10" defaultColWidth="8.83203125" defaultRowHeight="15" x14ac:dyDescent="0.2"/>
  <cols>
    <col min="4" max="4" width="16.5" customWidth="1"/>
    <col min="19" max="19" width="12.1640625" customWidth="1"/>
    <col min="20" max="20" width="16.83203125" customWidth="1"/>
    <col min="28" max="28" width="15.5" customWidth="1"/>
    <col min="29" max="29" width="13.83203125" customWidth="1"/>
    <col min="30" max="30" width="13.1640625" customWidth="1"/>
    <col min="31" max="31" width="12.33203125" customWidth="1"/>
    <col min="32" max="32" width="13.1640625" customWidth="1"/>
    <col min="33" max="33" width="13.5" customWidth="1"/>
    <col min="34" max="34" width="13.83203125" customWidth="1"/>
    <col min="35" max="35" width="13.1640625" customWidth="1"/>
    <col min="36" max="36" width="14.5" customWidth="1"/>
    <col min="37" max="37" width="16.5" customWidth="1"/>
    <col min="38" max="38" width="12" customWidth="1"/>
    <col min="39" max="39" width="12.6640625" customWidth="1"/>
    <col min="40" max="40" width="14.5" customWidth="1"/>
  </cols>
  <sheetData>
    <row r="1" spans="1:51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</row>
    <row r="2" spans="1:51" x14ac:dyDescent="0.2">
      <c r="A2" s="4" t="s">
        <v>189</v>
      </c>
      <c r="B2" s="41">
        <f>'prevalence calculations'!W8</f>
        <v>619.759994840937</v>
      </c>
      <c r="C2" s="41">
        <f>'prevalence calculations'!V8</f>
        <v>256.82616272813834</v>
      </c>
      <c r="D2" s="41">
        <f>'prevalence calculations'!G8</f>
        <v>23.33805819389482</v>
      </c>
      <c r="E2" s="41">
        <f>'prevalence calculations'!I8</f>
        <v>12.426758259086855</v>
      </c>
      <c r="F2" s="41">
        <f>'prevalence calculations'!K8</f>
        <v>7.2741999565386459</v>
      </c>
      <c r="G2" s="41">
        <f>'prevalence calculations'!M8</f>
        <v>4.5463749728366531</v>
      </c>
      <c r="H2" s="41">
        <f>'prevalence calculations'!O8</f>
        <v>1.7416427135217785</v>
      </c>
      <c r="I2" s="41">
        <f>'prevalence calculations'!R8</f>
        <v>0.24920945320854174</v>
      </c>
      <c r="J2" s="41">
        <f>'prevalence calculations'!T8</f>
        <v>6.0347920023529629E-2</v>
      </c>
      <c r="K2" s="41">
        <v>0</v>
      </c>
      <c r="L2" s="41">
        <f xml:space="preserve"> (C2 + D2 + E2 + F2 + G2 + H2) / $Q$2</f>
        <v>0.33053949186838111</v>
      </c>
      <c r="M2" s="41">
        <f xml:space="preserve"> (D2 + E2 + F2 + G2 + H2) / (C2 + D2 + E2 + F2+ G2 + H2)</f>
        <v>0.16111879479812488</v>
      </c>
      <c r="N2" s="41">
        <f>I2 / (D2 + E2 + F2 + G2 + H2)</f>
        <v>5.0521880704228889E-3</v>
      </c>
      <c r="O2" s="41"/>
      <c r="P2" s="41"/>
      <c r="Q2" s="41">
        <f>SUM(B2:K2)</f>
        <v>926.22274903818618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</row>
    <row r="3" spans="1:51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</row>
    <row r="4" spans="1:51" x14ac:dyDescent="0.2">
      <c r="A4" s="4" t="str">
        <f>'50-54 transition matrix'!A1</f>
        <v>50-54</v>
      </c>
      <c r="B4" s="4" t="str">
        <f>'50-54 transition matrix'!B1</f>
        <v>no NAFLD</v>
      </c>
      <c r="C4" s="4" t="str">
        <f>'50-54 transition matrix'!C1</f>
        <v>NAFLD F0</v>
      </c>
      <c r="D4" s="4" t="str">
        <f>'50-54 transition matrix'!D1</f>
        <v>F1</v>
      </c>
      <c r="E4" s="4" t="str">
        <f>'50-54 transition matrix'!E1</f>
        <v>F2</v>
      </c>
      <c r="F4" s="4" t="str">
        <f>'50-54 transition matrix'!F1</f>
        <v>F3</v>
      </c>
      <c r="G4" s="4" t="str">
        <f>'50-54 transition matrix'!G1</f>
        <v>F4</v>
      </c>
      <c r="H4" s="4" t="str">
        <f>'50-54 transition matrix'!H1</f>
        <v>DCC</v>
      </c>
      <c r="I4" s="4" t="str">
        <f>'50-54 transition matrix'!I1</f>
        <v>HCC</v>
      </c>
      <c r="J4" s="4" t="str">
        <f>'50-54 transition matrix'!J1</f>
        <v>LT</v>
      </c>
      <c r="K4" s="4" t="str">
        <f>'50-54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</row>
    <row r="5" spans="1:51" x14ac:dyDescent="0.2">
      <c r="A5" s="4" t="str">
        <f>'50-54 transition matrix'!A2</f>
        <v>no NAFLD</v>
      </c>
      <c r="B5" s="41">
        <f>'50-54 transition matrix'!B2</f>
        <v>0.91325999999999996</v>
      </c>
      <c r="C5" s="41">
        <f>'50-54 transition matrix'!C2</f>
        <v>8.1799999999999998E-2</v>
      </c>
      <c r="D5" s="41">
        <f>'50-54 transition matrix'!D2</f>
        <v>0</v>
      </c>
      <c r="E5" s="41">
        <f>'50-54 transition matrix'!E2</f>
        <v>0</v>
      </c>
      <c r="F5" s="41">
        <f>'50-54 transition matrix'!F2</f>
        <v>0</v>
      </c>
      <c r="G5" s="41">
        <f>'50-54 transition matrix'!G2</f>
        <v>0</v>
      </c>
      <c r="H5" s="41">
        <f>'50-54 transition matrix'!H2</f>
        <v>0</v>
      </c>
      <c r="I5" s="41">
        <f>'50-54 transition matrix'!I2</f>
        <v>0</v>
      </c>
      <c r="J5" s="41">
        <f>'50-54 transition matrix'!J2</f>
        <v>0</v>
      </c>
      <c r="K5" s="41">
        <f>'50-54 transition matrix'!K2</f>
        <v>4.9399999999999999E-3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</row>
    <row r="6" spans="1:51" x14ac:dyDescent="0.2">
      <c r="A6" s="4" t="str">
        <f>'50-54 transition matrix'!A3</f>
        <v>NAFLD</v>
      </c>
      <c r="B6" s="41">
        <f>'50-54 transition matrix'!B3</f>
        <v>0.17818999999999999</v>
      </c>
      <c r="C6" s="41">
        <f>'50-54 transition matrix'!C3</f>
        <v>0.79515230000000003</v>
      </c>
      <c r="D6" s="41">
        <f>'50-54 transition matrix'!D3</f>
        <v>2.0952000000000002E-2</v>
      </c>
      <c r="E6" s="41">
        <f>'50-54 transition matrix'!E3</f>
        <v>0</v>
      </c>
      <c r="F6" s="41">
        <f>'50-54 transition matrix'!F3</f>
        <v>0</v>
      </c>
      <c r="G6" s="41">
        <f>'50-54 transition matrix'!G3</f>
        <v>0</v>
      </c>
      <c r="H6" s="41">
        <f>'50-54 transition matrix'!H3</f>
        <v>0</v>
      </c>
      <c r="I6" s="41">
        <f>'50-54 transition matrix'!I3</f>
        <v>0</v>
      </c>
      <c r="J6" s="41">
        <f>'50-54 transition matrix'!J3</f>
        <v>0</v>
      </c>
      <c r="K6" s="41">
        <f>'50-54 transition matrix'!K3</f>
        <v>5.7057000000000002E-3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</row>
    <row r="7" spans="1:51" x14ac:dyDescent="0.2">
      <c r="A7" s="4" t="str">
        <f>'50-54 transition matrix'!A4</f>
        <v>F1</v>
      </c>
      <c r="B7" s="41">
        <f>'50-54 transition matrix'!B4</f>
        <v>0</v>
      </c>
      <c r="C7" s="41">
        <f>'50-54 transition matrix'!C4</f>
        <v>6.1800000000000001E-2</v>
      </c>
      <c r="D7" s="41">
        <f>'50-54 transition matrix'!D4</f>
        <v>0.82538316300000003</v>
      </c>
      <c r="E7" s="41">
        <f>'50-54 transition matrix'!E4</f>
        <v>0.1067</v>
      </c>
      <c r="F7" s="41">
        <f>'50-54 transition matrix'!F4</f>
        <v>0</v>
      </c>
      <c r="G7" s="41">
        <f>'50-54 transition matrix'!G4</f>
        <v>0</v>
      </c>
      <c r="H7" s="41">
        <f>'50-54 transition matrix'!H4</f>
        <v>0</v>
      </c>
      <c r="I7" s="41">
        <f>'50-54 transition matrix'!I4</f>
        <v>9.0210000000000005E-6</v>
      </c>
      <c r="J7" s="41">
        <f>'50-54 transition matrix'!J4</f>
        <v>0</v>
      </c>
      <c r="K7" s="41">
        <f>'50-54 transition matrix'!K4</f>
        <v>6.1078160000000012E-3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</row>
    <row r="8" spans="1:51" x14ac:dyDescent="0.2">
      <c r="A8" s="4" t="str">
        <f>'50-54 transition matrix'!A5</f>
        <v>F2</v>
      </c>
      <c r="B8" s="41">
        <f>'50-54 transition matrix'!B5</f>
        <v>0</v>
      </c>
      <c r="C8" s="41">
        <f>'50-54 transition matrix'!C5</f>
        <v>0</v>
      </c>
      <c r="D8" s="41">
        <f>'50-54 transition matrix'!D5</f>
        <v>6.1800000000000001E-2</v>
      </c>
      <c r="E8" s="41">
        <f>'50-54 transition matrix'!E5</f>
        <v>0.821523632</v>
      </c>
      <c r="F8" s="41">
        <f>'50-54 transition matrix'!F5</f>
        <v>0.1067</v>
      </c>
      <c r="G8" s="41">
        <f>'50-54 transition matrix'!G5</f>
        <v>0</v>
      </c>
      <c r="H8" s="41">
        <f>'50-54 transition matrix'!H5</f>
        <v>0</v>
      </c>
      <c r="I8" s="41">
        <f>'50-54 transition matrix'!I5</f>
        <v>1.8430000000000001E-4</v>
      </c>
      <c r="J8" s="41">
        <f>'50-54 transition matrix'!J5</f>
        <v>0</v>
      </c>
      <c r="K8" s="41">
        <f>'50-54 transition matrix'!K5</f>
        <v>9.792068000000001E-3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</row>
    <row r="9" spans="1:51" x14ac:dyDescent="0.2">
      <c r="A9" s="4" t="str">
        <f>'50-54 transition matrix'!A6</f>
        <v>F3</v>
      </c>
      <c r="B9" s="41">
        <f>'50-54 transition matrix'!B6</f>
        <v>0</v>
      </c>
      <c r="C9" s="41">
        <f>'50-54 transition matrix'!C6</f>
        <v>0</v>
      </c>
      <c r="D9" s="41">
        <f>'50-54 transition matrix'!D6</f>
        <v>0</v>
      </c>
      <c r="E9" s="41">
        <f>'50-54 transition matrix'!E6</f>
        <v>6.1800000000000001E-2</v>
      </c>
      <c r="F9" s="41">
        <f>'50-54 transition matrix'!F6</f>
        <v>0.85524866999999993</v>
      </c>
      <c r="G9" s="41">
        <f>'50-54 transition matrix'!G6</f>
        <v>6.9839999999999999E-2</v>
      </c>
      <c r="H9" s="41">
        <f>'50-54 transition matrix'!H6</f>
        <v>0</v>
      </c>
      <c r="I9" s="41">
        <f>'50-54 transition matrix'!I6</f>
        <v>3.6860000000000001E-4</v>
      </c>
      <c r="J9" s="41">
        <f>'50-54 transition matrix'!J6</f>
        <v>0</v>
      </c>
      <c r="K9" s="41">
        <f>'50-54 transition matrix'!K6</f>
        <v>1.2742730000000001E-2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</row>
    <row r="10" spans="1:51" x14ac:dyDescent="0.2">
      <c r="A10" s="4" t="str">
        <f>'50-54 transition matrix'!A7</f>
        <v>F4</v>
      </c>
      <c r="B10" s="41">
        <f>'50-54 transition matrix'!B7</f>
        <v>0</v>
      </c>
      <c r="C10" s="41">
        <f>'50-54 transition matrix'!C7</f>
        <v>0</v>
      </c>
      <c r="D10" s="41">
        <f>'50-54 transition matrix'!D7</f>
        <v>0</v>
      </c>
      <c r="E10" s="41">
        <f>'50-54 transition matrix'!E7</f>
        <v>0</v>
      </c>
      <c r="F10" s="41">
        <f>'50-54 transition matrix'!F7</f>
        <v>6.1800000000000001E-2</v>
      </c>
      <c r="G10" s="41">
        <f>'50-54 transition matrix'!G7</f>
        <v>0.79014645399999994</v>
      </c>
      <c r="H10" s="41">
        <f>'50-54 transition matrix'!H7</f>
        <v>0.1067</v>
      </c>
      <c r="I10" s="41">
        <f>'50-54 transition matrix'!I7</f>
        <v>2.5219999999999999E-2</v>
      </c>
      <c r="J10" s="41">
        <f>'50-54 transition matrix'!J7</f>
        <v>0</v>
      </c>
      <c r="K10" s="41">
        <f>'50-54 transition matrix'!K7</f>
        <v>1.6133546000000002E-2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</row>
    <row r="11" spans="1:51" x14ac:dyDescent="0.2">
      <c r="A11" s="4" t="str">
        <f>'50-54 transition matrix'!A8</f>
        <v>DCC</v>
      </c>
      <c r="B11" s="41">
        <f>'50-54 transition matrix'!B8</f>
        <v>0</v>
      </c>
      <c r="C11" s="41">
        <f>'50-54 transition matrix'!C8</f>
        <v>0</v>
      </c>
      <c r="D11" s="41">
        <f>'50-54 transition matrix'!D8</f>
        <v>0</v>
      </c>
      <c r="E11" s="41">
        <f>'50-54 transition matrix'!E8</f>
        <v>0</v>
      </c>
      <c r="F11" s="41">
        <f>'50-54 transition matrix'!F8</f>
        <v>0</v>
      </c>
      <c r="G11" s="41">
        <f>'50-54 transition matrix'!G8</f>
        <v>0</v>
      </c>
      <c r="H11" s="41">
        <f>'50-54 transition matrix'!H8</f>
        <v>0.78761999999999999</v>
      </c>
      <c r="I11" s="41">
        <f>'50-54 transition matrix'!I8</f>
        <v>2.5219999999999999E-2</v>
      </c>
      <c r="J11" s="41">
        <f>'50-54 transition matrix'!J8</f>
        <v>2.716E-2</v>
      </c>
      <c r="K11" s="41">
        <f>'50-54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</row>
    <row r="12" spans="1:51" x14ac:dyDescent="0.2">
      <c r="A12" s="4" t="str">
        <f>'50-54 transition matrix'!A9</f>
        <v>HCC</v>
      </c>
      <c r="B12" s="41">
        <f>'50-54 transition matrix'!B9</f>
        <v>0</v>
      </c>
      <c r="C12" s="41">
        <f>'50-54 transition matrix'!C9</f>
        <v>0</v>
      </c>
      <c r="D12" s="41">
        <f>'50-54 transition matrix'!D9</f>
        <v>0</v>
      </c>
      <c r="E12" s="41">
        <f>'50-54 transition matrix'!E9</f>
        <v>0</v>
      </c>
      <c r="F12" s="41">
        <f>'50-54 transition matrix'!F9</f>
        <v>0</v>
      </c>
      <c r="G12" s="41">
        <f>'50-54 transition matrix'!G9</f>
        <v>0</v>
      </c>
      <c r="H12" s="41">
        <f>'50-54 transition matrix'!H9</f>
        <v>0</v>
      </c>
      <c r="I12" s="41">
        <f>'50-54 transition matrix'!I9</f>
        <v>0.33782000000000001</v>
      </c>
      <c r="J12" s="41">
        <f>'50-54 transition matrix'!J9</f>
        <v>3.9780000000000003E-2</v>
      </c>
      <c r="K12" s="41">
        <f>'50-54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</row>
    <row r="13" spans="1:51" x14ac:dyDescent="0.2">
      <c r="A13" s="4" t="str">
        <f>'50-54 transition matrix'!A10</f>
        <v xml:space="preserve">LT </v>
      </c>
      <c r="B13" s="41">
        <f>'50-54 transition matrix'!B10</f>
        <v>0</v>
      </c>
      <c r="C13" s="41">
        <f>'50-54 transition matrix'!C10</f>
        <v>0</v>
      </c>
      <c r="D13" s="41">
        <f>'50-54 transition matrix'!D10</f>
        <v>0</v>
      </c>
      <c r="E13" s="41">
        <f>'50-54 transition matrix'!E10</f>
        <v>0</v>
      </c>
      <c r="F13" s="41">
        <f>'50-54 transition matrix'!F10</f>
        <v>0</v>
      </c>
      <c r="G13" s="41">
        <f>'50-54 transition matrix'!G10</f>
        <v>0</v>
      </c>
      <c r="H13" s="41">
        <f>'50-54 transition matrix'!H10</f>
        <v>0</v>
      </c>
      <c r="I13" s="41">
        <f>'50-54 transition matrix'!I10</f>
        <v>0</v>
      </c>
      <c r="J13" s="41">
        <f>'50-54 transition matrix'!J10</f>
        <v>0.92999999999999994</v>
      </c>
      <c r="K13" s="41">
        <f>'50-54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</row>
    <row r="14" spans="1:51" x14ac:dyDescent="0.2">
      <c r="A14" s="4" t="str">
        <f>'50-54 transition matrix'!A11</f>
        <v>death</v>
      </c>
      <c r="B14" s="41">
        <f>'50-54 transition matrix'!B11</f>
        <v>0</v>
      </c>
      <c r="C14" s="41">
        <f>'50-54 transition matrix'!C11</f>
        <v>0</v>
      </c>
      <c r="D14" s="41">
        <f>'50-54 transition matrix'!D11</f>
        <v>0</v>
      </c>
      <c r="E14" s="41">
        <f>'50-54 transition matrix'!E11</f>
        <v>0</v>
      </c>
      <c r="F14" s="41">
        <f>'50-54 transition matrix'!F11</f>
        <v>0</v>
      </c>
      <c r="G14" s="41">
        <f>'50-54 transition matrix'!G11</f>
        <v>0</v>
      </c>
      <c r="H14" s="41">
        <f>'50-54 transition matrix'!H11</f>
        <v>0</v>
      </c>
      <c r="I14" s="41">
        <f>'50-54 transition matrix'!I11</f>
        <v>0</v>
      </c>
      <c r="J14" s="41">
        <f>'50-54 transition matrix'!J11</f>
        <v>0</v>
      </c>
      <c r="K14" s="41">
        <f>'50-54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</row>
    <row r="15" spans="1:51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</row>
    <row r="16" spans="1:51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</row>
    <row r="17" spans="1:51" x14ac:dyDescent="0.2">
      <c r="A17" s="4">
        <v>50</v>
      </c>
      <c r="B17" s="41">
        <f t="shared" si="0"/>
        <v>619.759994840937</v>
      </c>
      <c r="C17" s="41">
        <f t="shared" si="0"/>
        <v>256.82616272813834</v>
      </c>
      <c r="D17" s="41">
        <f t="shared" si="0"/>
        <v>23.33805819389482</v>
      </c>
      <c r="E17" s="41">
        <f t="shared" si="0"/>
        <v>12.426758259086855</v>
      </c>
      <c r="F17" s="41">
        <f t="shared" si="0"/>
        <v>7.2741999565386459</v>
      </c>
      <c r="G17" s="41">
        <f t="shared" si="0"/>
        <v>4.5463749728366531</v>
      </c>
      <c r="H17" s="41">
        <f t="shared" si="0"/>
        <v>1.7416427135217785</v>
      </c>
      <c r="I17" s="41">
        <f t="shared" si="0"/>
        <v>0.24920945320854174</v>
      </c>
      <c r="J17" s="41">
        <f t="shared" si="0"/>
        <v>6.0347920023529629E-2</v>
      </c>
      <c r="K17" s="41">
        <f t="shared" si="0"/>
        <v>0</v>
      </c>
      <c r="L17" s="41">
        <f xml:space="preserve"> (C17 + D17 + E17 + F17 + G17 + H17) / $Q$2</f>
        <v>0.33053949186838111</v>
      </c>
      <c r="M17" s="41">
        <f xml:space="preserve"> (D17 + E17 + F17 + G17 + H17) / (C17 + D17 + E17 + F17+ G17 + H17)</f>
        <v>0.16111879479812488</v>
      </c>
      <c r="N17" s="41">
        <f>I17 / (D17 + E17 + F17 + G17 + H17)</f>
        <v>5.0521880704228889E-3</v>
      </c>
      <c r="O17" s="41">
        <f>SUM(B17:J17)</f>
        <v>926.22274903818618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</row>
    <row r="18" spans="1:51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</row>
    <row r="19" spans="1:51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</row>
    <row r="20" spans="1:51" x14ac:dyDescent="0.2">
      <c r="A20" s="4">
        <v>51</v>
      </c>
      <c r="B20" s="41">
        <f t="array" ref="B20:K20">MMULT(B17:K17,B5:K14)</f>
        <v>611.76586682496111</v>
      </c>
      <c r="C20" s="41">
        <v>256.35457356782484</v>
      </c>
      <c r="D20" s="41">
        <v>25.411835712246496</v>
      </c>
      <c r="E20" s="41">
        <v>13.148591945593697</v>
      </c>
      <c r="F20" s="41">
        <v>7.8281509177096069</v>
      </c>
      <c r="G20" s="41">
        <v>4.1003321883058863</v>
      </c>
      <c r="H20" s="41">
        <v>1.8568508436256941</v>
      </c>
      <c r="I20" s="41">
        <v>0.24795379780696619</v>
      </c>
      <c r="J20" s="41">
        <v>0.11334013376976984</v>
      </c>
      <c r="K20" s="41">
        <v>5.395253106342131</v>
      </c>
      <c r="L20" s="41">
        <f xml:space="preserve"> (C20 + D20 + E20 + F20 + G20 + H20) / $Q$2</f>
        <v>0.3332895197142034</v>
      </c>
      <c r="M20" s="41">
        <f xml:space="preserve"> (D20 + E20 + F20 + G20 + H20) / (C20 + D20 + E20 + F20+ G20 + H20)</f>
        <v>0.16956820464012459</v>
      </c>
      <c r="N20" s="41">
        <f>I20 / (D20 + E20 + F20 + G20 + H20)</f>
        <v>4.736845738653424E-3</v>
      </c>
      <c r="O20" s="41">
        <f>SUM(B20:J20)</f>
        <v>920.82749593184394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</row>
    <row r="21" spans="1:51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</row>
    <row r="22" spans="1:51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</row>
    <row r="23" spans="1:51" x14ac:dyDescent="0.2">
      <c r="A23" s="4">
        <v>52</v>
      </c>
      <c r="B23" s="41">
        <f t="array" ref="B23:K23">MMULT(B20:K20,B5:K14)</f>
        <v>604.38111700061472</v>
      </c>
      <c r="C23" s="41">
        <v>255.45382814127379</v>
      </c>
      <c r="D23" s="41">
        <v>27.158225345441128</v>
      </c>
      <c r="E23" s="41">
        <v>13.997101608041236</v>
      </c>
      <c r="F23" s="41">
        <v>8.351370950762572</v>
      </c>
      <c r="G23" s="41">
        <v>3.7865809989047952</v>
      </c>
      <c r="H23" s="41">
        <v>1.8999983059487073</v>
      </c>
      <c r="I23" s="41">
        <v>0.23954189013426463</v>
      </c>
      <c r="J23" s="41">
        <v>0.16570199539552091</v>
      </c>
      <c r="K23" s="41">
        <v>10.789282801669504</v>
      </c>
      <c r="L23" s="41">
        <f xml:space="preserve"> (C23 + D23 + E23 + F23 + G23 + H23) / $Q$2</f>
        <v>0.33539135771924872</v>
      </c>
      <c r="M23" s="41">
        <f xml:space="preserve"> (D23 + E23 + F23 + G23 + H23) / (C23 + D23 + E23 + F23+ G23 + H23)</f>
        <v>0.17767195077142961</v>
      </c>
      <c r="N23" s="41">
        <f>I23 / (D23 + E23 + F23 + G23 + H23)</f>
        <v>4.3400555692093765E-3</v>
      </c>
      <c r="O23" s="41">
        <f>SUM(B23:J23)</f>
        <v>915.43346623651667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</row>
    <row r="24" spans="1:51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</row>
    <row r="25" spans="1:51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</row>
    <row r="26" spans="1:51" x14ac:dyDescent="0.2">
      <c r="A26" s="4">
        <v>53</v>
      </c>
      <c r="B26" s="41">
        <f t="array" ref="B26:K26">MMULT(B23:K23,B5:K14)</f>
        <v>597.47641654847496</v>
      </c>
      <c r="C26" s="41">
        <v>254.24145268733713</v>
      </c>
      <c r="D26" s="41">
        <v>28.633231423679884</v>
      </c>
      <c r="E26" s="41">
        <v>14.912847119626772</v>
      </c>
      <c r="F26" s="41">
        <v>8.8700003456266412</v>
      </c>
      <c r="G26" s="41">
        <v>3.5752132962696597</v>
      </c>
      <c r="H26" s="41">
        <v>1.9005048583144626</v>
      </c>
      <c r="I26" s="41">
        <v>0.23024054690321694</v>
      </c>
      <c r="J26" s="41">
        <v>0.21523578609694238</v>
      </c>
      <c r="K26" s="41">
        <v>16.167606425856558</v>
      </c>
      <c r="L26" s="41">
        <f xml:space="preserve"> (C26 + D26 + E26 + F26 + G26 + H26) / $Q$2</f>
        <v>0.33699587929035624</v>
      </c>
      <c r="M26" s="41">
        <f xml:space="preserve"> (D26 + E26 + F26 + G26 + H26) / (C26 + D26 + E26 + F26+ G26 + H26)</f>
        <v>0.18547141995745797</v>
      </c>
      <c r="N26" s="41">
        <f>I26 / (D26 + E26 + F26 + G26 + H26)</f>
        <v>3.9770841235096657E-3</v>
      </c>
      <c r="O26" s="41">
        <f>SUM(B26:J26)</f>
        <v>910.05514261232963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</row>
    <row r="27" spans="1:51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</row>
    <row r="28" spans="1:51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</row>
    <row r="29" spans="1:51" x14ac:dyDescent="0.2">
      <c r="A29" s="4">
        <v>54</v>
      </c>
      <c r="B29" s="41">
        <f t="array" ref="B29:K29">MMULT(B26:K26,B5:K14)</f>
        <v>590.95459663141673</v>
      </c>
      <c r="C29" s="41">
        <v>252.80378043532596</v>
      </c>
      <c r="D29" s="41">
        <v>29.881867988085919</v>
      </c>
      <c r="E29" s="41">
        <v>15.854588143442895</v>
      </c>
      <c r="F29" s="41">
        <v>9.3982049678703667</v>
      </c>
      <c r="G29" s="41">
        <v>3.4444229324796876</v>
      </c>
      <c r="H29" s="41">
        <v>1.8783508952176098</v>
      </c>
      <c r="I29" s="41">
        <v>0.2221536936456745</v>
      </c>
      <c r="J29" s="41">
        <v>0.26094596197778719</v>
      </c>
      <c r="K29" s="41">
        <v>21.523837388723475</v>
      </c>
      <c r="L29" s="41">
        <f xml:space="preserve"> (C29 + D29 + E29 + F29 + G29 + H29) / $Q$2</f>
        <v>0.33821369177956495</v>
      </c>
      <c r="M29" s="41">
        <f xml:space="preserve"> (D29 + E29 + F29 + G29 + H29) / (C29 + D29 + E29 + F29+ G29 + H29)</f>
        <v>0.19299368055235067</v>
      </c>
      <c r="N29" s="41">
        <f>I29 / (D29 + E29 + F29 + G29 + H29)</f>
        <v>3.6745471241636687E-3</v>
      </c>
      <c r="O29" s="41">
        <f>SUM(B29:J29)</f>
        <v>904.69891164946262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-4.0223822928123809</v>
      </c>
      <c r="AM29">
        <f>J29 - J17</f>
        <v>0.20059804195425757</v>
      </c>
      <c r="AN29">
        <f>K29-K17</f>
        <v>21.523837388723475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</row>
    <row r="30" spans="1:51" x14ac:dyDescent="0.2">
      <c r="A30" s="22" t="s">
        <v>153</v>
      </c>
      <c r="B30" s="4">
        <f t="shared" ref="B30:J30" si="1">SUM(B17:B29)</f>
        <v>3024.3379918464043</v>
      </c>
      <c r="C30" s="4">
        <f t="shared" si="1"/>
        <v>1275.6797975599002</v>
      </c>
      <c r="D30" s="4">
        <f t="shared" si="1"/>
        <v>134.42321866334825</v>
      </c>
      <c r="E30" s="4">
        <f t="shared" si="1"/>
        <v>70.339887075791452</v>
      </c>
      <c r="F30" s="4">
        <f t="shared" si="1"/>
        <v>41.721927138507837</v>
      </c>
      <c r="G30" s="4">
        <f t="shared" si="1"/>
        <v>19.452924388796681</v>
      </c>
      <c r="H30" s="4">
        <f t="shared" si="1"/>
        <v>9.2773476166282531</v>
      </c>
      <c r="I30" s="4">
        <f t="shared" si="1"/>
        <v>1.1890993816986639</v>
      </c>
      <c r="J30" s="4">
        <f t="shared" si="1"/>
        <v>0.81557179726354989</v>
      </c>
      <c r="K30" s="41"/>
      <c r="L30" s="4"/>
      <c r="M30" s="41"/>
      <c r="N30" s="41"/>
      <c r="O30" s="4">
        <f>SUM(B30:J30)</f>
        <v>4577.2377654683378</v>
      </c>
      <c r="P30" s="41"/>
      <c r="Q30" s="41">
        <f xml:space="preserve"> $R$6 * B30</f>
        <v>3024.3379918464043</v>
      </c>
      <c r="R30" s="41">
        <f>$R$7 * C30</f>
        <v>1275.6797975599002</v>
      </c>
      <c r="S30" s="41">
        <f xml:space="preserve"> $R$8 * D30</f>
        <v>127.70205773018083</v>
      </c>
      <c r="T30" s="41">
        <f xml:space="preserve"> $R$9 * E30</f>
        <v>66.822892722001882</v>
      </c>
      <c r="U30" s="41">
        <f xml:space="preserve"> $R$10 * F30</f>
        <v>38.384172967427212</v>
      </c>
      <c r="V30" s="41">
        <f>$R$11 * G30</f>
        <v>15.173281023261412</v>
      </c>
      <c r="W30" s="41">
        <f>$R$12 *H30</f>
        <v>5.5664085699769519</v>
      </c>
      <c r="X30" s="41">
        <f xml:space="preserve"> $R$13 * I30</f>
        <v>0.77291459810413154</v>
      </c>
      <c r="Y30" s="41">
        <f xml:space="preserve"> $R$14 * J30</f>
        <v>0.61167884794766247</v>
      </c>
      <c r="Z30" s="4">
        <f>SUM(Q30:Y30)</f>
        <v>4555.0511958652041</v>
      </c>
      <c r="AA30" s="41"/>
      <c r="AB30" s="50">
        <f xml:space="preserve"> $S$6 * B30</f>
        <v>7588064.0215426283</v>
      </c>
      <c r="AC30" s="50">
        <f>$S$7 * C30</f>
        <v>4943259.2155446131</v>
      </c>
      <c r="AD30" s="50">
        <f xml:space="preserve"> $S$8 * D30</f>
        <v>527611.13325364189</v>
      </c>
      <c r="AE30" s="50">
        <f xml:space="preserve"> $S$9 * E30</f>
        <v>281359.54830316582</v>
      </c>
      <c r="AF30" s="50">
        <f xml:space="preserve"> $S$10 * F30</f>
        <v>187748.67212328527</v>
      </c>
      <c r="AG30" s="50">
        <f>$S$11 * G30</f>
        <v>402908.96994075686</v>
      </c>
      <c r="AH30" s="50">
        <f>$S$12 *H30</f>
        <v>474851.76040950051</v>
      </c>
      <c r="AI30" s="50">
        <f xml:space="preserve"> $S$13 * I30</f>
        <v>84342.819143886227</v>
      </c>
      <c r="AJ30" s="50">
        <f xml:space="preserve"> $S$14 * J30</f>
        <v>54780.326478598116</v>
      </c>
      <c r="AK30" s="39">
        <f>SUM(AB30:AJ30) + AL30 + AM30 + AN30</f>
        <v>15919641.057141479</v>
      </c>
      <c r="AL30" s="39">
        <f>IF(AL29&gt;0,(AL29*$T$7)-(AL29*$S$7),0)</f>
        <v>0</v>
      </c>
      <c r="AM30" s="39">
        <f>IF(AM29 &gt; 0, (AM29 * $T$14) - (AM29 * $S$14), 0)</f>
        <v>33413.615848320682</v>
      </c>
      <c r="AN30" s="39">
        <f t="array" ref="AN30">IF(AN29&gt;0,AN29*$T$15,0)</f>
        <v>1341300.9745530807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</row>
    <row r="31" spans="1:51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</row>
    <row r="32" spans="1:51" x14ac:dyDescent="0.2">
      <c r="A32" s="4" t="str">
        <f>'55-59 transition matrix'!A1</f>
        <v>55-59</v>
      </c>
      <c r="B32" s="4" t="str">
        <f>'55-59 transition matrix'!B1</f>
        <v>no NAFLD</v>
      </c>
      <c r="C32" s="4" t="str">
        <f>'55-59 transition matrix'!C1</f>
        <v>NAFLD F0</v>
      </c>
      <c r="D32" s="4" t="str">
        <f>'55-59 transition matrix'!D1</f>
        <v>F1</v>
      </c>
      <c r="E32" s="4" t="str">
        <f>'55-59 transition matrix'!E1</f>
        <v>F2</v>
      </c>
      <c r="F32" s="4" t="str">
        <f>'55-59 transition matrix'!F1</f>
        <v>F3</v>
      </c>
      <c r="G32" s="4" t="str">
        <f>'55-59 transition matrix'!G1</f>
        <v>F4</v>
      </c>
      <c r="H32" s="4" t="str">
        <f>'55-59 transition matrix'!H1</f>
        <v>DCC</v>
      </c>
      <c r="I32" s="4" t="str">
        <f>'55-59 transition matrix'!I1</f>
        <v>HCC</v>
      </c>
      <c r="J32" s="4" t="str">
        <f>'55-59 transition matrix'!J1</f>
        <v>LT</v>
      </c>
      <c r="K32" s="4" t="str">
        <f>'55-59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</row>
    <row r="33" spans="1:51" x14ac:dyDescent="0.2">
      <c r="A33" s="4" t="str">
        <f>'55-59 transition matrix'!A2</f>
        <v>no NAFLD</v>
      </c>
      <c r="B33" s="41">
        <f>'55-59 transition matrix'!B2</f>
        <v>0.90708999999999995</v>
      </c>
      <c r="C33" s="41">
        <f>'55-59 transition matrix'!C2</f>
        <v>8.5599999999999996E-2</v>
      </c>
      <c r="D33" s="41">
        <f>'55-59 transition matrix'!D2</f>
        <v>0</v>
      </c>
      <c r="E33" s="41">
        <f>'55-59 transition matrix'!E2</f>
        <v>0</v>
      </c>
      <c r="F33" s="41">
        <f>'55-59 transition matrix'!F2</f>
        <v>0</v>
      </c>
      <c r="G33" s="41">
        <f>'55-59 transition matrix'!G2</f>
        <v>0</v>
      </c>
      <c r="H33" s="41">
        <f>'55-59 transition matrix'!H2</f>
        <v>0</v>
      </c>
      <c r="I33" s="41">
        <f>'55-59 transition matrix'!I2</f>
        <v>0</v>
      </c>
      <c r="J33" s="41">
        <f>'55-59 transition matrix'!J2</f>
        <v>0</v>
      </c>
      <c r="K33" s="41">
        <f>'55-59 transition matrix'!K2</f>
        <v>7.3099999999999997E-3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</row>
    <row r="34" spans="1:51" x14ac:dyDescent="0.2">
      <c r="A34" s="4" t="str">
        <f>'55-59 transition matrix'!A3</f>
        <v>NAFLD</v>
      </c>
      <c r="B34" s="41">
        <f>'55-59 transition matrix'!B3</f>
        <v>0.17818999999999999</v>
      </c>
      <c r="C34" s="41">
        <f>'55-59 transition matrix'!C3</f>
        <v>0.79241495000000006</v>
      </c>
      <c r="D34" s="41">
        <f>'55-59 transition matrix'!D3</f>
        <v>2.0952000000000002E-2</v>
      </c>
      <c r="E34" s="41">
        <f>'55-59 transition matrix'!E3</f>
        <v>0</v>
      </c>
      <c r="F34" s="41">
        <f>'55-59 transition matrix'!F3</f>
        <v>0</v>
      </c>
      <c r="G34" s="41">
        <f>'55-59 transition matrix'!G3</f>
        <v>0</v>
      </c>
      <c r="H34" s="41">
        <f>'55-59 transition matrix'!H3</f>
        <v>0</v>
      </c>
      <c r="I34" s="41">
        <f>'55-59 transition matrix'!I3</f>
        <v>0</v>
      </c>
      <c r="J34" s="41">
        <f>'55-59 transition matrix'!J3</f>
        <v>0</v>
      </c>
      <c r="K34" s="41">
        <f>'55-59 transition matrix'!K3</f>
        <v>8.4430500000000006E-3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</row>
    <row r="35" spans="1:51" x14ac:dyDescent="0.2">
      <c r="A35" s="4" t="str">
        <f>'55-59 transition matrix'!A4</f>
        <v>F1</v>
      </c>
      <c r="B35" s="41">
        <f>'55-59 transition matrix'!B4</f>
        <v>0</v>
      </c>
      <c r="C35" s="41">
        <f>'55-59 transition matrix'!C4</f>
        <v>6.1800000000000001E-2</v>
      </c>
      <c r="D35" s="41">
        <f>'55-59 transition matrix'!D4</f>
        <v>0.82245289500000007</v>
      </c>
      <c r="E35" s="41">
        <f>'55-59 transition matrix'!E4</f>
        <v>0.1067</v>
      </c>
      <c r="F35" s="41">
        <f>'55-59 transition matrix'!F4</f>
        <v>0</v>
      </c>
      <c r="G35" s="41">
        <f>'55-59 transition matrix'!G4</f>
        <v>0</v>
      </c>
      <c r="H35" s="41">
        <f>'55-59 transition matrix'!H4</f>
        <v>0</v>
      </c>
      <c r="I35" s="41">
        <f>'55-59 transition matrix'!I4</f>
        <v>9.0210000000000005E-6</v>
      </c>
      <c r="J35" s="41">
        <f>'55-59 transition matrix'!J4</f>
        <v>0</v>
      </c>
      <c r="K35" s="41">
        <f>'55-59 transition matrix'!K4</f>
        <v>9.038084E-3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</row>
    <row r="36" spans="1:51" x14ac:dyDescent="0.2">
      <c r="A36" s="4" t="str">
        <f>'55-59 transition matrix'!A5</f>
        <v>F2</v>
      </c>
      <c r="B36" s="41">
        <f>'55-59 transition matrix'!B5</f>
        <v>0</v>
      </c>
      <c r="C36" s="41">
        <f>'55-59 transition matrix'!C5</f>
        <v>0</v>
      </c>
      <c r="D36" s="41">
        <f>'55-59 transition matrix'!D5</f>
        <v>6.1800000000000001E-2</v>
      </c>
      <c r="E36" s="41">
        <f>'55-59 transition matrix'!E5</f>
        <v>0.81682581799999998</v>
      </c>
      <c r="F36" s="41">
        <f>'55-59 transition matrix'!F5</f>
        <v>0.1067</v>
      </c>
      <c r="G36" s="41">
        <f>'55-59 transition matrix'!G5</f>
        <v>0</v>
      </c>
      <c r="H36" s="41">
        <f>'55-59 transition matrix'!H5</f>
        <v>0</v>
      </c>
      <c r="I36" s="41">
        <f>'55-59 transition matrix'!I5</f>
        <v>1.8430000000000001E-4</v>
      </c>
      <c r="J36" s="41">
        <f>'55-59 transition matrix'!J5</f>
        <v>0</v>
      </c>
      <c r="K36" s="41">
        <f>'55-59 transition matrix'!K5</f>
        <v>1.4489882000000001E-2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</row>
    <row r="37" spans="1:51" x14ac:dyDescent="0.2">
      <c r="A37" s="4" t="str">
        <f>'55-59 transition matrix'!A6</f>
        <v>F3</v>
      </c>
      <c r="B37" s="41">
        <f>'55-59 transition matrix'!B6</f>
        <v>0</v>
      </c>
      <c r="C37" s="41">
        <f>'55-59 transition matrix'!C6</f>
        <v>0</v>
      </c>
      <c r="D37" s="41">
        <f>'55-59 transition matrix'!D6</f>
        <v>0</v>
      </c>
      <c r="E37" s="41">
        <f>'55-59 transition matrix'!E6</f>
        <v>6.1800000000000001E-2</v>
      </c>
      <c r="F37" s="41">
        <f>'55-59 transition matrix'!F6</f>
        <v>0.84913525499999998</v>
      </c>
      <c r="G37" s="41">
        <f>'55-59 transition matrix'!G6</f>
        <v>6.9839999999999999E-2</v>
      </c>
      <c r="H37" s="41">
        <f>'55-59 transition matrix'!H6</f>
        <v>0</v>
      </c>
      <c r="I37" s="41">
        <f>'55-59 transition matrix'!I6</f>
        <v>3.6860000000000001E-4</v>
      </c>
      <c r="J37" s="41">
        <f>'55-59 transition matrix'!J6</f>
        <v>0</v>
      </c>
      <c r="K37" s="41">
        <f>'55-59 transition matrix'!K6</f>
        <v>1.8856145000000001E-2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</row>
    <row r="38" spans="1:51" x14ac:dyDescent="0.2">
      <c r="A38" s="4" t="str">
        <f>'55-59 transition matrix'!A7</f>
        <v>F4</v>
      </c>
      <c r="B38" s="41">
        <f>'55-59 transition matrix'!B7</f>
        <v>0</v>
      </c>
      <c r="C38" s="41">
        <f>'55-59 transition matrix'!C7</f>
        <v>0</v>
      </c>
      <c r="D38" s="41">
        <f>'55-59 transition matrix'!D7</f>
        <v>0</v>
      </c>
      <c r="E38" s="41">
        <f>'55-59 transition matrix'!E7</f>
        <v>0</v>
      </c>
      <c r="F38" s="41">
        <f>'55-59 transition matrix'!F7</f>
        <v>6.1800000000000001E-2</v>
      </c>
      <c r="G38" s="41">
        <f>'55-59 transition matrix'!G7</f>
        <v>0.78240627100000004</v>
      </c>
      <c r="H38" s="41">
        <f>'55-59 transition matrix'!H7</f>
        <v>0.1067</v>
      </c>
      <c r="I38" s="41">
        <f>'55-59 transition matrix'!I7</f>
        <v>2.5219999999999999E-2</v>
      </c>
      <c r="J38" s="41">
        <f>'55-59 transition matrix'!J7</f>
        <v>0</v>
      </c>
      <c r="K38" s="41">
        <f>'55-59 transition matrix'!K7</f>
        <v>2.3873729E-2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</row>
    <row r="39" spans="1:51" x14ac:dyDescent="0.2">
      <c r="A39" s="4" t="str">
        <f>'55-59 transition matrix'!A8</f>
        <v>DCC</v>
      </c>
      <c r="B39" s="41">
        <f>'55-59 transition matrix'!B8</f>
        <v>0</v>
      </c>
      <c r="C39" s="41">
        <f>'55-59 transition matrix'!C8</f>
        <v>0</v>
      </c>
      <c r="D39" s="41">
        <f>'55-59 transition matrix'!D8</f>
        <v>0</v>
      </c>
      <c r="E39" s="41">
        <f>'55-59 transition matrix'!E8</f>
        <v>0</v>
      </c>
      <c r="F39" s="41">
        <f>'55-59 transition matrix'!F8</f>
        <v>0</v>
      </c>
      <c r="G39" s="41">
        <f>'55-59 transition matrix'!G8</f>
        <v>0</v>
      </c>
      <c r="H39" s="41">
        <f>'55-59 transition matrix'!H8</f>
        <v>0.78761999999999999</v>
      </c>
      <c r="I39" s="41">
        <f>'55-59 transition matrix'!I8</f>
        <v>2.5219999999999999E-2</v>
      </c>
      <c r="J39" s="41">
        <f>'55-59 transition matrix'!J8</f>
        <v>2.716E-2</v>
      </c>
      <c r="K39" s="41">
        <f>'55-59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</row>
    <row r="40" spans="1:51" x14ac:dyDescent="0.2">
      <c r="A40" s="4" t="str">
        <f>'55-59 transition matrix'!A9</f>
        <v>HCC</v>
      </c>
      <c r="B40" s="41">
        <f>'55-59 transition matrix'!B9</f>
        <v>0</v>
      </c>
      <c r="C40" s="41">
        <f>'55-59 transition matrix'!C9</f>
        <v>0</v>
      </c>
      <c r="D40" s="41">
        <f>'55-59 transition matrix'!D9</f>
        <v>0</v>
      </c>
      <c r="E40" s="41">
        <f>'55-59 transition matrix'!E9</f>
        <v>0</v>
      </c>
      <c r="F40" s="41">
        <f>'55-59 transition matrix'!F9</f>
        <v>0</v>
      </c>
      <c r="G40" s="41">
        <f>'55-59 transition matrix'!G9</f>
        <v>0</v>
      </c>
      <c r="H40" s="41">
        <f>'55-59 transition matrix'!H9</f>
        <v>0</v>
      </c>
      <c r="I40" s="41">
        <f>'55-59 transition matrix'!I9</f>
        <v>0.33782000000000001</v>
      </c>
      <c r="J40" s="41">
        <f>'55-59 transition matrix'!J9</f>
        <v>3.9780000000000003E-2</v>
      </c>
      <c r="K40" s="41">
        <f>'55-59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</row>
    <row r="41" spans="1:51" x14ac:dyDescent="0.2">
      <c r="A41" s="4" t="str">
        <f>'55-59 transition matrix'!A10</f>
        <v xml:space="preserve">LT </v>
      </c>
      <c r="B41" s="41">
        <f>'55-59 transition matrix'!B10</f>
        <v>0</v>
      </c>
      <c r="C41" s="41">
        <f>'55-59 transition matrix'!C10</f>
        <v>0</v>
      </c>
      <c r="D41" s="41">
        <f>'55-59 transition matrix'!D10</f>
        <v>0</v>
      </c>
      <c r="E41" s="41">
        <f>'55-59 transition matrix'!E10</f>
        <v>0</v>
      </c>
      <c r="F41" s="41">
        <f>'55-59 transition matrix'!F10</f>
        <v>0</v>
      </c>
      <c r="G41" s="41">
        <f>'55-59 transition matrix'!G10</f>
        <v>0</v>
      </c>
      <c r="H41" s="41">
        <f>'55-59 transition matrix'!H10</f>
        <v>0</v>
      </c>
      <c r="I41" s="41">
        <f>'55-59 transition matrix'!I10</f>
        <v>0</v>
      </c>
      <c r="J41" s="41">
        <f>'55-59 transition matrix'!J10</f>
        <v>0.92999999999999994</v>
      </c>
      <c r="K41" s="41">
        <f>'55-59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</row>
    <row r="42" spans="1:51" x14ac:dyDescent="0.2">
      <c r="A42" s="4" t="str">
        <f>'55-59 transition matrix'!A11</f>
        <v>death</v>
      </c>
      <c r="B42" s="41">
        <f>'55-59 transition matrix'!B11</f>
        <v>0</v>
      </c>
      <c r="C42" s="41">
        <f>'55-59 transition matrix'!C11</f>
        <v>0</v>
      </c>
      <c r="D42" s="41">
        <f>'55-59 transition matrix'!D11</f>
        <v>0</v>
      </c>
      <c r="E42" s="41">
        <f>'55-59 transition matrix'!E11</f>
        <v>0</v>
      </c>
      <c r="F42" s="41">
        <f>'55-59 transition matrix'!F11</f>
        <v>0</v>
      </c>
      <c r="G42" s="41">
        <f>'55-59 transition matrix'!G11</f>
        <v>0</v>
      </c>
      <c r="H42" s="41">
        <f>'55-59 transition matrix'!H11</f>
        <v>0</v>
      </c>
      <c r="I42" s="41">
        <f>'55-59 transition matrix'!I11</f>
        <v>0</v>
      </c>
      <c r="J42" s="41">
        <f>'55-59 transition matrix'!J11</f>
        <v>0</v>
      </c>
      <c r="K42" s="41">
        <f>'55-59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</row>
    <row r="43" spans="1:51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</row>
    <row r="44" spans="1:51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</row>
    <row r="45" spans="1:51" x14ac:dyDescent="0.2">
      <c r="A45" s="4">
        <v>55</v>
      </c>
      <c r="B45" s="41">
        <f t="array" ref="B45:K45">MMULT(B29:K29,B33:K42)</f>
        <v>581.09611069416258</v>
      </c>
      <c r="C45" s="41">
        <v>252.75790794678278</v>
      </c>
      <c r="D45" s="41">
        <v>30.852987189754817</v>
      </c>
      <c r="E45" s="41">
        <v>16.719641310664002</v>
      </c>
      <c r="F45" s="41">
        <v>9.8848970640674718</v>
      </c>
      <c r="G45" s="41">
        <v>3.3513087373043837</v>
      </c>
      <c r="H45" s="41">
        <v>1.8469466589868764</v>
      </c>
      <c r="I45" s="41">
        <v>0.21594405999902169</v>
      </c>
      <c r="J45" s="41">
        <v>0.30253302888667732</v>
      </c>
      <c r="K45" s="41">
        <v>29.194472347577548</v>
      </c>
      <c r="L45" s="41">
        <f xml:space="preserve"> (C45 + D45 + E45 + F45 + G45 + H45) / $Q$2</f>
        <v>0.34053761822962575</v>
      </c>
      <c r="M45" s="41">
        <f xml:space="preserve"> (D45 + E45 + F45 + G45 + H45) / (C45 + D45 + E45 + F45+ G45 + H45)</f>
        <v>0.19864635925532184</v>
      </c>
      <c r="N45" s="41">
        <f>I45 / (D45 + E45 + F45 + G45 + H45)</f>
        <v>3.4465145384462203E-3</v>
      </c>
      <c r="O45" s="41">
        <f>SUM(B45:J45)</f>
        <v>897.02827669060866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</row>
    <row r="46" spans="1:51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</row>
    <row r="47" spans="1:51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</row>
    <row r="48" spans="1:51" x14ac:dyDescent="0.2">
      <c r="A48" s="4">
        <v>56</v>
      </c>
      <c r="B48" s="41">
        <f t="array" ref="B48:K48">MMULT(B45:K45,B33:K42)</f>
        <v>572.14540266660504</v>
      </c>
      <c r="C48" s="41">
        <v>251.93768667150164</v>
      </c>
      <c r="D48" s="41">
        <v>31.704186153911795</v>
      </c>
      <c r="E48" s="41">
        <v>17.559935061955926</v>
      </c>
      <c r="F48" s="41">
        <v>10.384711196958945</v>
      </c>
      <c r="G48" s="41">
        <v>3.3124461830785141</v>
      </c>
      <c r="H48" s="41">
        <v>1.8122767698216211</v>
      </c>
      <c r="I48" s="41">
        <v>0.21105355119214453</v>
      </c>
      <c r="J48" s="41">
        <v>0.34010904282945459</v>
      </c>
      <c r="K48" s="41">
        <v>36.814941740330966</v>
      </c>
      <c r="L48" s="41">
        <f xml:space="preserve"> (C48 + D48 + E48 + F48 + G48 + H48) / $Q$2</f>
        <v>0.34193852652195128</v>
      </c>
      <c r="M48" s="41">
        <f xml:space="preserve"> (D48 + E48 + F48 + G48 + H48) / (C48 + D48 + E48 + F48+ G48 + H48)</f>
        <v>0.20451928055687035</v>
      </c>
      <c r="N48" s="41">
        <f>I48 / (D48 + E48 + F48 + G48 + H48)</f>
        <v>3.2583289584844667E-3</v>
      </c>
      <c r="O48" s="41">
        <f>SUM(B48:J48)</f>
        <v>889.40780729785502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</row>
    <row r="49" spans="1:51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</row>
    <row r="50" spans="1:51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</row>
    <row r="51" spans="1:51" x14ac:dyDescent="0.2">
      <c r="A51" s="4">
        <v>57</v>
      </c>
      <c r="B51" s="41">
        <f t="array" ref="B51:K51">MMULT(B48:K48,B33:K42)</f>
        <v>563.88014969284563</v>
      </c>
      <c r="C51" s="41">
        <v>250.5741545594868</v>
      </c>
      <c r="D51" s="41">
        <v>32.439002083873852</v>
      </c>
      <c r="E51" s="41">
        <v>18.36802013560348</v>
      </c>
      <c r="F51" s="41">
        <v>10.896378635556038</v>
      </c>
      <c r="G51" s="41">
        <v>3.3169468959862565</v>
      </c>
      <c r="H51" s="41">
        <v>1.7808234371813827</v>
      </c>
      <c r="I51" s="41">
        <v>0.20789372757828364</v>
      </c>
      <c r="J51" s="41">
        <v>0.37391855716617151</v>
      </c>
      <c r="K51" s="41">
        <v>44.385461312908163</v>
      </c>
      <c r="L51" s="41">
        <f xml:space="preserve"> (C51 + D51 + E51 + F51 + G51 + H51) / $Q$2</f>
        <v>0.34265550708753229</v>
      </c>
      <c r="M51" s="41">
        <f xml:space="preserve"> (D51 + E51 + F51 + G51 + H51) / (C51 + D51 + E51 + F51+ G51 + H51)</f>
        <v>0.21048003977885693</v>
      </c>
      <c r="N51" s="41">
        <f>I51 / (D51 + E51 + F51 + G51 + H51)</f>
        <v>3.1121269864053461E-3</v>
      </c>
      <c r="O51" s="41">
        <f>SUM(B51:J51)</f>
        <v>881.83728772527797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</row>
    <row r="52" spans="1:51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</row>
    <row r="53" spans="1:51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</row>
    <row r="54" spans="1:51" x14ac:dyDescent="0.2">
      <c r="A54" s="4">
        <v>58</v>
      </c>
      <c r="B54" s="41">
        <f t="array" ref="B54:K54">MMULT(B51:K51,B33:K42)</f>
        <v>556.1398535858383</v>
      </c>
      <c r="C54" s="41">
        <v>248.83157729903903</v>
      </c>
      <c r="D54" s="41">
        <v>33.064724505503747</v>
      </c>
      <c r="E54" s="41">
        <v>19.138110794331489</v>
      </c>
      <c r="F54" s="41">
        <v>11.417354317920269</v>
      </c>
      <c r="G54" s="41">
        <v>3.3562031359008655</v>
      </c>
      <c r="H54" s="41">
        <v>1.7565303893945341</v>
      </c>
      <c r="I54" s="41">
        <v>0.20649069036683992</v>
      </c>
      <c r="J54" s="41">
        <v>0.40438143520144992</v>
      </c>
      <c r="K54" s="41">
        <v>51.907522884689577</v>
      </c>
      <c r="L54" s="41">
        <f xml:space="preserve"> (C54 + D54 + E54 + F54 + G54 + H54) / $Q$2</f>
        <v>0.34285975028345739</v>
      </c>
      <c r="M54" s="41">
        <f xml:space="preserve"> (D54 + E54 + F54 + G54 + H54) / (C54 + D54 + E54 + F54+ G54 + H54)</f>
        <v>0.21643767816417131</v>
      </c>
      <c r="N54" s="41">
        <f>I54 / (D54 + E54 + F54 + G54 + H54)</f>
        <v>3.0042471776892082E-3</v>
      </c>
      <c r="O54" s="41">
        <f>SUM(B54:J54)</f>
        <v>874.31522615349661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</row>
    <row r="55" spans="1:51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</row>
    <row r="56" spans="1:51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</row>
    <row r="57" spans="1:51" x14ac:dyDescent="0.2">
      <c r="A57" s="4">
        <v>59</v>
      </c>
      <c r="B57" s="41">
        <f t="array" ref="B57:K57">MMULT(B54:K54,B33:K42)</f>
        <v>548.80819854809374</v>
      </c>
      <c r="C57" s="41">
        <v>246.82683332522706</v>
      </c>
      <c r="D57" s="41">
        <v>33.590432846588158</v>
      </c>
      <c r="E57" s="41">
        <v>19.866101606139171</v>
      </c>
      <c r="F57" s="41">
        <v>11.944327845726422</v>
      </c>
      <c r="G57" s="41">
        <v>3.4233024058422541</v>
      </c>
      <c r="H57" s="41">
        <v>1.7415853398955454</v>
      </c>
      <c r="I57" s="41">
        <v>0.20673369202842068</v>
      </c>
      <c r="J57" s="41">
        <v>0.43199629977609688</v>
      </c>
      <c r="K57" s="41">
        <v>59.383237128869169</v>
      </c>
      <c r="L57" s="41">
        <f xml:space="preserve"> (C57 + D57 + E57 + F57 + G57 + H57) / $Q$2</f>
        <v>0.34267413934607777</v>
      </c>
      <c r="M57" s="41">
        <f xml:space="preserve"> (D57 + E57 + F57 + G57 + H57) / (C57 + D57 + E57 + F57+ G57 + H57)</f>
        <v>0.22232954940241584</v>
      </c>
      <c r="N57" s="41">
        <f>I57 / (D57 + E57 + F57 + G57 + H57)</f>
        <v>2.929660520846933E-3</v>
      </c>
      <c r="O57" s="41">
        <f>SUM(B57:J57)</f>
        <v>866.83951190931691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-5.9310746215557231</v>
      </c>
      <c r="AM57">
        <f>J57 - J45</f>
        <v>0.12946327088941956</v>
      </c>
      <c r="AN57">
        <f>K57-K45</f>
        <v>30.188764781291621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</row>
    <row r="58" spans="1:51" x14ac:dyDescent="0.2">
      <c r="A58" s="22" t="s">
        <v>153</v>
      </c>
      <c r="B58" s="4">
        <f t="shared" ref="B58:J58" si="2">SUM(B45:B57)</f>
        <v>2822.0697151875456</v>
      </c>
      <c r="C58" s="4">
        <f t="shared" si="2"/>
        <v>1250.9281598020373</v>
      </c>
      <c r="D58" s="4">
        <f t="shared" si="2"/>
        <v>161.65133277963236</v>
      </c>
      <c r="E58" s="4">
        <f t="shared" si="2"/>
        <v>91.651808908694065</v>
      </c>
      <c r="F58" s="4">
        <f t="shared" si="2"/>
        <v>54.527669060229144</v>
      </c>
      <c r="G58" s="4">
        <f t="shared" si="2"/>
        <v>16.760207358112275</v>
      </c>
      <c r="H58" s="4">
        <f t="shared" si="2"/>
        <v>8.9381625952799606</v>
      </c>
      <c r="I58" s="4">
        <f t="shared" si="2"/>
        <v>1.0481157211647103</v>
      </c>
      <c r="J58" s="4">
        <f t="shared" si="2"/>
        <v>1.85293836385985</v>
      </c>
      <c r="K58" s="41"/>
      <c r="L58" s="4"/>
      <c r="M58" s="41"/>
      <c r="N58" s="41"/>
      <c r="O58" s="4">
        <f>SUM(B58:J58)</f>
        <v>4409.4281097765543</v>
      </c>
      <c r="P58" s="41"/>
      <c r="Q58" s="41">
        <f xml:space="preserve"> $R$6 * B58</f>
        <v>2822.0697151875456</v>
      </c>
      <c r="R58" s="41">
        <f>$R$7 * C58</f>
        <v>1250.9281598020373</v>
      </c>
      <c r="S58" s="41">
        <f xml:space="preserve"> $R$8 * D58</f>
        <v>153.56876614065072</v>
      </c>
      <c r="T58" s="41">
        <f xml:space="preserve"> $R$9 * E58</f>
        <v>87.069218463259361</v>
      </c>
      <c r="U58" s="41">
        <f xml:space="preserve"> $R$10 * F58</f>
        <v>50.165455535410814</v>
      </c>
      <c r="V58" s="41">
        <f>$R$11 * G58</f>
        <v>13.072961739327575</v>
      </c>
      <c r="W58" s="41">
        <f>$R$12 *H58</f>
        <v>5.362897557167976</v>
      </c>
      <c r="X58" s="41">
        <f xml:space="preserve"> $R$13 * I58</f>
        <v>0.68127521875706176</v>
      </c>
      <c r="Y58" s="41">
        <f xml:space="preserve"> $R$14 * J58</f>
        <v>1.3897037728948876</v>
      </c>
      <c r="Z58" s="4">
        <f>SUM(Q58:Y58)</f>
        <v>4384.3081534170506</v>
      </c>
      <c r="AA58" s="41"/>
      <c r="AB58" s="50">
        <f xml:space="preserve"> $S$6 * B58</f>
        <v>7080572.9154055519</v>
      </c>
      <c r="AC58" s="50">
        <f>$S$7 * C58</f>
        <v>4847346.6192328949</v>
      </c>
      <c r="AD58" s="50">
        <f xml:space="preserve"> $S$8 * D58</f>
        <v>634481.48116005701</v>
      </c>
      <c r="AE58" s="50">
        <f xml:space="preserve"> $S$9 * E58</f>
        <v>366607.23563477624</v>
      </c>
      <c r="AF58" s="50">
        <f xml:space="preserve"> $S$10 * F58</f>
        <v>245374.51077103114</v>
      </c>
      <c r="AG58" s="50">
        <f>$S$11 * G58</f>
        <v>347137.41480122146</v>
      </c>
      <c r="AH58" s="50">
        <f>$S$12 *H58</f>
        <v>457490.91427680949</v>
      </c>
      <c r="AI58" s="50">
        <f xml:space="preserve"> $S$13 * I58</f>
        <v>74342.848102212898</v>
      </c>
      <c r="AJ58" s="50">
        <f xml:space="preserve"> $S$14 * J58</f>
        <v>124458.1640237384</v>
      </c>
      <c r="AK58" s="39">
        <f>SUM(AB58:AJ58) + AL58 + AM58 + AN58</f>
        <v>16080650.055316094</v>
      </c>
      <c r="AL58" s="39">
        <f>IF(AL57&gt;0,(AL57*$T$7)-(AL57*$S$7),0)</f>
        <v>0</v>
      </c>
      <c r="AM58" s="39">
        <f>IF(AM57 &gt; 0, (AM57 * $T$14) - (AM57 * $S$14), 0)</f>
        <v>21564.697032050615</v>
      </c>
      <c r="AN58" s="39">
        <f t="array" ref="AN58">IF(AN57&gt;0,AN57*$T$15,0)</f>
        <v>1881273.2548757498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</row>
    <row r="59" spans="1:51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</row>
    <row r="60" spans="1:51" x14ac:dyDescent="0.2">
      <c r="A60" s="4" t="str">
        <f>'60-64 transition matrix'!A1</f>
        <v>60-64</v>
      </c>
      <c r="B60" s="4" t="str">
        <f>'60-64 transition matrix'!B1</f>
        <v>no NAFLD</v>
      </c>
      <c r="C60" s="4" t="str">
        <f>'60-64 transition matrix'!C1</f>
        <v>NAFLD</v>
      </c>
      <c r="D60" s="4" t="str">
        <f>'60-64 transition matrix'!D1</f>
        <v>F1</v>
      </c>
      <c r="E60" s="4" t="str">
        <f>'60-64 transition matrix'!E1</f>
        <v>F2</v>
      </c>
      <c r="F60" s="4" t="str">
        <f>'60-64 transition matrix'!F1</f>
        <v>F3</v>
      </c>
      <c r="G60" s="4" t="str">
        <f>'60-64 transition matrix'!G1</f>
        <v>F4</v>
      </c>
      <c r="H60" s="4" t="str">
        <f>'60-64 transition matrix'!H1</f>
        <v>DCC</v>
      </c>
      <c r="I60" s="4" t="str">
        <f>'60-64 transition matrix'!I1</f>
        <v>HCC</v>
      </c>
      <c r="J60" s="4" t="str">
        <f>'60-64 transition matrix'!J1</f>
        <v>LT</v>
      </c>
      <c r="K60" s="4" t="str">
        <f>'60-64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</row>
    <row r="61" spans="1:51" x14ac:dyDescent="0.2">
      <c r="A61" s="4" t="str">
        <f>'60-64 transition matrix'!A2</f>
        <v>no NAFLD</v>
      </c>
      <c r="B61" s="41">
        <f>'60-64 transition matrix'!B2</f>
        <v>0.90156000000000003</v>
      </c>
      <c r="C61" s="41">
        <f>'60-64 transition matrix'!C2</f>
        <v>8.8099999999999998E-2</v>
      </c>
      <c r="D61" s="41">
        <f>'60-64 transition matrix'!D2</f>
        <v>0</v>
      </c>
      <c r="E61" s="41">
        <f>'60-64 transition matrix'!E2</f>
        <v>0</v>
      </c>
      <c r="F61" s="41">
        <f>'60-64 transition matrix'!F2</f>
        <v>0</v>
      </c>
      <c r="G61" s="41">
        <f>'60-64 transition matrix'!G2</f>
        <v>0</v>
      </c>
      <c r="H61" s="41">
        <f>'60-64 transition matrix'!H2</f>
        <v>0</v>
      </c>
      <c r="I61" s="41">
        <f>'60-64 transition matrix'!I2</f>
        <v>0</v>
      </c>
      <c r="J61" s="41">
        <f>'60-64 transition matrix'!J2</f>
        <v>0</v>
      </c>
      <c r="K61" s="41">
        <f>'60-64 transition matrix'!K2</f>
        <v>1.034E-2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</row>
    <row r="62" spans="1:51" x14ac:dyDescent="0.2">
      <c r="A62" s="4" t="str">
        <f>'60-64 transition matrix'!A3</f>
        <v>NAFLD</v>
      </c>
      <c r="B62" s="41">
        <f>'60-64 transition matrix'!B3</f>
        <v>0.17818999999999999</v>
      </c>
      <c r="C62" s="41">
        <f>'60-64 transition matrix'!C3</f>
        <v>0.7889153000000001</v>
      </c>
      <c r="D62" s="41">
        <f>'60-64 transition matrix'!D3</f>
        <v>2.0952000000000002E-2</v>
      </c>
      <c r="E62" s="41">
        <f>'60-64 transition matrix'!E3</f>
        <v>0</v>
      </c>
      <c r="F62" s="41">
        <f>'60-64 transition matrix'!F3</f>
        <v>0</v>
      </c>
      <c r="G62" s="41">
        <f>'60-64 transition matrix'!G3</f>
        <v>0</v>
      </c>
      <c r="H62" s="41">
        <f>'60-64 transition matrix'!H3</f>
        <v>0</v>
      </c>
      <c r="I62" s="41">
        <f>'60-64 transition matrix'!I3</f>
        <v>0</v>
      </c>
      <c r="J62" s="41">
        <f>'60-64 transition matrix'!J3</f>
        <v>0</v>
      </c>
      <c r="K62" s="41">
        <f>'60-64 transition matrix'!K3</f>
        <v>1.1942700000000001E-2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</row>
    <row r="63" spans="1:51" x14ac:dyDescent="0.2">
      <c r="A63" s="4" t="str">
        <f>'60-64 transition matrix'!A4</f>
        <v>F1</v>
      </c>
      <c r="B63" s="41">
        <f>'60-64 transition matrix'!B4</f>
        <v>0</v>
      </c>
      <c r="C63" s="41">
        <f>'60-64 transition matrix'!C4</f>
        <v>6.1800000000000001E-2</v>
      </c>
      <c r="D63" s="41">
        <f>'60-64 transition matrix'!D4</f>
        <v>0.81870660299999998</v>
      </c>
      <c r="E63" s="41">
        <f>'60-64 transition matrix'!E4</f>
        <v>0.1067</v>
      </c>
      <c r="F63" s="41">
        <f>'60-64 transition matrix'!F4</f>
        <v>0</v>
      </c>
      <c r="G63" s="41">
        <f>'60-64 transition matrix'!G4</f>
        <v>0</v>
      </c>
      <c r="H63" s="41">
        <f>'60-64 transition matrix'!H4</f>
        <v>0</v>
      </c>
      <c r="I63" s="41">
        <f>'60-64 transition matrix'!I4</f>
        <v>9.0210000000000005E-6</v>
      </c>
      <c r="J63" s="41">
        <f>'60-64 transition matrix'!J4</f>
        <v>0</v>
      </c>
      <c r="K63" s="41">
        <f>'60-64 transition matrix'!K4</f>
        <v>1.2784376000000002E-2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</row>
    <row r="64" spans="1:51" x14ac:dyDescent="0.2">
      <c r="A64" s="4" t="str">
        <f>'60-64 transition matrix'!A5</f>
        <v>F2</v>
      </c>
      <c r="B64" s="41">
        <f>'60-64 transition matrix'!B5</f>
        <v>0</v>
      </c>
      <c r="C64" s="41">
        <f>'60-64 transition matrix'!C5</f>
        <v>0</v>
      </c>
      <c r="D64" s="41">
        <f>'60-64 transition matrix'!D5</f>
        <v>6.1800000000000001E-2</v>
      </c>
      <c r="E64" s="41">
        <f>'60-64 transition matrix'!E5</f>
        <v>0.810819752</v>
      </c>
      <c r="F64" s="41">
        <f>'60-64 transition matrix'!F5</f>
        <v>0.1067</v>
      </c>
      <c r="G64" s="41">
        <f>'60-64 transition matrix'!G5</f>
        <v>0</v>
      </c>
      <c r="H64" s="41">
        <f>'60-64 transition matrix'!H5</f>
        <v>0</v>
      </c>
      <c r="I64" s="41">
        <f>'60-64 transition matrix'!I5</f>
        <v>1.8430000000000001E-4</v>
      </c>
      <c r="J64" s="41">
        <f>'60-64 transition matrix'!J5</f>
        <v>0</v>
      </c>
      <c r="K64" s="41">
        <f>'60-64 transition matrix'!K5</f>
        <v>2.0495948000000003E-2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</row>
    <row r="65" spans="1:51" x14ac:dyDescent="0.2">
      <c r="A65" s="4" t="str">
        <f>'60-64 transition matrix'!A6</f>
        <v>F3</v>
      </c>
      <c r="B65" s="41">
        <f>'60-64 transition matrix'!B6</f>
        <v>0</v>
      </c>
      <c r="C65" s="41">
        <f>'60-64 transition matrix'!C6</f>
        <v>0</v>
      </c>
      <c r="D65" s="41">
        <f>'60-64 transition matrix'!D6</f>
        <v>0</v>
      </c>
      <c r="E65" s="41">
        <f>'60-64 transition matrix'!E6</f>
        <v>6.1800000000000001E-2</v>
      </c>
      <c r="F65" s="41">
        <f>'60-64 transition matrix'!F6</f>
        <v>0.84131937000000001</v>
      </c>
      <c r="G65" s="41">
        <f>'60-64 transition matrix'!G6</f>
        <v>6.9839999999999999E-2</v>
      </c>
      <c r="H65" s="41">
        <f>'60-64 transition matrix'!H6</f>
        <v>0</v>
      </c>
      <c r="I65" s="41">
        <f>'60-64 transition matrix'!I6</f>
        <v>3.6860000000000001E-4</v>
      </c>
      <c r="J65" s="41">
        <f>'60-64 transition matrix'!J6</f>
        <v>0</v>
      </c>
      <c r="K65" s="41">
        <f>'60-64 transition matrix'!K6</f>
        <v>2.6672030000000003E-2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</row>
    <row r="66" spans="1:51" x14ac:dyDescent="0.2">
      <c r="A66" s="4" t="str">
        <f>'60-64 transition matrix'!A7</f>
        <v>F4</v>
      </c>
      <c r="B66" s="41">
        <f>'60-64 transition matrix'!B7</f>
        <v>0</v>
      </c>
      <c r="C66" s="41">
        <f>'60-64 transition matrix'!C7</f>
        <v>0</v>
      </c>
      <c r="D66" s="41">
        <f>'60-64 transition matrix'!D7</f>
        <v>0</v>
      </c>
      <c r="E66" s="41">
        <f>'60-64 transition matrix'!E7</f>
        <v>0</v>
      </c>
      <c r="F66" s="41">
        <f>'60-64 transition matrix'!F7</f>
        <v>6.1800000000000001E-2</v>
      </c>
      <c r="G66" s="41">
        <f>'60-64 transition matrix'!G7</f>
        <v>0.77251059399999999</v>
      </c>
      <c r="H66" s="41">
        <f>'60-64 transition matrix'!H7</f>
        <v>0.1067</v>
      </c>
      <c r="I66" s="41">
        <f>'60-64 transition matrix'!I7</f>
        <v>2.5219999999999999E-2</v>
      </c>
      <c r="J66" s="41">
        <f>'60-64 transition matrix'!J7</f>
        <v>0</v>
      </c>
      <c r="K66" s="41">
        <f>'60-64 transition matrix'!K7</f>
        <v>3.3769406000000002E-2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</row>
    <row r="67" spans="1:51" x14ac:dyDescent="0.2">
      <c r="A67" s="4" t="str">
        <f>'60-64 transition matrix'!A8</f>
        <v>DCC</v>
      </c>
      <c r="B67" s="41">
        <f>'60-64 transition matrix'!B8</f>
        <v>0</v>
      </c>
      <c r="C67" s="41">
        <f>'60-64 transition matrix'!C8</f>
        <v>0</v>
      </c>
      <c r="D67" s="41">
        <f>'60-64 transition matrix'!D8</f>
        <v>0</v>
      </c>
      <c r="E67" s="41">
        <f>'60-64 transition matrix'!E8</f>
        <v>0</v>
      </c>
      <c r="F67" s="41">
        <f>'60-64 transition matrix'!F8</f>
        <v>0</v>
      </c>
      <c r="G67" s="41">
        <f>'60-64 transition matrix'!G8</f>
        <v>0</v>
      </c>
      <c r="H67" s="41">
        <f>'60-64 transition matrix'!H8</f>
        <v>0.78761999999999999</v>
      </c>
      <c r="I67" s="41">
        <f>'60-64 transition matrix'!I8</f>
        <v>2.5219999999999999E-2</v>
      </c>
      <c r="J67" s="41">
        <f>'60-64 transition matrix'!J8</f>
        <v>2.716E-2</v>
      </c>
      <c r="K67" s="41">
        <f>'60-64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</row>
    <row r="68" spans="1:51" x14ac:dyDescent="0.2">
      <c r="A68" s="4" t="str">
        <f>'60-64 transition matrix'!A9</f>
        <v>HCC</v>
      </c>
      <c r="B68" s="41">
        <f>'60-64 transition matrix'!B9</f>
        <v>0</v>
      </c>
      <c r="C68" s="41">
        <f>'60-64 transition matrix'!C9</f>
        <v>0</v>
      </c>
      <c r="D68" s="41">
        <f>'60-64 transition matrix'!D9</f>
        <v>0</v>
      </c>
      <c r="E68" s="41">
        <f>'60-64 transition matrix'!E9</f>
        <v>0</v>
      </c>
      <c r="F68" s="41">
        <f>'60-64 transition matrix'!F9</f>
        <v>0</v>
      </c>
      <c r="G68" s="41">
        <f>'60-64 transition matrix'!G9</f>
        <v>0</v>
      </c>
      <c r="H68" s="41">
        <f>'60-64 transition matrix'!H9</f>
        <v>0</v>
      </c>
      <c r="I68" s="41">
        <f>'60-64 transition matrix'!I9</f>
        <v>0.33782000000000001</v>
      </c>
      <c r="J68" s="41">
        <f>'60-64 transition matrix'!J9</f>
        <v>3.9780000000000003E-2</v>
      </c>
      <c r="K68" s="41">
        <f>'60-64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</row>
    <row r="69" spans="1:51" x14ac:dyDescent="0.2">
      <c r="A69" s="4" t="str">
        <f>'60-64 transition matrix'!A10</f>
        <v xml:space="preserve">LT </v>
      </c>
      <c r="B69" s="41">
        <f>'60-64 transition matrix'!B10</f>
        <v>0</v>
      </c>
      <c r="C69" s="41">
        <f>'60-64 transition matrix'!C10</f>
        <v>0</v>
      </c>
      <c r="D69" s="41">
        <f>'60-64 transition matrix'!D10</f>
        <v>0</v>
      </c>
      <c r="E69" s="41">
        <f>'60-64 transition matrix'!E10</f>
        <v>0</v>
      </c>
      <c r="F69" s="41">
        <f>'60-64 transition matrix'!F10</f>
        <v>0</v>
      </c>
      <c r="G69" s="41">
        <f>'60-64 transition matrix'!G10</f>
        <v>0</v>
      </c>
      <c r="H69" s="41">
        <f>'60-64 transition matrix'!H10</f>
        <v>0</v>
      </c>
      <c r="I69" s="41">
        <f>'60-64 transition matrix'!I10</f>
        <v>0</v>
      </c>
      <c r="J69" s="41">
        <f>'60-64 transition matrix'!J10</f>
        <v>0.92999999999999994</v>
      </c>
      <c r="K69" s="41">
        <f>'60-64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</row>
    <row r="70" spans="1:51" x14ac:dyDescent="0.2">
      <c r="A70" s="4" t="str">
        <f>'60-64 transition matrix'!A11</f>
        <v>death</v>
      </c>
      <c r="B70" s="41">
        <f>'60-64 transition matrix'!B11</f>
        <v>0</v>
      </c>
      <c r="C70" s="41">
        <f>'60-64 transition matrix'!C11</f>
        <v>0</v>
      </c>
      <c r="D70" s="41">
        <f>'60-64 transition matrix'!D11</f>
        <v>0</v>
      </c>
      <c r="E70" s="41">
        <f>'60-64 transition matrix'!E11</f>
        <v>0</v>
      </c>
      <c r="F70" s="41">
        <f>'60-64 transition matrix'!F11</f>
        <v>0</v>
      </c>
      <c r="G70" s="41">
        <f>'60-64 transition matrix'!G11</f>
        <v>0</v>
      </c>
      <c r="H70" s="41">
        <f>'60-64 transition matrix'!H11</f>
        <v>0</v>
      </c>
      <c r="I70" s="41">
        <f>'60-64 transition matrix'!I11</f>
        <v>0</v>
      </c>
      <c r="J70" s="41">
        <f>'60-64 transition matrix'!J11</f>
        <v>0</v>
      </c>
      <c r="K70" s="41">
        <f>'60-64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</row>
    <row r="71" spans="1:5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</row>
    <row r="72" spans="1:51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</row>
    <row r="73" spans="1:51" x14ac:dyDescent="0.2">
      <c r="A73" s="4">
        <v>60</v>
      </c>
      <c r="B73" s="41">
        <f t="array" ref="B73:K73">MMULT(B57:K57,B61:K70)</f>
        <v>538.76559291324156</v>
      </c>
      <c r="C73" s="41">
        <v>245.15135630282774</v>
      </c>
      <c r="D73" s="41">
        <v>33.899950060219368</v>
      </c>
      <c r="E73" s="41">
        <v>20.430086223093415</v>
      </c>
      <c r="F73" s="41">
        <v>12.380267508296111</v>
      </c>
      <c r="G73" s="41">
        <v>3.4787292317243619</v>
      </c>
      <c r="H73" s="41">
        <v>1.7369738121118981</v>
      </c>
      <c r="I73" s="41">
        <v>0.20846426585320366</v>
      </c>
      <c r="J73" s="41">
        <v>0.45728188289222366</v>
      </c>
      <c r="K73" s="41">
        <v>69.714046837926148</v>
      </c>
      <c r="L73" s="41">
        <f xml:space="preserve"> (C73 + D73 + E73 + F73 + G73 + H73) / $Q$2</f>
        <v>0.34233381059527451</v>
      </c>
      <c r="M73" s="41">
        <f xml:space="preserve"> (D73 + E73 + F73 + G73 + H73) / (C73 + D73 + E73 + F73+ G73 + H73)</f>
        <v>0.22684056068701203</v>
      </c>
      <c r="N73" s="41">
        <f>I73 / (D73 + E73 + F73 + G73 + H73)</f>
        <v>2.8983155749232061E-3</v>
      </c>
      <c r="O73" s="41">
        <f>SUM(B73:J73)</f>
        <v>856.50870220025979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</row>
    <row r="74" spans="1:5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</row>
    <row r="75" spans="1:51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</row>
    <row r="76" spans="1:51" x14ac:dyDescent="0.2">
      <c r="A76" s="4">
        <v>61</v>
      </c>
      <c r="B76" s="41">
        <f t="array" ref="B76:K76">MMULT(B73:K73,B61:K70)</f>
        <v>529.41302812646302</v>
      </c>
      <c r="C76" s="41">
        <v>242.96392145243041</v>
      </c>
      <c r="D76" s="41">
        <v>34.153103501515865</v>
      </c>
      <c r="E76" s="41">
        <v>20.947342648185327</v>
      </c>
      <c r="F76" s="41">
        <v>12.810634527035786</v>
      </c>
      <c r="G76" s="41">
        <v>3.5519930679439509</v>
      </c>
      <c r="H76" s="41">
        <v>1.7392557229205625</v>
      </c>
      <c r="I76" s="41">
        <v>0.21059787200004704</v>
      </c>
      <c r="J76" s="41">
        <v>0.48074106832236757</v>
      </c>
      <c r="K76" s="41">
        <v>79.952131051368809</v>
      </c>
      <c r="L76" s="41">
        <f xml:space="preserve"> (C76 + D76 + E76 + F76 + G76 + H76) / $Q$2</f>
        <v>0.3413501247387275</v>
      </c>
      <c r="M76" s="41">
        <f xml:space="preserve"> (D76 + E76 + F76 + G76 + H76) / (C76 + D76 + E76 + F76+ G76 + H76)</f>
        <v>0.23153113039290391</v>
      </c>
      <c r="N76" s="41">
        <f>I76 / (D76 + E76 + F76 + G76 + H76)</f>
        <v>2.8769285558495135E-3</v>
      </c>
      <c r="O76" s="41">
        <f>SUM(B76:J76)</f>
        <v>846.27061798681723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</row>
    <row r="77" spans="1:5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</row>
    <row r="78" spans="1:51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</row>
    <row r="79" spans="1:51" x14ac:dyDescent="0.2">
      <c r="A79" s="4">
        <v>62</v>
      </c>
      <c r="B79" s="41">
        <f t="array" ref="B79:K79">MMULT(B76:K76,B61:K70)</f>
        <v>520.59135080130261</v>
      </c>
      <c r="C79" s="41">
        <v>240.42990455615566</v>
      </c>
      <c r="D79" s="41">
        <v>34.346497207562635</v>
      </c>
      <c r="E79" s="41">
        <v>21.420352528443203</v>
      </c>
      <c r="F79" s="41">
        <v>13.232429601746308</v>
      </c>
      <c r="G79" s="41">
        <v>3.6386469901694429</v>
      </c>
      <c r="H79" s="41">
        <v>1.7488702528363129</v>
      </c>
      <c r="I79" s="41">
        <v>0.21348015790807201</v>
      </c>
      <c r="J79" s="41">
        <v>0.50270496232248618</v>
      </c>
      <c r="K79" s="41">
        <v>90.09851197973947</v>
      </c>
      <c r="L79" s="41">
        <f xml:space="preserve"> (C79 + D79 + E79 + F79 + G79 + H79) / $Q$2</f>
        <v>0.33989307805690089</v>
      </c>
      <c r="M79" s="41">
        <f xml:space="preserve"> (D79 + E79 + F79 + G79 + H79) / (C79 + D79 + E79 + F79+ G79 + H79)</f>
        <v>0.23628605570200401</v>
      </c>
      <c r="N79" s="41">
        <f>I79 / (D79 + E79 + F79 + G79 + H79)</f>
        <v>2.8698662628428638E-3</v>
      </c>
      <c r="O79" s="41">
        <f>SUM(B79:J79)</f>
        <v>836.12423705844674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</row>
    <row r="80" spans="1:51" ht="16" thickBot="1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</row>
    <row r="81" spans="1:51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190</v>
      </c>
      <c r="R81" s="46"/>
      <c r="S81" s="46"/>
      <c r="T81" s="46"/>
      <c r="U81" s="47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</row>
    <row r="82" spans="1:51" ht="16" thickBot="1" x14ac:dyDescent="0.25">
      <c r="A82" s="4">
        <v>63</v>
      </c>
      <c r="B82" s="41">
        <f t="array" ref="B82:K82">MMULT(B79:K79,B61:K70)</f>
        <v>512.18654292128372</v>
      </c>
      <c r="C82" s="41">
        <v>237.66554181491307</v>
      </c>
      <c r="D82" s="41">
        <v>34.480969200270955</v>
      </c>
      <c r="E82" s="41">
        <v>21.850580326299745</v>
      </c>
      <c r="F82" s="41">
        <v>13.643119334887917</v>
      </c>
      <c r="G82" s="41">
        <v>3.7350462311180705</v>
      </c>
      <c r="H82" s="41">
        <v>1.7656888223900162</v>
      </c>
      <c r="I82" s="41">
        <v>0.21712613608661524</v>
      </c>
      <c r="J82" s="41">
        <v>0.52350717170852945</v>
      </c>
      <c r="K82" s="41">
        <v>100.15462707922755</v>
      </c>
      <c r="L82" s="41">
        <f xml:space="preserve"> (C82 + D82 + E82 + F82 + G82 + H82) / $Q$2</f>
        <v>0.33808384220216303</v>
      </c>
      <c r="M82" s="41">
        <f xml:space="preserve"> (D82 + E82 + F82 + G82 + H82) / (C82 + D82 + E82 + F82+ G82 + H82)</f>
        <v>0.24102693992651142</v>
      </c>
      <c r="N82" s="41">
        <f>I82 / (D82 + E82 + F82 + G82 + H82)</f>
        <v>2.8767800478582046E-3</v>
      </c>
      <c r="O82" s="41">
        <f>SUM(B82:J82)</f>
        <v>826.0681219589585</v>
      </c>
      <c r="P82" s="41"/>
      <c r="Q82" s="27" t="s">
        <v>191</v>
      </c>
      <c r="R82" s="48"/>
      <c r="S82" s="48"/>
      <c r="T82" s="48"/>
      <c r="U82" s="49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</row>
    <row r="83" spans="1:5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</row>
    <row r="84" spans="1:51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</row>
    <row r="85" spans="1:51" x14ac:dyDescent="0.2">
      <c r="A85" s="4">
        <v>64</v>
      </c>
      <c r="B85" s="41">
        <f t="array" ref="B85:K85">MMULT(B82:K82,B61:K70)</f>
        <v>504.1165225321119</v>
      </c>
      <c r="C85" s="41">
        <v>234.75254054851655</v>
      </c>
      <c r="D85" s="41">
        <v>34.559731458372845</v>
      </c>
      <c r="E85" s="41">
        <v>22.239146309791426</v>
      </c>
      <c r="F85" s="41">
        <v>14.040503341562003</v>
      </c>
      <c r="G85" s="41">
        <v>3.8381982369670538</v>
      </c>
      <c r="H85" s="41">
        <v>1.7892212631511228</v>
      </c>
      <c r="I85" s="41">
        <v>0.22144505790638669</v>
      </c>
      <c r="J85" s="41">
        <v>0.54345505579857079</v>
      </c>
      <c r="K85" s="41">
        <v>110.12198523400835</v>
      </c>
      <c r="L85" s="41">
        <f xml:space="preserve"> (C85 + D85 + E85 + F85 + G85 + H85) / $Q$2</f>
        <v>0.33600917433904454</v>
      </c>
      <c r="M85" s="41">
        <f xml:space="preserve"> (D85 + E85 + F85 + G85 + H85) / (C85 + D85 + E85 + F85+ G85 + H85)</f>
        <v>0.24570066990449368</v>
      </c>
      <c r="N85" s="41">
        <f>I85 / (D85 + E85 + F85 + G85 + H85)</f>
        <v>2.8959634264844277E-3</v>
      </c>
      <c r="O85" s="41">
        <f>SUM(B85:J85)</f>
        <v>816.10076380417786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-10.398815754311187</v>
      </c>
      <c r="AM85">
        <f>J85 - J73</f>
        <v>8.6173172906347129E-2</v>
      </c>
      <c r="AN85">
        <f>K85-K73</f>
        <v>40.407938396082201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</row>
    <row r="86" spans="1:51" x14ac:dyDescent="0.2">
      <c r="A86" s="22" t="s">
        <v>153</v>
      </c>
      <c r="B86" s="4">
        <f t="shared" ref="B86:J86" si="3">SUM(B73:B85)</f>
        <v>2605.0730372944026</v>
      </c>
      <c r="C86" s="4">
        <f t="shared" si="3"/>
        <v>1200.9632646748432</v>
      </c>
      <c r="D86" s="4">
        <f t="shared" si="3"/>
        <v>171.44025142794166</v>
      </c>
      <c r="E86" s="4">
        <f t="shared" si="3"/>
        <v>106.88750803581311</v>
      </c>
      <c r="F86" s="4">
        <f t="shared" si="3"/>
        <v>66.106954313528121</v>
      </c>
      <c r="G86" s="4">
        <f t="shared" si="3"/>
        <v>18.242613757922879</v>
      </c>
      <c r="H86" s="4">
        <f t="shared" si="3"/>
        <v>8.780009873409913</v>
      </c>
      <c r="I86" s="4">
        <f t="shared" si="3"/>
        <v>1.0711134897543246</v>
      </c>
      <c r="J86" s="4">
        <f t="shared" si="3"/>
        <v>2.5076901410441779</v>
      </c>
      <c r="K86" s="41"/>
      <c r="L86" s="4">
        <f>AVERAGE(L2:L85)</f>
        <v>0.3383315627275556</v>
      </c>
      <c r="M86" s="41"/>
      <c r="N86" s="41"/>
      <c r="O86" s="4">
        <f>SUM(B86:J86)</f>
        <v>4181.0724430086602</v>
      </c>
      <c r="P86" s="41"/>
      <c r="Q86" s="41">
        <f xml:space="preserve"> $R$6 * B86</f>
        <v>2605.0730372944026</v>
      </c>
      <c r="R86" s="41">
        <f>$R$7 * C86</f>
        <v>1200.9632646748432</v>
      </c>
      <c r="S86" s="41">
        <f xml:space="preserve"> $R$8 * D86</f>
        <v>162.86823885654456</v>
      </c>
      <c r="T86" s="41">
        <f xml:space="preserve"> $R$9 * E86</f>
        <v>101.54313263402246</v>
      </c>
      <c r="U86" s="41">
        <f xml:space="preserve"> $R$10 * F86</f>
        <v>60.818397968445872</v>
      </c>
      <c r="V86" s="41">
        <f>$R$11 * G86</f>
        <v>14.229238731179846</v>
      </c>
      <c r="W86" s="41">
        <f>$R$12 *H86</f>
        <v>5.2680059240459478</v>
      </c>
      <c r="X86" s="41">
        <f xml:space="preserve"> $R$13 * I86</f>
        <v>0.69622376834031108</v>
      </c>
      <c r="Y86" s="41">
        <f xml:space="preserve"> $R$14 * J86</f>
        <v>1.8807676057831335</v>
      </c>
      <c r="Z86" s="4">
        <f>SUM(Q86:Y86)</f>
        <v>4153.3403074576072</v>
      </c>
      <c r="AA86" s="41"/>
      <c r="AB86" s="50">
        <f xml:space="preserve"> $S$6 * B86</f>
        <v>6536128.250571656</v>
      </c>
      <c r="AC86" s="50">
        <f>$S$7 * C86</f>
        <v>4653732.6506150179</v>
      </c>
      <c r="AD86" s="50">
        <f xml:space="preserve"> $S$8 * D86</f>
        <v>672902.98685467103</v>
      </c>
      <c r="AE86" s="50">
        <f xml:space="preserve"> $S$9 * E86</f>
        <v>427550.03214325244</v>
      </c>
      <c r="AF86" s="50">
        <f xml:space="preserve"> $S$10 * F86</f>
        <v>297481.29441087652</v>
      </c>
      <c r="AG86" s="50">
        <f>$S$11 * G86</f>
        <v>377841.01615409867</v>
      </c>
      <c r="AH86" s="50">
        <f>$S$12 *H86</f>
        <v>449396.02536061301</v>
      </c>
      <c r="AI86" s="50">
        <f xml:space="preserve"> $S$13 * I86</f>
        <v>75974.079828274247</v>
      </c>
      <c r="AJ86" s="50">
        <f xml:space="preserve"> $S$14 * J86</f>
        <v>168436.53139365534</v>
      </c>
      <c r="AK86" s="39">
        <f>SUM(AB86:AJ86) + AL86 + AM86 + AN86</f>
        <v>16191898.229771778</v>
      </c>
      <c r="AL86" s="39">
        <f>IF(AL85&gt;0,(AL85*$T$7)-(AL85*$S$7),0)</f>
        <v>0</v>
      </c>
      <c r="AM86" s="39">
        <f>IF(AM85 &gt; 0, (AM85 * $T$14) - (AM85 * $S$14), 0)</f>
        <v>14353.865411010243</v>
      </c>
      <c r="AN86" s="39">
        <f t="array" ref="AN86">IF(AN85&gt;0,AN85*$T$15,0)</f>
        <v>2518101.4970286544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</row>
    <row r="87" spans="1:5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</row>
    <row r="88" spans="1:51" x14ac:dyDescent="0.2">
      <c r="A88" s="4" t="str">
        <f>'65-69 transition matrix'!A1</f>
        <v>65-69</v>
      </c>
      <c r="B88" s="4" t="str">
        <f>'65-69 transition matrix'!B1</f>
        <v>no NAFLD</v>
      </c>
      <c r="C88" s="4" t="str">
        <f>'65-69 transition matrix'!C1</f>
        <v>NAFLD</v>
      </c>
      <c r="D88" s="4" t="str">
        <f>'65-69 transition matrix'!D1</f>
        <v>F1</v>
      </c>
      <c r="E88" s="4" t="str">
        <f>'65-69 transition matrix'!E1</f>
        <v>F2</v>
      </c>
      <c r="F88" s="4" t="str">
        <f>'65-69 transition matrix'!F1</f>
        <v>F3</v>
      </c>
      <c r="G88" s="4" t="str">
        <f>'65-69 transition matrix'!G1</f>
        <v>F4</v>
      </c>
      <c r="H88" s="4" t="str">
        <f>'65-69 transition matrix'!H1</f>
        <v>DCC</v>
      </c>
      <c r="I88" s="4" t="str">
        <f>'65-69 transition matrix'!I1</f>
        <v>HCC</v>
      </c>
      <c r="J88" s="4" t="str">
        <f>'65-69 transition matrix'!J1</f>
        <v>LT</v>
      </c>
      <c r="K88" s="4" t="str">
        <f>'65-69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</row>
    <row r="89" spans="1:51" x14ac:dyDescent="0.2">
      <c r="A89" s="4" t="str">
        <f>'65-69 transition matrix'!A2</f>
        <v>no NAFLD</v>
      </c>
      <c r="B89" s="41">
        <f>'65-69 transition matrix'!B2</f>
        <v>0.89561000000000002</v>
      </c>
      <c r="C89" s="41">
        <f>'65-69 transition matrix'!C2</f>
        <v>8.9399999999999993E-2</v>
      </c>
      <c r="D89" s="41">
        <f>'65-69 transition matrix'!D2</f>
        <v>0</v>
      </c>
      <c r="E89" s="41">
        <f>'65-69 transition matrix'!E2</f>
        <v>0</v>
      </c>
      <c r="F89" s="41">
        <f>'65-69 transition matrix'!F2</f>
        <v>0</v>
      </c>
      <c r="G89" s="41">
        <f>'65-69 transition matrix'!G2</f>
        <v>0</v>
      </c>
      <c r="H89" s="41">
        <f>'65-69 transition matrix'!H2</f>
        <v>0</v>
      </c>
      <c r="I89" s="41">
        <f>'65-69 transition matrix'!I2</f>
        <v>0</v>
      </c>
      <c r="J89" s="41">
        <f>'65-69 transition matrix'!J2</f>
        <v>0</v>
      </c>
      <c r="K89" s="41">
        <f>'65-69 transition matrix'!K2</f>
        <v>1.499E-2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</row>
    <row r="90" spans="1:51" x14ac:dyDescent="0.2">
      <c r="A90" s="4" t="str">
        <f>'65-69 transition matrix'!A3</f>
        <v>NAFLD</v>
      </c>
      <c r="B90" s="41">
        <f>'65-69 transition matrix'!B3</f>
        <v>0.14359</v>
      </c>
      <c r="C90" s="41">
        <f>'65-69 transition matrix'!C3</f>
        <v>0.81453449999999994</v>
      </c>
      <c r="D90" s="41">
        <f>'65-69 transition matrix'!D3</f>
        <v>2.6136E-2</v>
      </c>
      <c r="E90" s="41">
        <f>'65-69 transition matrix'!E3</f>
        <v>0</v>
      </c>
      <c r="F90" s="41">
        <f>'65-69 transition matrix'!F3</f>
        <v>0</v>
      </c>
      <c r="G90" s="41">
        <f>'65-69 transition matrix'!G3</f>
        <v>0</v>
      </c>
      <c r="H90" s="41">
        <f>'65-69 transition matrix'!H3</f>
        <v>0</v>
      </c>
      <c r="I90" s="41">
        <f>'65-69 transition matrix'!I3</f>
        <v>0</v>
      </c>
      <c r="J90" s="41">
        <f>'65-69 transition matrix'!J3</f>
        <v>0</v>
      </c>
      <c r="K90" s="41">
        <f>'65-69 transition matrix'!K3</f>
        <v>1.57395E-2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</row>
    <row r="91" spans="1:51" x14ac:dyDescent="0.2">
      <c r="A91" s="4" t="str">
        <f>'65-69 transition matrix'!A4</f>
        <v>F1</v>
      </c>
      <c r="B91" s="41">
        <f>'65-69 transition matrix'!B4</f>
        <v>0</v>
      </c>
      <c r="C91" s="41">
        <f>'65-69 transition matrix'!C4</f>
        <v>4.9799999999999997E-2</v>
      </c>
      <c r="D91" s="41">
        <f>'65-69 transition matrix'!D4</f>
        <v>0.80023998699999999</v>
      </c>
      <c r="E91" s="41">
        <f>'65-69 transition matrix'!E4</f>
        <v>0.1331</v>
      </c>
      <c r="F91" s="41">
        <f>'65-69 transition matrix'!F4</f>
        <v>0</v>
      </c>
      <c r="G91" s="41">
        <f>'65-69 transition matrix'!G4</f>
        <v>0</v>
      </c>
      <c r="H91" s="41">
        <f>'65-69 transition matrix'!H4</f>
        <v>0</v>
      </c>
      <c r="I91" s="41">
        <f>'65-69 transition matrix'!I4</f>
        <v>1.1253000000000001E-5</v>
      </c>
      <c r="J91" s="41">
        <f>'65-69 transition matrix'!J4</f>
        <v>0</v>
      </c>
      <c r="K91" s="41">
        <f>'65-69 transition matrix'!K4</f>
        <v>1.6848760000000001E-2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</row>
    <row r="92" spans="1:51" x14ac:dyDescent="0.2">
      <c r="A92" s="4" t="str">
        <f>'65-69 transition matrix'!A5</f>
        <v>F2</v>
      </c>
      <c r="B92" s="41">
        <f>'65-69 transition matrix'!B5</f>
        <v>0</v>
      </c>
      <c r="C92" s="41">
        <f>'65-69 transition matrix'!C5</f>
        <v>0</v>
      </c>
      <c r="D92" s="41">
        <f>'65-69 transition matrix'!D5</f>
        <v>4.9799999999999997E-2</v>
      </c>
      <c r="E92" s="41">
        <f>'65-69 transition matrix'!E5</f>
        <v>0.78985812</v>
      </c>
      <c r="F92" s="41">
        <f>'65-69 transition matrix'!F5</f>
        <v>0.1331</v>
      </c>
      <c r="G92" s="41">
        <f>'65-69 transition matrix'!G5</f>
        <v>0</v>
      </c>
      <c r="H92" s="41">
        <f>'65-69 transition matrix'!H5</f>
        <v>0</v>
      </c>
      <c r="I92" s="41">
        <f>'65-69 transition matrix'!I5</f>
        <v>2.299E-4</v>
      </c>
      <c r="J92" s="41">
        <f>'65-69 transition matrix'!J5</f>
        <v>0</v>
      </c>
      <c r="K92" s="41">
        <f>'65-69 transition matrix'!K5</f>
        <v>2.7011980000000001E-2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</row>
    <row r="93" spans="1:51" x14ac:dyDescent="0.2">
      <c r="A93" s="4" t="str">
        <f>'65-69 transition matrix'!A6</f>
        <v>F3</v>
      </c>
      <c r="B93" s="41">
        <f>'65-69 transition matrix'!B6</f>
        <v>0</v>
      </c>
      <c r="C93" s="41">
        <f>'65-69 transition matrix'!C6</f>
        <v>0</v>
      </c>
      <c r="D93" s="41">
        <f>'65-69 transition matrix'!D6</f>
        <v>0</v>
      </c>
      <c r="E93" s="41">
        <f>'65-69 transition matrix'!E6</f>
        <v>4.9799999999999997E-2</v>
      </c>
      <c r="F93" s="41">
        <f>'65-69 transition matrix'!F6</f>
        <v>0.82746865000000003</v>
      </c>
      <c r="G93" s="41">
        <f>'65-69 transition matrix'!G6</f>
        <v>8.7119999999999989E-2</v>
      </c>
      <c r="H93" s="41">
        <f>'65-69 transition matrix'!H6</f>
        <v>0</v>
      </c>
      <c r="I93" s="41">
        <f>'65-69 transition matrix'!I6</f>
        <v>4.5980000000000001E-4</v>
      </c>
      <c r="J93" s="41">
        <f>'65-69 transition matrix'!J6</f>
        <v>0</v>
      </c>
      <c r="K93" s="41">
        <f>'65-69 transition matrix'!K6</f>
        <v>3.5151550000000004E-2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</row>
    <row r="94" spans="1:51" x14ac:dyDescent="0.2">
      <c r="A94" s="4" t="str">
        <f>'65-69 transition matrix'!A7</f>
        <v>F4</v>
      </c>
      <c r="B94" s="41">
        <f>'65-69 transition matrix'!B7</f>
        <v>0</v>
      </c>
      <c r="C94" s="41">
        <f>'65-69 transition matrix'!C7</f>
        <v>0</v>
      </c>
      <c r="D94" s="41">
        <f>'65-69 transition matrix'!D7</f>
        <v>0</v>
      </c>
      <c r="E94" s="41">
        <f>'65-69 transition matrix'!E7</f>
        <v>0</v>
      </c>
      <c r="F94" s="41">
        <f>'65-69 transition matrix'!F7</f>
        <v>4.9799999999999997E-2</v>
      </c>
      <c r="G94" s="41">
        <f>'65-69 transition matrix'!G7</f>
        <v>0.74113468999999998</v>
      </c>
      <c r="H94" s="41">
        <f>'65-69 transition matrix'!H7</f>
        <v>0.1331</v>
      </c>
      <c r="I94" s="41">
        <f>'65-69 transition matrix'!I7</f>
        <v>3.1459999999999995E-2</v>
      </c>
      <c r="J94" s="41">
        <f>'65-69 transition matrix'!J7</f>
        <v>0</v>
      </c>
      <c r="K94" s="41">
        <f>'65-69 transition matrix'!K7</f>
        <v>4.4505309999999999E-2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</row>
    <row r="95" spans="1:51" x14ac:dyDescent="0.2">
      <c r="A95" s="4" t="str">
        <f>'65-69 transition matrix'!A8</f>
        <v>DCC</v>
      </c>
      <c r="B95" s="41">
        <f>'65-69 transition matrix'!B8</f>
        <v>0</v>
      </c>
      <c r="C95" s="41">
        <f>'65-69 transition matrix'!C8</f>
        <v>0</v>
      </c>
      <c r="D95" s="41">
        <f>'65-69 transition matrix'!D8</f>
        <v>0</v>
      </c>
      <c r="E95" s="41">
        <f>'65-69 transition matrix'!E8</f>
        <v>0</v>
      </c>
      <c r="F95" s="41">
        <f>'65-69 transition matrix'!F8</f>
        <v>0</v>
      </c>
      <c r="G95" s="41">
        <f>'65-69 transition matrix'!G8</f>
        <v>0</v>
      </c>
      <c r="H95" s="41">
        <f>'65-69 transition matrix'!H8</f>
        <v>0.7746599999999999</v>
      </c>
      <c r="I95" s="41">
        <f>'65-69 transition matrix'!I8</f>
        <v>3.1459999999999995E-2</v>
      </c>
      <c r="J95" s="41">
        <f>'65-69 transition matrix'!J8</f>
        <v>3.388E-2</v>
      </c>
      <c r="K95" s="41">
        <f>'65-69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</row>
    <row r="96" spans="1:51" x14ac:dyDescent="0.2">
      <c r="A96" s="4" t="str">
        <f>'65-69 transition matrix'!A9</f>
        <v>HCC</v>
      </c>
      <c r="B96" s="41">
        <f>'65-69 transition matrix'!B9</f>
        <v>0</v>
      </c>
      <c r="C96" s="41">
        <f>'65-69 transition matrix'!C9</f>
        <v>0</v>
      </c>
      <c r="D96" s="41">
        <f>'65-69 transition matrix'!D9</f>
        <v>0</v>
      </c>
      <c r="E96" s="41">
        <f>'65-69 transition matrix'!E9</f>
        <v>0</v>
      </c>
      <c r="F96" s="41">
        <f>'65-69 transition matrix'!F9</f>
        <v>0</v>
      </c>
      <c r="G96" s="41">
        <f>'65-69 transition matrix'!G9</f>
        <v>0</v>
      </c>
      <c r="H96" s="41">
        <f>'65-69 transition matrix'!H9</f>
        <v>0</v>
      </c>
      <c r="I96" s="41">
        <f>'65-69 transition matrix'!I9</f>
        <v>0.37056200000000006</v>
      </c>
      <c r="J96" s="41">
        <f>'65-69 transition matrix'!J9</f>
        <v>7.038E-3</v>
      </c>
      <c r="K96" s="41">
        <f>'65-69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</row>
    <row r="97" spans="1:51" x14ac:dyDescent="0.2">
      <c r="A97" s="4" t="str">
        <f>'65-69 transition matrix'!A10</f>
        <v xml:space="preserve">LT </v>
      </c>
      <c r="B97" s="41">
        <f>'65-69 transition matrix'!B10</f>
        <v>0</v>
      </c>
      <c r="C97" s="41">
        <f>'65-69 transition matrix'!C10</f>
        <v>0</v>
      </c>
      <c r="D97" s="41">
        <f>'65-69 transition matrix'!D10</f>
        <v>0</v>
      </c>
      <c r="E97" s="41">
        <f>'65-69 transition matrix'!E10</f>
        <v>0</v>
      </c>
      <c r="F97" s="41">
        <f>'65-69 transition matrix'!F10</f>
        <v>0</v>
      </c>
      <c r="G97" s="41">
        <f>'65-69 transition matrix'!G10</f>
        <v>0</v>
      </c>
      <c r="H97" s="41">
        <f>'65-69 transition matrix'!H10</f>
        <v>0</v>
      </c>
      <c r="I97" s="41">
        <f>'65-69 transition matrix'!I10</f>
        <v>0</v>
      </c>
      <c r="J97" s="41">
        <f>'65-69 transition matrix'!J10</f>
        <v>0.92999999999999994</v>
      </c>
      <c r="K97" s="41">
        <f>'65-69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</row>
    <row r="98" spans="1:51" x14ac:dyDescent="0.2">
      <c r="A98" s="4" t="str">
        <f>'65-69 transition matrix'!A11</f>
        <v>death</v>
      </c>
      <c r="B98" s="41">
        <f>'65-69 transition matrix'!B11</f>
        <v>0</v>
      </c>
      <c r="C98" s="41">
        <f>'65-69 transition matrix'!C11</f>
        <v>0</v>
      </c>
      <c r="D98" s="41">
        <f>'65-69 transition matrix'!D11</f>
        <v>0</v>
      </c>
      <c r="E98" s="41">
        <f>'65-69 transition matrix'!E11</f>
        <v>0</v>
      </c>
      <c r="F98" s="41">
        <f>'65-69 transition matrix'!F11</f>
        <v>0</v>
      </c>
      <c r="G98" s="41">
        <f>'65-69 transition matrix'!G11</f>
        <v>0</v>
      </c>
      <c r="H98" s="41">
        <f>'65-69 transition matrix'!H11</f>
        <v>0</v>
      </c>
      <c r="I98" s="41">
        <f>'65-69 transition matrix'!I11</f>
        <v>0</v>
      </c>
      <c r="J98" s="41">
        <f>'65-69 transition matrix'!J11</f>
        <v>0</v>
      </c>
      <c r="K98" s="41">
        <f>'65-69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</row>
    <row r="99" spans="1:5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</row>
    <row r="100" spans="1:51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</row>
    <row r="101" spans="1:51" x14ac:dyDescent="0.2">
      <c r="A101" s="4">
        <v>65</v>
      </c>
      <c r="B101" s="41">
        <f t="array" ref="B101:K101">MMULT(B85:K85,B89:K98)</f>
        <v>485.19991604234622</v>
      </c>
      <c r="C101" s="41">
        <v>238.00313498041342</v>
      </c>
      <c r="D101" s="41">
        <v>34.899080938975416</v>
      </c>
      <c r="E101" s="41">
        <v>22.864887618176006</v>
      </c>
      <c r="F101" s="41">
        <v>14.769248991396999</v>
      </c>
      <c r="G101" s="41">
        <v>4.0678305116300058</v>
      </c>
      <c r="H101" s="41">
        <v>1.8969023290529634</v>
      </c>
      <c r="I101" s="41">
        <v>0.27105524485279664</v>
      </c>
      <c r="J101" s="41">
        <v>0.56759054860577596</v>
      </c>
      <c r="K101" s="41">
        <v>123.68310183273658</v>
      </c>
      <c r="L101" s="41">
        <f xml:space="preserve"> (C101 + D101 + E101 + F101 + G101 + H101) / $Q$2</f>
        <v>0.34171163005692501</v>
      </c>
      <c r="M101" s="41">
        <f xml:space="preserve"> (D101 + E101 + F101 + G101 + H101) / (C101 + D101 + E101 + F101+ G101 + H101)</f>
        <v>0.24801795007291319</v>
      </c>
      <c r="N101" s="41">
        <f>I101 / (D101 + E101 + F101 + G101 + H101)</f>
        <v>3.4530232128198459E-3</v>
      </c>
      <c r="O101" s="41">
        <f>SUM(B101:J101)</f>
        <v>802.53964720544957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</row>
    <row r="102" spans="1:5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</row>
    <row r="103" spans="1:51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</row>
    <row r="104" spans="1:51" x14ac:dyDescent="0.2">
      <c r="A104" s="4">
        <v>66</v>
      </c>
      <c r="B104" s="41">
        <f t="array" ref="B104:K104">MMULT(B101:K101,B89:K98)</f>
        <v>468.72476695852328</v>
      </c>
      <c r="C104" s="41">
        <v>238.97661127465028</v>
      </c>
      <c r="D104" s="41">
        <v>35.286761416150888</v>
      </c>
      <c r="E104" s="41">
        <v>23.440593420852977</v>
      </c>
      <c r="F104" s="41">
        <v>15.466985025883538</v>
      </c>
      <c r="G104" s="41">
        <v>4.3015072773399519</v>
      </c>
      <c r="H104" s="41">
        <v>2.0108825993221222</v>
      </c>
      <c r="I104" s="41">
        <v>0.30053352651849752</v>
      </c>
      <c r="J104" s="41">
        <v>0.59403394792495989</v>
      </c>
      <c r="K104" s="41">
        <v>137.12007359101972</v>
      </c>
      <c r="L104" s="41">
        <f xml:space="preserve"> (C104 + D104 + E104 + F104 + G104 + H104) / $Q$2</f>
        <v>0.34493143398384424</v>
      </c>
      <c r="M104" s="41">
        <f xml:space="preserve"> (D104 + E104 + F104 + G104 + H104) / (C104 + D104 + E104 + F104+ G104 + H104)</f>
        <v>0.25199038386158373</v>
      </c>
      <c r="N104" s="41">
        <f>I104 / (D104 + E104 + F104 + G104 + H104)</f>
        <v>3.733023655174735E-3</v>
      </c>
      <c r="O104" s="41">
        <f>SUM(B104:J104)</f>
        <v>789.10267544716646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</row>
    <row r="105" spans="1:5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</row>
    <row r="106" spans="1:51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</row>
    <row r="107" spans="1:51" x14ac:dyDescent="0.2">
      <c r="A107" s="4">
        <v>67</v>
      </c>
      <c r="B107" s="41">
        <f t="array" ref="B107:K107">MMULT(B104:K104,B89:K98)</f>
        <v>454.10924014865009</v>
      </c>
      <c r="C107" s="41">
        <v>238.31596946090792</v>
      </c>
      <c r="D107" s="41">
        <v>35.651111761565424</v>
      </c>
      <c r="E107" s="41">
        <v>23.981666849857984</v>
      </c>
      <c r="F107" s="41">
        <v>16.132603265665129</v>
      </c>
      <c r="G107" s="41">
        <v>4.5354799979790625</v>
      </c>
      <c r="H107" s="41">
        <v>2.1302809330048227</v>
      </c>
      <c r="I107" s="41">
        <v>0.32285188424210765</v>
      </c>
      <c r="J107" s="41">
        <v>0.62269542899488328</v>
      </c>
      <c r="K107" s="41">
        <v>150.4208493073188</v>
      </c>
      <c r="L107" s="41">
        <f xml:space="preserve"> (C107 + D107 + E107 + F107 + G107 + H107) / $Q$2</f>
        <v>0.34629586954331715</v>
      </c>
      <c r="M107" s="41">
        <f xml:space="preserve"> (D107 + E107 + F107 + G107 + H107) / (C107 + D107 + E107 + F107+ G107 + H107)</f>
        <v>0.25699730303088503</v>
      </c>
      <c r="N107" s="41">
        <f>I107 / (D107 + E107 + F107 + G107 + H107)</f>
        <v>3.9166251157504396E-3</v>
      </c>
      <c r="O107" s="41">
        <f>SUM(B107:J107)</f>
        <v>775.80189973086749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</row>
    <row r="108" spans="1:5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</row>
    <row r="109" spans="1:51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</row>
    <row r="110" spans="1:51" x14ac:dyDescent="0.2">
      <c r="A110" s="4">
        <v>68</v>
      </c>
      <c r="B110" s="41">
        <f t="array" ref="B110:K110">MMULT(B107:K107,B89:K98)</f>
        <v>440.92456662442424</v>
      </c>
      <c r="C110" s="41">
        <v>236.48937046187118</v>
      </c>
      <c r="D110" s="41">
        <v>35.952358399563877</v>
      </c>
      <c r="E110" s="41">
        <v>24.490680910589628</v>
      </c>
      <c r="F110" s="41">
        <v>16.76705020684097</v>
      </c>
      <c r="G110" s="41">
        <v>4.7668739588081586</v>
      </c>
      <c r="H110" s="41">
        <v>2.2539158152925287</v>
      </c>
      <c r="I110" s="41">
        <v>0.34267381696826499</v>
      </c>
      <c r="J110" s="41">
        <v>0.6535528985367407</v>
      </c>
      <c r="K110" s="41">
        <v>163.58170594529059</v>
      </c>
      <c r="L110" s="41">
        <f xml:space="preserve"> (C110 + D110 + E110 + F110 + G110 + H110) / $Q$2</f>
        <v>0.34626686732323364</v>
      </c>
      <c r="M110" s="41">
        <f xml:space="preserve"> (D110 + E110 + F110 + G110 + H110) / (C110 + D110 + E110 + F110+ G110 + H110)</f>
        <v>0.26263037446489179</v>
      </c>
      <c r="N110" s="41">
        <f>I110 / (D110 + E110 + F110 + G110 + H110)</f>
        <v>4.0682683102952269E-3</v>
      </c>
      <c r="O110" s="41">
        <f>SUM(B110:J110)</f>
        <v>762.64104309289553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</row>
    <row r="111" spans="1:5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</row>
    <row r="112" spans="1:51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</row>
    <row r="113" spans="1:51" x14ac:dyDescent="0.2">
      <c r="A113" s="4">
        <v>69</v>
      </c>
      <c r="B113" s="41">
        <f t="array" ref="B113:K113">MMULT(B110:K110,B89:K98)</f>
        <v>428.85395981912069</v>
      </c>
      <c r="C113" s="41">
        <v>233.83783482899682</v>
      </c>
      <c r="D113" s="41">
        <v>36.171036914025166</v>
      </c>
      <c r="E113" s="41">
        <v>24.964421184840845</v>
      </c>
      <c r="F113" s="41">
        <v>17.371308351485045</v>
      </c>
      <c r="G113" s="41">
        <v>4.9936410677503424</v>
      </c>
      <c r="H113" s="41">
        <v>2.3804893493918762</v>
      </c>
      <c r="I113" s="41">
        <v>0.36160041037212215</v>
      </c>
      <c r="J113" s="41">
        <v>0.68657860178510233</v>
      </c>
      <c r="K113" s="41">
        <v>176.6018785104182</v>
      </c>
      <c r="L113" s="41">
        <f xml:space="preserve"> (C113 + D113 + E113 + F113 + G113 + H113) / $Q$2</f>
        <v>0.34518557445117204</v>
      </c>
      <c r="M113" s="41">
        <f xml:space="preserve"> (D113 + E113 + F113 + G113 + H113) / (C113 + D113 + E113 + F113+ G113 + H113)</f>
        <v>0.26861390451473538</v>
      </c>
      <c r="N113" s="41">
        <f>I113 / (D113 + E113 + F113 + G113 + H113)</f>
        <v>4.2104871229982615E-3</v>
      </c>
      <c r="O113" s="41">
        <f>SUM(B113:J113)</f>
        <v>749.62087052776792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-4.1653001514166021</v>
      </c>
      <c r="AM113">
        <f>J113 - J101</f>
        <v>0.11898805317932637</v>
      </c>
      <c r="AN113">
        <f>K113-K101</f>
        <v>52.91877667768162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</row>
    <row r="114" spans="1:51" x14ac:dyDescent="0.2">
      <c r="A114" s="22" t="s">
        <v>153</v>
      </c>
      <c r="B114" s="41">
        <f t="shared" ref="B114:J114" si="4">SUM(B101:B113)</f>
        <v>2277.8124495930642</v>
      </c>
      <c r="C114" s="41">
        <f t="shared" si="4"/>
        <v>1185.6229210068395</v>
      </c>
      <c r="D114" s="41">
        <f t="shared" si="4"/>
        <v>177.96034943028079</v>
      </c>
      <c r="E114" s="41">
        <f t="shared" si="4"/>
        <v>119.74224998431744</v>
      </c>
      <c r="F114" s="41">
        <f t="shared" si="4"/>
        <v>80.507195841271681</v>
      </c>
      <c r="G114" s="41">
        <f t="shared" si="4"/>
        <v>22.665332813507522</v>
      </c>
      <c r="H114" s="41">
        <f t="shared" si="4"/>
        <v>10.672471026064313</v>
      </c>
      <c r="I114" s="41">
        <f t="shared" si="4"/>
        <v>1.5987148829537889</v>
      </c>
      <c r="J114" s="41">
        <f t="shared" si="4"/>
        <v>3.1244514258474627</v>
      </c>
      <c r="K114" s="41"/>
      <c r="L114" s="4"/>
      <c r="M114" s="41"/>
      <c r="N114" s="41"/>
      <c r="O114" s="4">
        <f>SUM(B114:J114)</f>
        <v>3879.7061360041466</v>
      </c>
      <c r="P114" s="41"/>
      <c r="Q114" s="41">
        <f xml:space="preserve"> $R$6 * B114</f>
        <v>2277.8124495930642</v>
      </c>
      <c r="R114" s="41">
        <f>$R$7 * C114</f>
        <v>1185.6229210068395</v>
      </c>
      <c r="S114" s="41">
        <f xml:space="preserve"> $R$8 * D114</f>
        <v>169.06233195876675</v>
      </c>
      <c r="T114" s="41">
        <f xml:space="preserve"> $R$9 * E114</f>
        <v>113.75513748510156</v>
      </c>
      <c r="U114" s="41">
        <f xml:space="preserve"> $R$10 * F114</f>
        <v>74.066620173969952</v>
      </c>
      <c r="V114" s="41">
        <f>$R$11 * G114</f>
        <v>17.678959594535868</v>
      </c>
      <c r="W114" s="41">
        <f>$R$12 *H114</f>
        <v>6.4034826156385876</v>
      </c>
      <c r="X114" s="41">
        <f xml:space="preserve"> $R$13 * I114</f>
        <v>1.0391646739199629</v>
      </c>
      <c r="Y114" s="41">
        <f xml:space="preserve"> $R$14 * J114</f>
        <v>2.343338569385597</v>
      </c>
      <c r="Z114" s="4">
        <f>SUM(Q114:Y114)</f>
        <v>3847.784405671222</v>
      </c>
      <c r="AA114" s="41"/>
      <c r="AB114" s="50">
        <f xml:space="preserve"> $S$6 * B114</f>
        <v>5715031.4360289983</v>
      </c>
      <c r="AC114" s="50">
        <f>$S$7 * C114</f>
        <v>4594288.8189015035</v>
      </c>
      <c r="AD114" s="50">
        <f xml:space="preserve"> $S$8 * D114</f>
        <v>698494.37151385203</v>
      </c>
      <c r="AE114" s="50">
        <f xml:space="preserve"> $S$9 * E114</f>
        <v>478968.99993726978</v>
      </c>
      <c r="AF114" s="50">
        <f xml:space="preserve"> $S$10 * F114</f>
        <v>362282.38128572254</v>
      </c>
      <c r="AG114" s="50">
        <f>$S$11 * G114</f>
        <v>469444.37323336781</v>
      </c>
      <c r="AH114" s="50">
        <f>$S$12 *H114</f>
        <v>546259.75699807575</v>
      </c>
      <c r="AI114" s="50">
        <f xml:space="preserve"> $S$13 * I114</f>
        <v>113396.84664791224</v>
      </c>
      <c r="AJ114" s="50">
        <f xml:space="preserve"> $S$14 * J114</f>
        <v>209863.15337132238</v>
      </c>
      <c r="AK114" s="39">
        <f>SUM(AB114:AJ114) + AL114 + AM114 + AN114</f>
        <v>16505589.384159192</v>
      </c>
      <c r="AL114" s="39">
        <f>IF(AL113&gt;0,(AL113*$T$7)-(AL113*$S$7),0)</f>
        <v>0</v>
      </c>
      <c r="AM114" s="39">
        <f>IF(AM113 &gt; 0, (AM113 * $T$14) - (AM113 * $S$14), 0)</f>
        <v>19819.840018080395</v>
      </c>
      <c r="AN114" s="39">
        <f t="array" ref="AN114">IF(AN113&gt;0,AN113*$T$15,0)</f>
        <v>3297739.4062230857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</row>
    <row r="115" spans="1:5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</row>
    <row r="116" spans="1:51" x14ac:dyDescent="0.2">
      <c r="A116" s="4" t="str">
        <f>'70-74 transition matrix'!A1</f>
        <v>70-74</v>
      </c>
      <c r="B116" s="4" t="str">
        <f>'70-74 transition matrix'!B1</f>
        <v>no NAFLD</v>
      </c>
      <c r="C116" s="4" t="str">
        <f>'70-74 transition matrix'!C1</f>
        <v>NAFLD</v>
      </c>
      <c r="D116" s="4" t="str">
        <f>'70-74 transition matrix'!D1</f>
        <v>F1</v>
      </c>
      <c r="E116" s="4" t="str">
        <f>'70-74 transition matrix'!E1</f>
        <v>F2</v>
      </c>
      <c r="F116" s="4" t="str">
        <f>'70-74 transition matrix'!F1</f>
        <v>F3</v>
      </c>
      <c r="G116" s="4" t="str">
        <f>'70-74 transition matrix'!G1</f>
        <v>F4</v>
      </c>
      <c r="H116" s="4" t="str">
        <f>'70-74 transition matrix'!H1</f>
        <v>DCC</v>
      </c>
      <c r="I116" s="4" t="str">
        <f>'70-74 transition matrix'!I1</f>
        <v>HCC</v>
      </c>
      <c r="J116" s="4" t="str">
        <f>'70-74 transition matrix'!J1</f>
        <v>LT</v>
      </c>
      <c r="K116" s="4" t="str">
        <f>'70-74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</row>
    <row r="117" spans="1:51" x14ac:dyDescent="0.2">
      <c r="A117" s="4" t="str">
        <f>'70-74 transition matrix'!A2</f>
        <v>no NAFLD</v>
      </c>
      <c r="B117" s="41">
        <f>'70-74 transition matrix'!B2</f>
        <v>0.88634999999999997</v>
      </c>
      <c r="C117" s="41">
        <f>'70-74 transition matrix'!C2</f>
        <v>9.0399999999999994E-2</v>
      </c>
      <c r="D117" s="41">
        <f>'70-74 transition matrix'!D2</f>
        <v>0</v>
      </c>
      <c r="E117" s="41">
        <f>'70-74 transition matrix'!E2</f>
        <v>0</v>
      </c>
      <c r="F117" s="41">
        <f>'70-74 transition matrix'!F2</f>
        <v>0</v>
      </c>
      <c r="G117" s="41">
        <f>'70-74 transition matrix'!G2</f>
        <v>0</v>
      </c>
      <c r="H117" s="41">
        <f>'70-74 transition matrix'!H2</f>
        <v>0</v>
      </c>
      <c r="I117" s="41">
        <f>'70-74 transition matrix'!I2</f>
        <v>0</v>
      </c>
      <c r="J117" s="41">
        <f>'70-74 transition matrix'!J2</f>
        <v>0</v>
      </c>
      <c r="K117" s="41">
        <f>'70-74 transition matrix'!K2</f>
        <v>2.325E-2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</row>
    <row r="118" spans="1:51" x14ac:dyDescent="0.2">
      <c r="A118" s="4" t="str">
        <f>'70-74 transition matrix'!A3</f>
        <v>NAFLD</v>
      </c>
      <c r="B118" s="41">
        <f>'70-74 transition matrix'!B3</f>
        <v>0.14359</v>
      </c>
      <c r="C118" s="41">
        <f>'70-74 transition matrix'!C3</f>
        <v>0.80586150000000001</v>
      </c>
      <c r="D118" s="41">
        <f>'70-74 transition matrix'!D3</f>
        <v>2.6136E-2</v>
      </c>
      <c r="E118" s="41">
        <f>'70-74 transition matrix'!E3</f>
        <v>0</v>
      </c>
      <c r="F118" s="41">
        <f>'70-74 transition matrix'!F3</f>
        <v>0</v>
      </c>
      <c r="G118" s="41">
        <f>'70-74 transition matrix'!G3</f>
        <v>0</v>
      </c>
      <c r="H118" s="41">
        <f>'70-74 transition matrix'!H3</f>
        <v>0</v>
      </c>
      <c r="I118" s="41">
        <f>'70-74 transition matrix'!I3</f>
        <v>0</v>
      </c>
      <c r="J118" s="41">
        <f>'70-74 transition matrix'!J3</f>
        <v>0</v>
      </c>
      <c r="K118" s="41">
        <f>'70-74 transition matrix'!K3</f>
        <v>2.44125E-2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</row>
    <row r="119" spans="1:51" x14ac:dyDescent="0.2">
      <c r="A119" s="4" t="str">
        <f>'70-74 transition matrix'!A4</f>
        <v>F1</v>
      </c>
      <c r="B119" s="41">
        <f>'70-74 transition matrix'!B4</f>
        <v>0</v>
      </c>
      <c r="C119" s="41">
        <f>'70-74 transition matrix'!C4</f>
        <v>4.9799999999999997E-2</v>
      </c>
      <c r="D119" s="41">
        <f>'70-74 transition matrix'!D4</f>
        <v>0.79095574700000004</v>
      </c>
      <c r="E119" s="41">
        <f>'70-74 transition matrix'!E4</f>
        <v>0.1331</v>
      </c>
      <c r="F119" s="41">
        <f>'70-74 transition matrix'!F4</f>
        <v>0</v>
      </c>
      <c r="G119" s="41">
        <f>'70-74 transition matrix'!G4</f>
        <v>0</v>
      </c>
      <c r="H119" s="41">
        <f>'70-74 transition matrix'!H4</f>
        <v>0</v>
      </c>
      <c r="I119" s="41">
        <f>'70-74 transition matrix'!I4</f>
        <v>1.1253000000000001E-5</v>
      </c>
      <c r="J119" s="41">
        <f>'70-74 transition matrix'!J4</f>
        <v>0</v>
      </c>
      <c r="K119" s="41">
        <f>'70-74 transition matrix'!K4</f>
        <v>2.6133000000000003E-2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</row>
    <row r="120" spans="1:51" x14ac:dyDescent="0.2">
      <c r="A120" s="4" t="str">
        <f>'70-74 transition matrix'!A5</f>
        <v>F2</v>
      </c>
      <c r="B120" s="41">
        <f>'70-74 transition matrix'!B5</f>
        <v>0</v>
      </c>
      <c r="C120" s="41">
        <f>'70-74 transition matrix'!C5</f>
        <v>0</v>
      </c>
      <c r="D120" s="41">
        <f>'70-74 transition matrix'!D5</f>
        <v>4.9799999999999997E-2</v>
      </c>
      <c r="E120" s="41">
        <f>'70-74 transition matrix'!E5</f>
        <v>0.77497360000000004</v>
      </c>
      <c r="F120" s="41">
        <f>'70-74 transition matrix'!F5</f>
        <v>0.1331</v>
      </c>
      <c r="G120" s="41">
        <f>'70-74 transition matrix'!G5</f>
        <v>0</v>
      </c>
      <c r="H120" s="41">
        <f>'70-74 transition matrix'!H5</f>
        <v>0</v>
      </c>
      <c r="I120" s="41">
        <f>'70-74 transition matrix'!I5</f>
        <v>2.299E-4</v>
      </c>
      <c r="J120" s="41">
        <f>'70-74 transition matrix'!J5</f>
        <v>0</v>
      </c>
      <c r="K120" s="41">
        <f>'70-74 transition matrix'!K5</f>
        <v>4.1896500000000003E-2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</row>
    <row r="121" spans="1:51" x14ac:dyDescent="0.2">
      <c r="A121" s="4" t="str">
        <f>'70-74 transition matrix'!A6</f>
        <v>F3</v>
      </c>
      <c r="B121" s="41">
        <f>'70-74 transition matrix'!B6</f>
        <v>0</v>
      </c>
      <c r="C121" s="41">
        <f>'70-74 transition matrix'!C6</f>
        <v>0</v>
      </c>
      <c r="D121" s="41">
        <f>'70-74 transition matrix'!D6</f>
        <v>0</v>
      </c>
      <c r="E121" s="41">
        <f>'70-74 transition matrix'!E6</f>
        <v>4.9799999999999997E-2</v>
      </c>
      <c r="F121" s="41">
        <f>'70-74 transition matrix'!F6</f>
        <v>0.80809895000000009</v>
      </c>
      <c r="G121" s="41">
        <f>'70-74 transition matrix'!G6</f>
        <v>8.7119999999999989E-2</v>
      </c>
      <c r="H121" s="41">
        <f>'70-74 transition matrix'!H6</f>
        <v>0</v>
      </c>
      <c r="I121" s="41">
        <f>'70-74 transition matrix'!I6</f>
        <v>4.5980000000000001E-4</v>
      </c>
      <c r="J121" s="41">
        <f>'70-74 transition matrix'!J6</f>
        <v>0</v>
      </c>
      <c r="K121" s="41">
        <f>'70-74 transition matrix'!K6</f>
        <v>5.4521250000000007E-2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</row>
    <row r="122" spans="1:51" x14ac:dyDescent="0.2">
      <c r="A122" s="4" t="str">
        <f>'70-74 transition matrix'!A7</f>
        <v>F4</v>
      </c>
      <c r="B122" s="41">
        <f>'70-74 transition matrix'!B7</f>
        <v>0</v>
      </c>
      <c r="C122" s="41">
        <f>'70-74 transition matrix'!C7</f>
        <v>0</v>
      </c>
      <c r="D122" s="41">
        <f>'70-74 transition matrix'!D7</f>
        <v>0</v>
      </c>
      <c r="E122" s="41">
        <f>'70-74 transition matrix'!E7</f>
        <v>0</v>
      </c>
      <c r="F122" s="41">
        <f>'70-74 transition matrix'!F7</f>
        <v>4.9799999999999997E-2</v>
      </c>
      <c r="G122" s="41">
        <f>'70-74 transition matrix'!G7</f>
        <v>0.71661074999999996</v>
      </c>
      <c r="H122" s="41">
        <f>'70-74 transition matrix'!H7</f>
        <v>0.1331</v>
      </c>
      <c r="I122" s="41">
        <f>'70-74 transition matrix'!I7</f>
        <v>3.1459999999999995E-2</v>
      </c>
      <c r="J122" s="41">
        <f>'70-74 transition matrix'!J7</f>
        <v>0</v>
      </c>
      <c r="K122" s="41">
        <f>'70-74 transition matrix'!K7</f>
        <v>6.902925E-2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</row>
    <row r="123" spans="1:51" x14ac:dyDescent="0.2">
      <c r="A123" s="4" t="str">
        <f>'70-74 transition matrix'!A8</f>
        <v>DCC</v>
      </c>
      <c r="B123" s="41">
        <f>'70-74 transition matrix'!B8</f>
        <v>0</v>
      </c>
      <c r="C123" s="41">
        <f>'70-74 transition matrix'!C8</f>
        <v>0</v>
      </c>
      <c r="D123" s="41">
        <f>'70-74 transition matrix'!D8</f>
        <v>0</v>
      </c>
      <c r="E123" s="41">
        <f>'70-74 transition matrix'!E8</f>
        <v>0</v>
      </c>
      <c r="F123" s="41">
        <f>'70-74 transition matrix'!F8</f>
        <v>0</v>
      </c>
      <c r="G123" s="41">
        <f>'70-74 transition matrix'!G8</f>
        <v>0</v>
      </c>
      <c r="H123" s="41">
        <f>'70-74 transition matrix'!H8</f>
        <v>0.7746599999999999</v>
      </c>
      <c r="I123" s="41">
        <f>'70-74 transition matrix'!I8</f>
        <v>3.1459999999999995E-2</v>
      </c>
      <c r="J123" s="41">
        <f>'70-74 transition matrix'!J8</f>
        <v>3.388E-2</v>
      </c>
      <c r="K123" s="41">
        <f>'70-74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</row>
    <row r="124" spans="1:51" x14ac:dyDescent="0.2">
      <c r="A124" s="4" t="str">
        <f>'70-74 transition matrix'!A9</f>
        <v>HCC</v>
      </c>
      <c r="B124" s="41">
        <f>'70-74 transition matrix'!B9</f>
        <v>0</v>
      </c>
      <c r="C124" s="41">
        <f>'70-74 transition matrix'!C9</f>
        <v>0</v>
      </c>
      <c r="D124" s="41">
        <f>'70-74 transition matrix'!D9</f>
        <v>0</v>
      </c>
      <c r="E124" s="41">
        <f>'70-74 transition matrix'!E9</f>
        <v>0</v>
      </c>
      <c r="F124" s="41">
        <f>'70-74 transition matrix'!F9</f>
        <v>0</v>
      </c>
      <c r="G124" s="41">
        <f>'70-74 transition matrix'!G9</f>
        <v>0</v>
      </c>
      <c r="H124" s="41">
        <f>'70-74 transition matrix'!H9</f>
        <v>0</v>
      </c>
      <c r="I124" s="41">
        <f>'70-74 transition matrix'!I9</f>
        <v>0.37056200000000006</v>
      </c>
      <c r="J124" s="41">
        <f>'70-74 transition matrix'!J9</f>
        <v>7.038E-3</v>
      </c>
      <c r="K124" s="41">
        <f>'70-74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</row>
    <row r="125" spans="1:51" x14ac:dyDescent="0.2">
      <c r="A125" s="4" t="str">
        <f>'70-74 transition matrix'!A10</f>
        <v xml:space="preserve">LT </v>
      </c>
      <c r="B125" s="41">
        <f>'70-74 transition matrix'!B10</f>
        <v>0</v>
      </c>
      <c r="C125" s="41">
        <f>'70-74 transition matrix'!C10</f>
        <v>0</v>
      </c>
      <c r="D125" s="41">
        <f>'70-74 transition matrix'!D10</f>
        <v>0</v>
      </c>
      <c r="E125" s="41">
        <f>'70-74 transition matrix'!E10</f>
        <v>0</v>
      </c>
      <c r="F125" s="41">
        <f>'70-74 transition matrix'!F10</f>
        <v>0</v>
      </c>
      <c r="G125" s="41">
        <f>'70-74 transition matrix'!G10</f>
        <v>0</v>
      </c>
      <c r="H125" s="41">
        <f>'70-74 transition matrix'!H10</f>
        <v>0</v>
      </c>
      <c r="I125" s="41">
        <f>'70-74 transition matrix'!I10</f>
        <v>0</v>
      </c>
      <c r="J125" s="41">
        <f>'70-74 transition matrix'!J10</f>
        <v>0.92999999999999994</v>
      </c>
      <c r="K125" s="41">
        <f>'70-74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</row>
    <row r="126" spans="1:51" x14ac:dyDescent="0.2">
      <c r="A126" s="4" t="str">
        <f>'70-74 transition matrix'!A11</f>
        <v>death</v>
      </c>
      <c r="B126" s="41">
        <f>'70-74 transition matrix'!B11</f>
        <v>0</v>
      </c>
      <c r="C126" s="41">
        <f>'70-74 transition matrix'!C11</f>
        <v>0</v>
      </c>
      <c r="D126" s="41">
        <f>'70-74 transition matrix'!D11</f>
        <v>0</v>
      </c>
      <c r="E126" s="41">
        <f>'70-74 transition matrix'!E11</f>
        <v>0</v>
      </c>
      <c r="F126" s="41">
        <f>'70-74 transition matrix'!F11</f>
        <v>0</v>
      </c>
      <c r="G126" s="41">
        <f>'70-74 transition matrix'!G11</f>
        <v>0</v>
      </c>
      <c r="H126" s="41">
        <f>'70-74 transition matrix'!H11</f>
        <v>0</v>
      </c>
      <c r="I126" s="41">
        <f>'70-74 transition matrix'!I11</f>
        <v>0</v>
      </c>
      <c r="J126" s="41">
        <f>'70-74 transition matrix'!J11</f>
        <v>0</v>
      </c>
      <c r="K126" s="41">
        <f>'70-74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</row>
    <row r="127" spans="1:5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</row>
    <row r="128" spans="1:51" x14ac:dyDescent="0.2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</row>
    <row r="129" spans="1:51" x14ac:dyDescent="0.2">
      <c r="A129" s="4">
        <v>70</v>
      </c>
      <c r="B129" s="41">
        <f t="array" ref="B129:K129">MMULT(B113:K113,B117:K126)</f>
        <v>413.69148198877326</v>
      </c>
      <c r="C129" s="41">
        <v>229.01062393801462</v>
      </c>
      <c r="D129" s="41">
        <v>35.964503348193084</v>
      </c>
      <c r="E129" s="41">
        <v>25.02622352669308</v>
      </c>
      <c r="F129" s="41">
        <v>17.609183823837579</v>
      </c>
      <c r="G129" s="41">
        <v>5.09188525437275</v>
      </c>
      <c r="H129" s="41">
        <v>2.508723505517481</v>
      </c>
      <c r="I129" s="41">
        <v>0.38011919488040974</v>
      </c>
      <c r="J129" s="41">
        <v>0.7217140225057409</v>
      </c>
      <c r="K129" s="41">
        <v>196.21829043539822</v>
      </c>
      <c r="L129" s="41">
        <f xml:space="preserve"> (C129 + D129 + E129 + F129 + G129 + H129) / $Q$2</f>
        <v>0.34031893917953537</v>
      </c>
      <c r="M129" s="41">
        <f xml:space="preserve"> (D129 + E129 + F129 + G129 + H129) / (C129 + D129 + E129 + F129+ G129 + H129)</f>
        <v>0.27346913732091099</v>
      </c>
      <c r="N129" s="41">
        <f>I129 / (D129 + E129 + F129 + G129 + H129)</f>
        <v>4.4097088656514421E-3</v>
      </c>
      <c r="O129" s="41">
        <f>SUM(B129:J129)</f>
        <v>730.00445860278808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</row>
    <row r="130" spans="1:5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</row>
    <row r="131" spans="1:51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</row>
    <row r="132" spans="1:51" x14ac:dyDescent="0.2">
      <c r="A132" s="4">
        <v>71</v>
      </c>
      <c r="B132" s="41">
        <f t="array" ref="B132:K132">MMULT(B129:K129,B117:K126)</f>
        <v>399.55908055200865</v>
      </c>
      <c r="C132" s="41">
        <v>223.7395871611495</v>
      </c>
      <c r="D132" s="41">
        <v>35.678058210127325</v>
      </c>
      <c r="E132" s="41">
        <v>25.058475290957645</v>
      </c>
      <c r="F132" s="41">
        <v>17.814529195470747</v>
      </c>
      <c r="G132" s="41">
        <v>5.1830118057827264</v>
      </c>
      <c r="H132" s="41">
        <v>2.6211376781411846</v>
      </c>
      <c r="I132" s="41">
        <v>0.39422782074658547</v>
      </c>
      <c r="J132" s="41">
        <v>0.75886487219083953</v>
      </c>
      <c r="K132" s="41">
        <v>215.41577645161098</v>
      </c>
      <c r="L132" s="41">
        <f xml:space="preserve"> (C132 + D132 + E132 + F132 + G132 + H132) / $Q$2</f>
        <v>0.33479505838486434</v>
      </c>
      <c r="M132" s="41">
        <f xml:space="preserve"> (D132 + E132 + F132 + G132 + H132) / (C132 + D132 + E132 + F132+ G132 + H132)</f>
        <v>0.27848004018068923</v>
      </c>
      <c r="N132" s="41">
        <f>I132 / (D132 + E132 + F132 + G132 + H132)</f>
        <v>4.5651884905645529E-3</v>
      </c>
      <c r="O132" s="41">
        <f>SUM(B132:J132)</f>
        <v>710.80697258657517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</row>
    <row r="133" spans="1:51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</row>
    <row r="134" spans="1:51" x14ac:dyDescent="0.2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</row>
    <row r="135" spans="1:51" x14ac:dyDescent="0.2">
      <c r="A135" s="4">
        <v>72</v>
      </c>
      <c r="B135" s="41">
        <f t="array" ref="B135:K135">MMULT(B132:K132,B117:K126)</f>
        <v>386.27595836774231</v>
      </c>
      <c r="C135" s="41">
        <v>218.20002749983058</v>
      </c>
      <c r="D135" s="41">
        <v>35.315335102634243</v>
      </c>
      <c r="E135" s="41">
        <v>25.055569908446884</v>
      </c>
      <c r="F135" s="41">
        <v>17.989299386758699</v>
      </c>
      <c r="G135" s="41">
        <v>5.2662037609102246</v>
      </c>
      <c r="H135" s="41">
        <v>2.7203493850985305</v>
      </c>
      <c r="I135" s="41">
        <v>0.40595794165824961</v>
      </c>
      <c r="J135" s="41">
        <v>0.79732305107531853</v>
      </c>
      <c r="K135" s="41">
        <v>234.19672463403111</v>
      </c>
      <c r="L135" s="41">
        <f xml:space="preserve"> (C135 + D135 + E135 + F135 + G135 + H135) / $Q$2</f>
        <v>0.32880512313040083</v>
      </c>
      <c r="M135" s="41">
        <f xml:space="preserve"> (D135 + E135 + F135 + G135 + H135) / (C135 + D135 + E135 + F135+ G135 + H135)</f>
        <v>0.28352542789596163</v>
      </c>
      <c r="N135" s="41">
        <f>I135 / (D135 + E135 + F135 + G135 + H135)</f>
        <v>4.7014844935213251E-3</v>
      </c>
      <c r="O135" s="41">
        <f>SUM(B135:J135)</f>
        <v>692.02602440415501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</row>
    <row r="136" spans="1:51" x14ac:dyDescent="0.2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</row>
    <row r="137" spans="1:51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</row>
    <row r="138" spans="1:51" x14ac:dyDescent="0.2">
      <c r="A138" s="4">
        <v>73</v>
      </c>
      <c r="B138" s="41">
        <f t="array" ref="B138:K138">MMULT(B135:K135,B117:K126)</f>
        <v>373.70703764794905</v>
      </c>
      <c r="C138" s="41">
        <v>212.51705178560982</v>
      </c>
      <c r="D138" s="41">
        <v>34.883510556835617</v>
      </c>
      <c r="E138" s="41">
        <v>25.013743423621953</v>
      </c>
      <c r="F138" s="41">
        <v>18.134287247782961</v>
      </c>
      <c r="G138" s="41">
        <v>5.3410459893331144</v>
      </c>
      <c r="H138" s="41">
        <v>2.8082775752375784</v>
      </c>
      <c r="I138" s="41">
        <v>0.41611870759609326</v>
      </c>
      <c r="J138" s="41">
        <v>0.83653300666057517</v>
      </c>
      <c r="K138" s="41">
        <v>252.56514309755937</v>
      </c>
      <c r="L138" s="41">
        <f xml:space="preserve"> (C138 + D138 + E138 + F138 + G138 + H138) / $Q$2</f>
        <v>0.32249036950193322</v>
      </c>
      <c r="M138" s="41">
        <f xml:space="preserve"> (D138 + E138 + F138 + G138 + H138) / (C138 + D138 + E138 + F138+ G138 + H138)</f>
        <v>0.28852181421287232</v>
      </c>
      <c r="N138" s="41">
        <f>I138 / (D138 + E138 + F138 + G138 + H138)</f>
        <v>4.8284350429354684E-3</v>
      </c>
      <c r="O138" s="41">
        <f>SUM(B138:J138)</f>
        <v>673.65760594062669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</row>
    <row r="139" spans="1:51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</row>
    <row r="140" spans="1:51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</row>
    <row r="141" spans="1:51" x14ac:dyDescent="0.2">
      <c r="A141" s="4">
        <v>74</v>
      </c>
      <c r="B141" s="41">
        <f t="array" ref="B141:K141">MMULT(B138:K138,B117:K126)</f>
        <v>361.75055628515537</v>
      </c>
      <c r="C141" s="41">
        <v>206.77962515663421</v>
      </c>
      <c r="D141" s="41">
        <v>34.391343238429378</v>
      </c>
      <c r="E141" s="41">
        <v>24.931073550535046</v>
      </c>
      <c r="F141" s="41">
        <v>18.249611823884671</v>
      </c>
      <c r="G141" s="41">
        <v>5.4073100772273461</v>
      </c>
      <c r="H141" s="41">
        <v>2.8863535276137799</v>
      </c>
      <c r="I141" s="41">
        <v>0.42505684889953488</v>
      </c>
      <c r="J141" s="41">
        <v>0.87604878390744523</v>
      </c>
      <c r="K141" s="41">
        <v>270.52576974589937</v>
      </c>
      <c r="L141" s="41">
        <f xml:space="preserve"> (C141 + D141 + E141 + F141 + G141 + H141) / $Q$2</f>
        <v>0.31595565718744761</v>
      </c>
      <c r="M141" s="41">
        <f xml:space="preserve"> (D141 + E141 + F141 + G141 + H141) / (C141 + D141 + E141 + F141+ G141 + H141)</f>
        <v>0.29341215157001427</v>
      </c>
      <c r="N141" s="41">
        <f>I141 / (D141 + E141 + F141 + G141 + H141)</f>
        <v>4.9502523990828991E-3</v>
      </c>
      <c r="O141" s="41">
        <f>SUM(B141:J141)</f>
        <v>655.69697929228687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-22.230998781380407</v>
      </c>
      <c r="AM141">
        <f>J141 - J129</f>
        <v>0.15433476140170432</v>
      </c>
      <c r="AN141">
        <f>K141-K129</f>
        <v>74.307479310501151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</row>
    <row r="142" spans="1:51" x14ac:dyDescent="0.2">
      <c r="A142" s="22" t="s">
        <v>153</v>
      </c>
      <c r="B142" s="41">
        <f t="shared" ref="B142:J142" si="5">SUM(B129:B141)</f>
        <v>1934.9841148416288</v>
      </c>
      <c r="C142" s="41">
        <f t="shared" si="5"/>
        <v>1090.2469155412386</v>
      </c>
      <c r="D142" s="41">
        <f t="shared" si="5"/>
        <v>176.23275045621966</v>
      </c>
      <c r="E142" s="41">
        <f t="shared" si="5"/>
        <v>125.08508570025461</v>
      </c>
      <c r="F142" s="41">
        <f t="shared" si="5"/>
        <v>89.796911477734653</v>
      </c>
      <c r="G142" s="41">
        <f t="shared" si="5"/>
        <v>26.289456887626162</v>
      </c>
      <c r="H142" s="41">
        <f t="shared" si="5"/>
        <v>13.544841671608554</v>
      </c>
      <c r="I142" s="41">
        <f t="shared" si="5"/>
        <v>2.0214805137808729</v>
      </c>
      <c r="J142" s="41">
        <f t="shared" si="5"/>
        <v>3.9904837363399195</v>
      </c>
      <c r="K142" s="41"/>
      <c r="L142" s="4"/>
      <c r="M142" s="41"/>
      <c r="N142" s="41"/>
      <c r="O142" s="4">
        <f>SUM(B142:J142)</f>
        <v>3462.1920408264318</v>
      </c>
      <c r="P142" s="41"/>
      <c r="Q142" s="41">
        <f xml:space="preserve"> $R$6 * B142</f>
        <v>1934.9841148416288</v>
      </c>
      <c r="R142" s="41">
        <f>$R$7 * C142</f>
        <v>1090.2469155412386</v>
      </c>
      <c r="S142" s="41">
        <f xml:space="preserve"> $R$8 * D142</f>
        <v>167.42111293340866</v>
      </c>
      <c r="T142" s="41">
        <f xml:space="preserve"> $R$9 * E142</f>
        <v>118.83083141524187</v>
      </c>
      <c r="U142" s="41">
        <f xml:space="preserve"> $R$10 * F142</f>
        <v>82.613158559515881</v>
      </c>
      <c r="V142" s="41">
        <f>$R$11 * G142</f>
        <v>20.505776372348407</v>
      </c>
      <c r="W142" s="41">
        <f>$R$12 *H142</f>
        <v>8.1269050029651311</v>
      </c>
      <c r="X142" s="41">
        <f xml:space="preserve"> $R$13 * I142</f>
        <v>1.3139623339575675</v>
      </c>
      <c r="Y142" s="41">
        <f xml:space="preserve"> $R$14 * J142</f>
        <v>2.9928628022549395</v>
      </c>
      <c r="Z142" s="4">
        <f>SUM(Q142:Y142)</f>
        <v>3427.0356398025592</v>
      </c>
      <c r="AA142" s="41"/>
      <c r="AB142" s="50">
        <f xml:space="preserve"> $S$6 * B142</f>
        <v>4854875.144137647</v>
      </c>
      <c r="AC142" s="50">
        <f>$S$7 * C142</f>
        <v>4224706.7977222996</v>
      </c>
      <c r="AD142" s="50">
        <f xml:space="preserve"> $S$8 * D142</f>
        <v>691713.54554066213</v>
      </c>
      <c r="AE142" s="50">
        <f xml:space="preserve"> $S$9 * E142</f>
        <v>500340.34280101844</v>
      </c>
      <c r="AF142" s="50">
        <f xml:space="preserve"> $S$10 * F142</f>
        <v>404086.10164980596</v>
      </c>
      <c r="AG142" s="50">
        <f>$S$11 * G142</f>
        <v>544507.23105651303</v>
      </c>
      <c r="AH142" s="50">
        <f>$S$12 *H142</f>
        <v>693279.17611961218</v>
      </c>
      <c r="AI142" s="50">
        <f xml:space="preserve"> $S$13 * I142</f>
        <v>143383.61284247731</v>
      </c>
      <c r="AJ142" s="50">
        <f xml:space="preserve"> $S$14 * J142</f>
        <v>268032.81160247972</v>
      </c>
      <c r="AK142" s="39">
        <f>SUM(AB142:AJ142) + AL142 + AM142 + AN142</f>
        <v>16981251.492871694</v>
      </c>
      <c r="AL142" s="39">
        <f>IF(AL141&gt;0,(AL141*$T$7)-(AL141*$S$7),0)</f>
        <v>0</v>
      </c>
      <c r="AM142" s="39">
        <f>IF(AM141 &gt; 0, (AM141 * $T$14) - (AM141 * $S$14), 0)</f>
        <v>25707.541206681886</v>
      </c>
      <c r="AN142" s="39">
        <f t="array" ref="AN142">IF(AN141&gt;0,AN141*$T$15,0)</f>
        <v>4630619.1881924998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</row>
    <row r="143" spans="1:5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</row>
    <row r="144" spans="1:51" x14ac:dyDescent="0.2">
      <c r="A144" s="4" t="str">
        <f>'75-79 transition matrix'!A1</f>
        <v>75-79</v>
      </c>
      <c r="B144" s="4" t="str">
        <f>'75-79 transition matrix'!B1</f>
        <v>no NAFLD</v>
      </c>
      <c r="C144" s="4" t="str">
        <f>'75-79 transition matrix'!C1</f>
        <v>NAFLD</v>
      </c>
      <c r="D144" s="4" t="str">
        <f>'75-79 transition matrix'!D1</f>
        <v>F1</v>
      </c>
      <c r="E144" s="4" t="str">
        <f>'75-79 transition matrix'!E1</f>
        <v>F2</v>
      </c>
      <c r="F144" s="4" t="str">
        <f>'75-79 transition matrix'!F1</f>
        <v>F3</v>
      </c>
      <c r="G144" s="4" t="str">
        <f>'75-79 transition matrix'!G1</f>
        <v>F4</v>
      </c>
      <c r="H144" s="4" t="str">
        <f>'75-79 transition matrix'!H1</f>
        <v>DCC</v>
      </c>
      <c r="I144" s="4" t="str">
        <f>'75-79 transition matrix'!I1</f>
        <v>HCC</v>
      </c>
      <c r="J144" s="4" t="str">
        <f>'75-79 transition matrix'!J1</f>
        <v>LT</v>
      </c>
      <c r="K144" s="4" t="str">
        <f>'75-79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</row>
    <row r="145" spans="1:51" x14ac:dyDescent="0.2">
      <c r="A145" s="4" t="str">
        <f>'75-79 transition matrix'!A2</f>
        <v>no NAFLD</v>
      </c>
      <c r="B145" s="41">
        <f>'75-79 transition matrix'!B2</f>
        <v>0.87229999999999996</v>
      </c>
      <c r="C145" s="41">
        <f>'75-79 transition matrix'!C2</f>
        <v>9.0700000000000003E-2</v>
      </c>
      <c r="D145" s="41">
        <f>'75-79 transition matrix'!D2</f>
        <v>0</v>
      </c>
      <c r="E145" s="41">
        <f>'75-79 transition matrix'!E2</f>
        <v>0</v>
      </c>
      <c r="F145" s="41">
        <f>'75-79 transition matrix'!F2</f>
        <v>0</v>
      </c>
      <c r="G145" s="41">
        <f>'75-79 transition matrix'!G2</f>
        <v>0</v>
      </c>
      <c r="H145" s="41">
        <f>'75-79 transition matrix'!H2</f>
        <v>0</v>
      </c>
      <c r="I145" s="41">
        <f>'75-79 transition matrix'!I2</f>
        <v>0</v>
      </c>
      <c r="J145" s="41">
        <f>'75-79 transition matrix'!J2</f>
        <v>0</v>
      </c>
      <c r="K145" s="41">
        <f>'75-79 transition matrix'!K2</f>
        <v>3.6999999999999998E-2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</row>
    <row r="146" spans="1:51" x14ac:dyDescent="0.2">
      <c r="A146" s="4" t="str">
        <f>'75-79 transition matrix'!A3</f>
        <v>NAFLD</v>
      </c>
      <c r="B146" s="41">
        <f>'75-79 transition matrix'!B3</f>
        <v>0.14359</v>
      </c>
      <c r="C146" s="41">
        <f>'75-79 transition matrix'!C3</f>
        <v>0.79142399999999991</v>
      </c>
      <c r="D146" s="41">
        <f>'75-79 transition matrix'!D3</f>
        <v>2.6136E-2</v>
      </c>
      <c r="E146" s="41">
        <f>'75-79 transition matrix'!E3</f>
        <v>0</v>
      </c>
      <c r="F146" s="41">
        <f>'75-79 transition matrix'!F3</f>
        <v>0</v>
      </c>
      <c r="G146" s="41">
        <f>'75-79 transition matrix'!G3</f>
        <v>0</v>
      </c>
      <c r="H146" s="41">
        <f>'75-79 transition matrix'!H3</f>
        <v>0</v>
      </c>
      <c r="I146" s="41">
        <f>'75-79 transition matrix'!I3</f>
        <v>0</v>
      </c>
      <c r="J146" s="41">
        <f>'75-79 transition matrix'!J3</f>
        <v>0</v>
      </c>
      <c r="K146" s="41">
        <f>'75-79 transition matrix'!K3</f>
        <v>3.8850000000000003E-2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</row>
    <row r="147" spans="1:51" x14ac:dyDescent="0.2">
      <c r="A147" s="4" t="str">
        <f>'75-79 transition matrix'!A4</f>
        <v>F1</v>
      </c>
      <c r="B147" s="41">
        <f>'75-79 transition matrix'!B4</f>
        <v>0</v>
      </c>
      <c r="C147" s="41">
        <f>'75-79 transition matrix'!C4</f>
        <v>4.9799999999999997E-2</v>
      </c>
      <c r="D147" s="41">
        <f>'75-79 transition matrix'!D4</f>
        <v>0.77550074700000005</v>
      </c>
      <c r="E147" s="41">
        <f>'75-79 transition matrix'!E4</f>
        <v>0.1331</v>
      </c>
      <c r="F147" s="41">
        <f>'75-79 transition matrix'!F4</f>
        <v>0</v>
      </c>
      <c r="G147" s="41">
        <f>'75-79 transition matrix'!G4</f>
        <v>0</v>
      </c>
      <c r="H147" s="41">
        <f>'75-79 transition matrix'!H4</f>
        <v>0</v>
      </c>
      <c r="I147" s="41">
        <f>'75-79 transition matrix'!I4</f>
        <v>1.1253000000000001E-5</v>
      </c>
      <c r="J147" s="41">
        <f>'75-79 transition matrix'!J4</f>
        <v>0</v>
      </c>
      <c r="K147" s="41">
        <f>'75-79 transition matrix'!K4</f>
        <v>4.1588E-2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</row>
    <row r="148" spans="1:51" x14ac:dyDescent="0.2">
      <c r="A148" s="4" t="str">
        <f>'75-79 transition matrix'!A5</f>
        <v>F2</v>
      </c>
      <c r="B148" s="41">
        <f>'75-79 transition matrix'!B5</f>
        <v>0</v>
      </c>
      <c r="C148" s="41">
        <f>'75-79 transition matrix'!C5</f>
        <v>0</v>
      </c>
      <c r="D148" s="41">
        <f>'75-79 transition matrix'!D5</f>
        <v>4.9799999999999997E-2</v>
      </c>
      <c r="E148" s="41">
        <f>'75-79 transition matrix'!E5</f>
        <v>0.75019610000000003</v>
      </c>
      <c r="F148" s="41">
        <f>'75-79 transition matrix'!F5</f>
        <v>0.1331</v>
      </c>
      <c r="G148" s="41">
        <f>'75-79 transition matrix'!G5</f>
        <v>0</v>
      </c>
      <c r="H148" s="41">
        <f>'75-79 transition matrix'!H5</f>
        <v>0</v>
      </c>
      <c r="I148" s="41">
        <f>'75-79 transition matrix'!I5</f>
        <v>2.299E-4</v>
      </c>
      <c r="J148" s="41">
        <f>'75-79 transition matrix'!J5</f>
        <v>0</v>
      </c>
      <c r="K148" s="41">
        <f>'75-79 transition matrix'!K5</f>
        <v>6.6673999999999997E-2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</row>
    <row r="149" spans="1:51" x14ac:dyDescent="0.2">
      <c r="A149" s="4" t="str">
        <f>'75-79 transition matrix'!A6</f>
        <v>F3</v>
      </c>
      <c r="B149" s="41">
        <f>'75-79 transition matrix'!B6</f>
        <v>0</v>
      </c>
      <c r="C149" s="41">
        <f>'75-79 transition matrix'!C6</f>
        <v>0</v>
      </c>
      <c r="D149" s="41">
        <f>'75-79 transition matrix'!D6</f>
        <v>0</v>
      </c>
      <c r="E149" s="41">
        <f>'75-79 transition matrix'!E6</f>
        <v>4.9799999999999997E-2</v>
      </c>
      <c r="F149" s="41">
        <f>'75-79 transition matrix'!F6</f>
        <v>0.77585520000000008</v>
      </c>
      <c r="G149" s="41">
        <f>'75-79 transition matrix'!G6</f>
        <v>8.7119999999999989E-2</v>
      </c>
      <c r="H149" s="41">
        <f>'75-79 transition matrix'!H6</f>
        <v>0</v>
      </c>
      <c r="I149" s="41">
        <f>'75-79 transition matrix'!I6</f>
        <v>4.5980000000000001E-4</v>
      </c>
      <c r="J149" s="41">
        <f>'75-79 transition matrix'!J6</f>
        <v>0</v>
      </c>
      <c r="K149" s="41">
        <f>'75-79 transition matrix'!K6</f>
        <v>8.6765000000000009E-2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</row>
    <row r="150" spans="1:51" x14ac:dyDescent="0.2">
      <c r="A150" s="4" t="str">
        <f>'75-79 transition matrix'!A7</f>
        <v>F4</v>
      </c>
      <c r="B150" s="41">
        <f>'75-79 transition matrix'!B7</f>
        <v>0</v>
      </c>
      <c r="C150" s="41">
        <f>'75-79 transition matrix'!C7</f>
        <v>0</v>
      </c>
      <c r="D150" s="41">
        <f>'75-79 transition matrix'!D7</f>
        <v>0</v>
      </c>
      <c r="E150" s="41">
        <f>'75-79 transition matrix'!E7</f>
        <v>0</v>
      </c>
      <c r="F150" s="41">
        <f>'75-79 transition matrix'!F7</f>
        <v>4.9799999999999997E-2</v>
      </c>
      <c r="G150" s="41">
        <f>'75-79 transition matrix'!G7</f>
        <v>0.67578700000000003</v>
      </c>
      <c r="H150" s="41">
        <f>'75-79 transition matrix'!H7</f>
        <v>0.1331</v>
      </c>
      <c r="I150" s="41">
        <f>'75-79 transition matrix'!I7</f>
        <v>3.1459999999999995E-2</v>
      </c>
      <c r="J150" s="41">
        <f>'75-79 transition matrix'!J7</f>
        <v>0</v>
      </c>
      <c r="K150" s="41">
        <f>'75-79 transition matrix'!K7</f>
        <v>0.10985299999999999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</row>
    <row r="151" spans="1:51" x14ac:dyDescent="0.2">
      <c r="A151" s="4" t="str">
        <f>'75-79 transition matrix'!A8</f>
        <v>DCC</v>
      </c>
      <c r="B151" s="41">
        <f>'75-79 transition matrix'!B8</f>
        <v>0</v>
      </c>
      <c r="C151" s="41">
        <f>'75-79 transition matrix'!C8</f>
        <v>0</v>
      </c>
      <c r="D151" s="41">
        <f>'75-79 transition matrix'!D8</f>
        <v>0</v>
      </c>
      <c r="E151" s="41">
        <f>'75-79 transition matrix'!E8</f>
        <v>0</v>
      </c>
      <c r="F151" s="41">
        <f>'75-79 transition matrix'!F8</f>
        <v>0</v>
      </c>
      <c r="G151" s="41">
        <f>'75-79 transition matrix'!G8</f>
        <v>0</v>
      </c>
      <c r="H151" s="41">
        <f>'75-79 transition matrix'!H8</f>
        <v>0.7746599999999999</v>
      </c>
      <c r="I151" s="41">
        <f>'75-79 transition matrix'!I8</f>
        <v>3.1459999999999995E-2</v>
      </c>
      <c r="J151" s="41">
        <f>'75-79 transition matrix'!J8</f>
        <v>3.388E-2</v>
      </c>
      <c r="K151" s="41">
        <f>'75-79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</row>
    <row r="152" spans="1:51" x14ac:dyDescent="0.2">
      <c r="A152" s="4" t="str">
        <f>'75-79 transition matrix'!A9</f>
        <v>HCC</v>
      </c>
      <c r="B152" s="41">
        <f>'75-79 transition matrix'!B9</f>
        <v>0</v>
      </c>
      <c r="C152" s="41">
        <f>'75-79 transition matrix'!C9</f>
        <v>0</v>
      </c>
      <c r="D152" s="41">
        <f>'75-79 transition matrix'!D9</f>
        <v>0</v>
      </c>
      <c r="E152" s="41">
        <f>'75-79 transition matrix'!E9</f>
        <v>0</v>
      </c>
      <c r="F152" s="41">
        <f>'75-79 transition matrix'!F9</f>
        <v>0</v>
      </c>
      <c r="G152" s="41">
        <f>'75-79 transition matrix'!G9</f>
        <v>0</v>
      </c>
      <c r="H152" s="41">
        <f>'75-79 transition matrix'!H9</f>
        <v>0</v>
      </c>
      <c r="I152" s="41">
        <f>'75-79 transition matrix'!I9</f>
        <v>0.37056200000000006</v>
      </c>
      <c r="J152" s="41">
        <f>'75-79 transition matrix'!J9</f>
        <v>7.038E-3</v>
      </c>
      <c r="K152" s="41">
        <f>'75-79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</row>
    <row r="153" spans="1:51" x14ac:dyDescent="0.2">
      <c r="A153" s="4" t="str">
        <f>'75-79 transition matrix'!A10</f>
        <v xml:space="preserve">LT </v>
      </c>
      <c r="B153" s="41">
        <f>'75-79 transition matrix'!B10</f>
        <v>0</v>
      </c>
      <c r="C153" s="41">
        <f>'75-79 transition matrix'!C10</f>
        <v>0</v>
      </c>
      <c r="D153" s="41">
        <f>'75-79 transition matrix'!D10</f>
        <v>0</v>
      </c>
      <c r="E153" s="41">
        <f>'75-79 transition matrix'!E10</f>
        <v>0</v>
      </c>
      <c r="F153" s="41">
        <f>'75-79 transition matrix'!F10</f>
        <v>0</v>
      </c>
      <c r="G153" s="41">
        <f>'75-79 transition matrix'!G10</f>
        <v>0</v>
      </c>
      <c r="H153" s="41">
        <f>'75-79 transition matrix'!H10</f>
        <v>0</v>
      </c>
      <c r="I153" s="41">
        <f>'75-79 transition matrix'!I10</f>
        <v>0</v>
      </c>
      <c r="J153" s="41">
        <f>'75-79 transition matrix'!J10</f>
        <v>0.92999999999999994</v>
      </c>
      <c r="K153" s="41">
        <f>'75-79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</row>
    <row r="154" spans="1:51" x14ac:dyDescent="0.2">
      <c r="A154" s="4" t="str">
        <f>'75-79 transition matrix'!A11</f>
        <v>death</v>
      </c>
      <c r="B154" s="41">
        <f>'75-79 transition matrix'!B11</f>
        <v>0</v>
      </c>
      <c r="C154" s="41">
        <f>'75-79 transition matrix'!C11</f>
        <v>0</v>
      </c>
      <c r="D154" s="41">
        <f>'75-79 transition matrix'!D11</f>
        <v>0</v>
      </c>
      <c r="E154" s="41">
        <f>'75-79 transition matrix'!E11</f>
        <v>0</v>
      </c>
      <c r="F154" s="41">
        <f>'75-79 transition matrix'!F11</f>
        <v>0</v>
      </c>
      <c r="G154" s="41">
        <f>'75-79 transition matrix'!G11</f>
        <v>0</v>
      </c>
      <c r="H154" s="41">
        <f>'75-79 transition matrix'!H11</f>
        <v>0</v>
      </c>
      <c r="I154" s="41">
        <f>'75-79 transition matrix'!I11</f>
        <v>0</v>
      </c>
      <c r="J154" s="41">
        <f>'75-79 transition matrix'!J11</f>
        <v>0</v>
      </c>
      <c r="K154" s="41">
        <f>'75-79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</row>
    <row r="155" spans="1:5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</row>
    <row r="156" spans="1:51" ht="16" thickBot="1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</row>
    <row r="157" spans="1:51" x14ac:dyDescent="0.2">
      <c r="A157" s="4">
        <v>75</v>
      </c>
      <c r="B157" s="41">
        <f t="array" ref="B157:K157">MMULT(B141:K141,B145:K154)</f>
        <v>345.24649662378215</v>
      </c>
      <c r="C157" s="41">
        <v>198.17382240830145</v>
      </c>
      <c r="D157" s="41">
        <v>33.316472117645823</v>
      </c>
      <c r="E157" s="41">
        <v>24.189512600288953</v>
      </c>
      <c r="F157" s="41">
        <v>17.746666162964544</v>
      </c>
      <c r="G157" s="41">
        <v>5.2440960372560692</v>
      </c>
      <c r="H157" s="41">
        <v>2.9556555949802505</v>
      </c>
      <c r="I157" s="41">
        <v>0.43293840416156348</v>
      </c>
      <c r="J157" s="41">
        <v>0.91550657665203383</v>
      </c>
      <c r="K157" s="41">
        <v>298.00158251215333</v>
      </c>
      <c r="L157" s="41">
        <f xml:space="preserve"> (C157 + D157 + E157 + F157 + G157 + H157) / $Q$2</f>
        <v>0.30405885108510355</v>
      </c>
      <c r="M157" s="41">
        <f xml:space="preserve"> (D157 + E157 + F157 + G157 + H157) / (C157 + D157 + E157 + F157+ G157 + H157)</f>
        <v>0.29632326512353624</v>
      </c>
      <c r="N157" s="41">
        <f>I157 / (D157 + E157 + F157 + G157 + H157)</f>
        <v>5.1878482958404668E-3</v>
      </c>
      <c r="O157" s="41">
        <f>SUM(B157:J157)</f>
        <v>628.22116652603279</v>
      </c>
      <c r="P157" s="41"/>
      <c r="Q157" s="24" t="s">
        <v>257</v>
      </c>
      <c r="R157" s="46"/>
      <c r="S157" s="46"/>
      <c r="T157" s="47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</row>
    <row r="158" spans="1:51" ht="16" thickBot="1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27" t="s">
        <v>149</v>
      </c>
      <c r="R158" s="48"/>
      <c r="S158" s="48"/>
      <c r="T158" s="49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</row>
    <row r="159" spans="1:51" x14ac:dyDescent="0.2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</row>
    <row r="160" spans="1:51" ht="16" thickBot="1" x14ac:dyDescent="0.25">
      <c r="A160" s="4">
        <v>76</v>
      </c>
      <c r="B160" s="41">
        <f t="array" ref="B160:K160">MMULT(B157:K157,B145:K154)</f>
        <v>329.61429816453318</v>
      </c>
      <c r="C160" s="41">
        <v>189.81253678090334</v>
      </c>
      <c r="D160" s="41">
        <v>32.221057764596765</v>
      </c>
      <c r="E160" s="41">
        <v>23.465084427411927</v>
      </c>
      <c r="F160" s="41">
        <v>17.249623334953903</v>
      </c>
      <c r="G160" s="41">
        <v>5.0899814848466383</v>
      </c>
      <c r="H160" s="41">
        <v>2.9876173457661834</v>
      </c>
      <c r="I160" s="41">
        <v>0.43249070358234931</v>
      </c>
      <c r="J160" s="41">
        <v>0.95460574833281131</v>
      </c>
      <c r="K160" s="41">
        <v>324.39545328325903</v>
      </c>
      <c r="L160" s="41">
        <f xml:space="preserve"> (C160 + D160 + E160 + F160 + G160 + H160) / $Q$2</f>
        <v>0.29239823942967441</v>
      </c>
      <c r="M160" s="41">
        <f xml:space="preserve"> (D160 + E160 + F160 + G160 + H160) / (C160 + D160 + E160 + F160+ G160 + H160)</f>
        <v>0.29913447723063841</v>
      </c>
      <c r="N160" s="41">
        <f>I160 / (D160 + E160 + F160 + G160 + H160)</f>
        <v>5.338510590344442E-3</v>
      </c>
      <c r="O160" s="41">
        <f>SUM(B160:J160)</f>
        <v>601.82729575492726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</row>
    <row r="161" spans="1:51" x14ac:dyDescent="0.2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24" t="s">
        <v>256</v>
      </c>
      <c r="R161" s="46"/>
      <c r="S161" s="46"/>
      <c r="T161" s="47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</row>
    <row r="162" spans="1:51" ht="16" thickBot="1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27" t="s">
        <v>150</v>
      </c>
      <c r="R162" s="48"/>
      <c r="S162" s="48"/>
      <c r="T162" s="49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</row>
    <row r="163" spans="1:51" x14ac:dyDescent="0.2">
      <c r="A163" s="4">
        <v>77</v>
      </c>
      <c r="B163" s="41">
        <f t="array" ref="B163:K163">MMULT(B160:K160,B145:K154)</f>
        <v>314.7777344452922</v>
      </c>
      <c r="C163" s="41">
        <v>181.72282262948971</v>
      </c>
      <c r="D163" s="41">
        <v>31.116956031365749</v>
      </c>
      <c r="E163" s="41">
        <v>22.751068854163695</v>
      </c>
      <c r="F163" s="41">
        <v>16.759893777699219</v>
      </c>
      <c r="G163" s="41">
        <v>4.9425305026412385</v>
      </c>
      <c r="H163" s="41">
        <v>2.9918641887043189</v>
      </c>
      <c r="I163" s="41">
        <v>0.42807446259426069</v>
      </c>
      <c r="J163" s="41">
        <v>0.99204769119588532</v>
      </c>
      <c r="K163" s="41">
        <v>349.73975645503987</v>
      </c>
      <c r="L163" s="41">
        <f xml:space="preserve"> (C163 + D163 + E163 + F163 + G163 + H163) / $Q$2</f>
        <v>0.28101786125891515</v>
      </c>
      <c r="M163" s="41">
        <f xml:space="preserve"> (D163 + E163 + F163 + G163 + H163) / (C163 + D163 + E163 + F163+ G163 + H163)</f>
        <v>0.30183173179502726</v>
      </c>
      <c r="N163" s="41">
        <f>I163 / (D163 + E163 + F163 + G163 + H163)</f>
        <v>5.4488525644890082E-3</v>
      </c>
      <c r="O163" s="41">
        <f>SUM(B163:J163)</f>
        <v>576.48299258314626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</row>
    <row r="164" spans="1:51" ht="16" thickBot="1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</row>
    <row r="165" spans="1:51" x14ac:dyDescent="0.2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24" t="s">
        <v>255</v>
      </c>
      <c r="R165" s="46"/>
      <c r="S165" s="46"/>
      <c r="T165" s="46"/>
      <c r="U165" s="46"/>
      <c r="V165" s="47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</row>
    <row r="166" spans="1:51" ht="16" thickBot="1" x14ac:dyDescent="0.25">
      <c r="A166" s="4">
        <v>78</v>
      </c>
      <c r="B166" s="41">
        <f t="array" ref="B166:K166">MMULT(B163:K163,B145:K154)</f>
        <v>300.67419785799683</v>
      </c>
      <c r="C166" s="41">
        <v>173.91976810127127</v>
      </c>
      <c r="D166" s="41">
        <v>30.013733567871991</v>
      </c>
      <c r="E166" s="41">
        <v>22.044072683129279</v>
      </c>
      <c r="F166" s="41">
        <v>16.277556022396304</v>
      </c>
      <c r="G166" s="41">
        <v>4.8002198067015707</v>
      </c>
      <c r="H166" s="41">
        <v>2.9755283223232363</v>
      </c>
      <c r="I166" s="41">
        <v>0.42153101499236495</v>
      </c>
      <c r="J166" s="41">
        <v>1.0269814995932141</v>
      </c>
      <c r="K166" s="41">
        <v>374.06916016191008</v>
      </c>
      <c r="L166" s="41">
        <f xml:space="preserve"> (C166 + D166 + E166 + F166 + G166 + H166) / $Q$2</f>
        <v>0.2699468122148071</v>
      </c>
      <c r="M166" s="41">
        <f xml:space="preserve"> (D166 + E166 + F166 + G166 + H166) / (C166 + D166 + E166 + F166+ G166 + H166)</f>
        <v>0.30440684309837363</v>
      </c>
      <c r="N166" s="41">
        <f>I166 / (D166 + E166 + F166 + G166 + H166)</f>
        <v>5.5383637521986386E-3</v>
      </c>
      <c r="O166" s="41">
        <f>SUM(B166:J166)</f>
        <v>552.1535888762761</v>
      </c>
      <c r="P166" s="41"/>
      <c r="Q166" s="27" t="s">
        <v>152</v>
      </c>
      <c r="R166" s="48"/>
      <c r="S166" s="48"/>
      <c r="T166" s="48"/>
      <c r="U166" s="48"/>
      <c r="V166" s="49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</row>
    <row r="167" spans="1:51" x14ac:dyDescent="0.2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</row>
    <row r="168" spans="1:51" x14ac:dyDescent="0.2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</row>
    <row r="169" spans="1:51" x14ac:dyDescent="0.2">
      <c r="A169" s="4">
        <v>79</v>
      </c>
      <c r="B169" s="41">
        <f t="array" ref="B169:K169">MMULT(B166:K166,B145:K154)</f>
        <v>287.25124229319215</v>
      </c>
      <c r="C169" s="41">
        <v>166.41011222718083</v>
      </c>
      <c r="D169" s="41">
        <v>28.91903468085837</v>
      </c>
      <c r="E169" s="41">
        <v>21.34282758279922</v>
      </c>
      <c r="F169" s="41">
        <v>15.802143503765734</v>
      </c>
      <c r="G169" s="41">
        <v>4.6620268231826003</v>
      </c>
      <c r="H169" s="41">
        <v>2.943932026442897</v>
      </c>
      <c r="I169" s="41">
        <v>0.41371850922950965</v>
      </c>
      <c r="J169" s="41">
        <v>1.0588704294655167</v>
      </c>
      <c r="K169" s="41">
        <v>397.41884096206928</v>
      </c>
      <c r="L169" s="41">
        <f xml:space="preserve"> (C169 + D169 + E169 + F169 + G169 + H169) / $Q$2</f>
        <v>0.25920339043014767</v>
      </c>
      <c r="M169" s="41">
        <f xml:space="preserve"> (D169 + E169 + F169 + G169 + H169) / (C169 + D169 + E169 + F169+ G169 + H169)</f>
        <v>0.30685580238650062</v>
      </c>
      <c r="N169" s="41">
        <f>I169 / (D169 + E169 + F169 + G169 + H169)</f>
        <v>5.6158369476638275E-3</v>
      </c>
      <c r="O169" s="41">
        <f>SUM(B169:J169)</f>
        <v>528.80390807611684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-31.763710181120615</v>
      </c>
      <c r="AM169">
        <f>J169 - J157</f>
        <v>0.14336385281348285</v>
      </c>
      <c r="AN169">
        <f>K169-K157</f>
        <v>99.417258449915948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</row>
    <row r="170" spans="1:51" x14ac:dyDescent="0.2">
      <c r="A170" s="22" t="s">
        <v>153</v>
      </c>
      <c r="B170" s="4">
        <f t="shared" ref="B170:K170" si="6">SUM(B157:B169)</f>
        <v>1577.5639693847966</v>
      </c>
      <c r="C170" s="4">
        <f t="shared" si="6"/>
        <v>910.03906214714675</v>
      </c>
      <c r="D170" s="4">
        <f t="shared" si="6"/>
        <v>155.5872541623387</v>
      </c>
      <c r="E170" s="4">
        <f t="shared" si="6"/>
        <v>113.79256614779307</v>
      </c>
      <c r="F170" s="4">
        <f t="shared" si="6"/>
        <v>83.835882801779704</v>
      </c>
      <c r="G170" s="4">
        <f t="shared" si="6"/>
        <v>24.738854654628117</v>
      </c>
      <c r="H170" s="4">
        <f t="shared" si="6"/>
        <v>14.854597478216888</v>
      </c>
      <c r="I170" s="4">
        <f t="shared" si="6"/>
        <v>2.1287530945600479</v>
      </c>
      <c r="J170" s="4">
        <f t="shared" si="6"/>
        <v>4.9480119452394611</v>
      </c>
      <c r="K170" s="4">
        <f t="shared" si="6"/>
        <v>1743.6247933744316</v>
      </c>
      <c r="L170" s="4">
        <f>AVERAGE(L101:L169)</f>
        <v>0.31822544514408813</v>
      </c>
      <c r="M170" s="4">
        <f>AVERAGE(M17:M169)</f>
        <v>0.24449443070831942</v>
      </c>
      <c r="N170" s="4">
        <f>AVERAGE(N17:N169)</f>
        <v>4.0638453845039998E-3</v>
      </c>
      <c r="O170" s="4">
        <f>SUM(B170:J170)</f>
        <v>2887.4889518164991</v>
      </c>
      <c r="P170" s="41"/>
      <c r="Q170" s="41">
        <f xml:space="preserve"> $R$6 * B170</f>
        <v>1577.5639693847966</v>
      </c>
      <c r="R170" s="41">
        <f>$R$7 * C170</f>
        <v>910.03906214714675</v>
      </c>
      <c r="S170" s="41">
        <f xml:space="preserve"> $R$8 * D170</f>
        <v>147.80789145422176</v>
      </c>
      <c r="T170" s="41">
        <f xml:space="preserve"> $R$9 * E170</f>
        <v>108.10293784040341</v>
      </c>
      <c r="U170" s="41">
        <f xml:space="preserve"> $R$10 * F170</f>
        <v>77.129012177637335</v>
      </c>
      <c r="V170" s="41">
        <f>$R$11 * G170</f>
        <v>19.296306630609934</v>
      </c>
      <c r="W170" s="41">
        <f>$R$12 *H170</f>
        <v>8.912758486930132</v>
      </c>
      <c r="X170" s="41">
        <f xml:space="preserve"> $R$13 * I170</f>
        <v>1.3836895114640313</v>
      </c>
      <c r="Y170" s="41">
        <f xml:space="preserve"> $R$14 * J170</f>
        <v>3.7110089589295958</v>
      </c>
      <c r="Z170" s="4">
        <f>SUM(Q170:Y170)</f>
        <v>2853.9466365921394</v>
      </c>
      <c r="AA170" s="41"/>
      <c r="AB170" s="50">
        <f xml:space="preserve"> $S$6 * B170</f>
        <v>3958107.9991864548</v>
      </c>
      <c r="AC170" s="50">
        <f>$S$7 * C170</f>
        <v>3526401.3658201937</v>
      </c>
      <c r="AD170" s="50">
        <f xml:space="preserve"> $S$8 * D170</f>
        <v>610679.97258717939</v>
      </c>
      <c r="AE170" s="50">
        <f xml:space="preserve"> $S$9 * E170</f>
        <v>455170.26459117228</v>
      </c>
      <c r="AF170" s="50">
        <f xml:space="preserve"> $S$10 * F170</f>
        <v>377261.47260800865</v>
      </c>
      <c r="AG170" s="50">
        <f>$S$11 * G170</f>
        <v>512391.15760665754</v>
      </c>
      <c r="AH170" s="50">
        <f>$S$12 *H170</f>
        <v>760317.71732505318</v>
      </c>
      <c r="AI170" s="50">
        <f xml:space="preserve"> $S$13 * I170</f>
        <v>150992.45699714421</v>
      </c>
      <c r="AJ170" s="50">
        <f xml:space="preserve"> $S$14 * J170</f>
        <v>332348.06633784412</v>
      </c>
      <c r="AK170" s="39">
        <f>SUM(AB170:AJ170) + AL170 + AM170 + AN170</f>
        <v>16902935.884846263</v>
      </c>
      <c r="AL170" s="39">
        <f>IF(AL169&gt;0,(AL169*$T$7)-(AL169*$S$7),0)</f>
        <v>0</v>
      </c>
      <c r="AM170" s="39">
        <f>IF(AM169 &gt; 0, (AM169 * $T$14) - (AM169 * $S$14), 0)</f>
        <v>23880.116963141838</v>
      </c>
      <c r="AN170" s="39">
        <f t="array" ref="AN170">IF(AN169&gt;0,AN169*$T$15,0)</f>
        <v>6195385.2948234119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</row>
    <row r="171" spans="1:5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</row>
    <row r="172" spans="1:51" x14ac:dyDescent="0.2">
      <c r="A172" s="51" t="s">
        <v>186</v>
      </c>
      <c r="B172" s="41"/>
      <c r="C172" s="41"/>
      <c r="D172" s="4">
        <f>O2+O30+O58+O86+O114+O142+O170</f>
        <v>23397.125446900631</v>
      </c>
      <c r="E172" s="41"/>
      <c r="F172" s="41"/>
      <c r="G172" s="41"/>
      <c r="H172" s="41"/>
      <c r="I172" s="41"/>
      <c r="J172" s="41"/>
      <c r="K172" s="41"/>
      <c r="L172" s="41"/>
      <c r="M172" s="4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</row>
    <row r="173" spans="1:51" x14ac:dyDescent="0.2">
      <c r="A173" s="51" t="s">
        <v>187</v>
      </c>
      <c r="B173" s="41"/>
      <c r="C173" s="41"/>
      <c r="D173" s="4">
        <f>Z2+Z30+Z58+Z86+Z114+Z142+Z170</f>
        <v>23221.466338805782</v>
      </c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</row>
    <row r="174" spans="1:51" x14ac:dyDescent="0.2">
      <c r="A174" s="42" t="s">
        <v>184</v>
      </c>
      <c r="B174" s="41"/>
      <c r="C174" s="41"/>
      <c r="D174" s="43">
        <f>AK30+AK58+AK86+AK114+AK142+AK170</f>
        <v>98581966.104106516</v>
      </c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</row>
    <row r="175" spans="1:5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</row>
    <row r="176" spans="1:5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</row>
    <row r="177" spans="1:5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</row>
    <row r="178" spans="1:5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</row>
    <row r="179" spans="1:5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</row>
    <row r="180" spans="1:5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</row>
    <row r="181" spans="1:5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</row>
    <row r="182" spans="1:5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</row>
    <row r="183" spans="1:5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</row>
    <row r="184" spans="1:5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</row>
    <row r="185" spans="1:5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</row>
    <row r="186" spans="1:5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</row>
    <row r="187" spans="1:5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</row>
    <row r="188" spans="1:5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</row>
    <row r="189" spans="1:5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</row>
    <row r="190" spans="1:5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</row>
    <row r="191" spans="1:5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</row>
    <row r="192" spans="1:5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</row>
    <row r="193" spans="1:5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</row>
    <row r="194" spans="1:5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</row>
    <row r="195" spans="1:5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</row>
    <row r="196" spans="1:5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</row>
    <row r="197" spans="1:5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</row>
    <row r="198" spans="1:5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</row>
    <row r="199" spans="1:5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</row>
    <row r="200" spans="1:5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</row>
    <row r="201" spans="1:5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</row>
    <row r="202" spans="1:5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</row>
    <row r="203" spans="1:5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</row>
    <row r="204" spans="1:5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</row>
    <row r="205" spans="1:5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</row>
    <row r="206" spans="1:5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</row>
    <row r="207" spans="1:5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</row>
    <row r="208" spans="1:5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</row>
    <row r="209" spans="1:5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</row>
    <row r="210" spans="1:5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</row>
    <row r="211" spans="1:5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</row>
    <row r="212" spans="1:5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</row>
    <row r="213" spans="1:5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</row>
    <row r="214" spans="1:5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</row>
    <row r="215" spans="1:5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</row>
    <row r="216" spans="1:5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</row>
    <row r="217" spans="1:5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</row>
    <row r="218" spans="1:5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</row>
    <row r="219" spans="1:5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</row>
    <row r="220" spans="1:5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</row>
    <row r="221" spans="1:5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</row>
    <row r="222" spans="1:5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</row>
    <row r="223" spans="1:5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</row>
    <row r="224" spans="1:5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</row>
    <row r="225" spans="1:5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</row>
    <row r="226" spans="1:5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</row>
    <row r="227" spans="1:5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</row>
    <row r="228" spans="1:5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</row>
    <row r="229" spans="1:5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</row>
    <row r="230" spans="1:5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</row>
    <row r="231" spans="1:5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</row>
    <row r="232" spans="1:5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</row>
    <row r="233" spans="1:5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</row>
    <row r="234" spans="1:5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</row>
    <row r="235" spans="1:5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</row>
    <row r="236" spans="1:5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</row>
    <row r="237" spans="1:5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</row>
    <row r="238" spans="1:5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</row>
    <row r="239" spans="1:5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</row>
    <row r="240" spans="1:5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</row>
    <row r="241" spans="1:5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</row>
    <row r="242" spans="1:5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</row>
    <row r="243" spans="1:5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</row>
    <row r="244" spans="1:5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</row>
    <row r="245" spans="1:5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</row>
    <row r="246" spans="1:5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</row>
    <row r="247" spans="1:5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</row>
    <row r="248" spans="1:5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</row>
    <row r="249" spans="1:5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</row>
    <row r="250" spans="1:5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</row>
    <row r="251" spans="1:5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</row>
    <row r="252" spans="1:5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</row>
    <row r="253" spans="1:5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</row>
    <row r="254" spans="1:5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</row>
    <row r="255" spans="1:5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</row>
    <row r="256" spans="1:5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</row>
    <row r="257" spans="1:5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</row>
    <row r="258" spans="1:5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</row>
    <row r="259" spans="1:5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</row>
    <row r="260" spans="1:5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</row>
    <row r="261" spans="1:5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</row>
    <row r="262" spans="1:5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</row>
    <row r="263" spans="1:5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</row>
    <row r="264" spans="1:5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</row>
    <row r="265" spans="1:5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</row>
    <row r="266" spans="1:5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</row>
    <row r="267" spans="1:5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</row>
    <row r="268" spans="1:5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</row>
    <row r="269" spans="1:5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</row>
    <row r="270" spans="1:5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</row>
    <row r="271" spans="1:5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</row>
    <row r="272" spans="1:5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</row>
    <row r="273" spans="1:5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</row>
    <row r="274" spans="1:5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</row>
    <row r="275" spans="1:5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</row>
    <row r="276" spans="1:5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</row>
    <row r="277" spans="1:5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</row>
    <row r="278" spans="1:5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</row>
    <row r="279" spans="1:5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</row>
    <row r="280" spans="1:5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</row>
    <row r="281" spans="1:5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</row>
    <row r="282" spans="1:5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</row>
    <row r="283" spans="1:5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</row>
    <row r="284" spans="1:5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</row>
    <row r="285" spans="1:5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</row>
    <row r="286" spans="1:5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</row>
    <row r="287" spans="1:5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</row>
    <row r="288" spans="1:5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</row>
    <row r="289" spans="1:5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</row>
    <row r="290" spans="1:5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</row>
    <row r="291" spans="1:5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</row>
    <row r="292" spans="1:5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</row>
    <row r="293" spans="1:5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</row>
    <row r="294" spans="1:5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</row>
    <row r="295" spans="1:5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</row>
    <row r="296" spans="1:5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</row>
    <row r="297" spans="1:5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</row>
    <row r="298" spans="1:5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</row>
    <row r="299" spans="1:5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</row>
    <row r="300" spans="1:5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</row>
    <row r="301" spans="1:5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</row>
    <row r="302" spans="1:5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</row>
    <row r="303" spans="1:5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</row>
    <row r="304" spans="1:5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</row>
    <row r="305" spans="1:5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</row>
    <row r="306" spans="1:5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</row>
    <row r="307" spans="1:5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</row>
    <row r="308" spans="1:5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</row>
    <row r="309" spans="1:5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</row>
    <row r="310" spans="1:5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</row>
    <row r="311" spans="1:5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</row>
    <row r="312" spans="1:5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</row>
    <row r="313" spans="1:5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</row>
    <row r="314" spans="1:5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</row>
    <row r="315" spans="1:5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</row>
    <row r="316" spans="1:5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</row>
    <row r="317" spans="1:5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</row>
    <row r="318" spans="1:5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</row>
    <row r="319" spans="1:5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</row>
    <row r="320" spans="1:5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</row>
    <row r="321" spans="1:5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</row>
    <row r="322" spans="1:5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</row>
    <row r="323" spans="1:5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</row>
    <row r="324" spans="1:5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</row>
    <row r="325" spans="1:5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</row>
    <row r="326" spans="1:5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</row>
    <row r="327" spans="1:5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</row>
    <row r="328" spans="1:5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</row>
    <row r="329" spans="1:5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</row>
    <row r="330" spans="1:5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</row>
    <row r="331" spans="1:5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</row>
    <row r="332" spans="1:5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</row>
    <row r="333" spans="1:5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</row>
    <row r="334" spans="1:5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</row>
    <row r="335" spans="1:5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</row>
    <row r="336" spans="1:5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</row>
    <row r="337" spans="1:5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</row>
    <row r="338" spans="1:5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</row>
    <row r="339" spans="1:5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</row>
    <row r="340" spans="1:5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</row>
    <row r="341" spans="1:5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</row>
    <row r="342" spans="1:5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</row>
    <row r="343" spans="1:5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</row>
    <row r="344" spans="1:5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</row>
    <row r="345" spans="1:5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</row>
    <row r="346" spans="1:5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</row>
    <row r="347" spans="1:5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</row>
    <row r="348" spans="1:5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</row>
    <row r="349" spans="1:5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</row>
    <row r="350" spans="1:5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</row>
    <row r="351" spans="1:5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</row>
    <row r="352" spans="1:5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</row>
    <row r="353" spans="1:5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</row>
    <row r="354" spans="1:5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</row>
    <row r="355" spans="1:5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</row>
    <row r="356" spans="1:5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</row>
    <row r="357" spans="1:5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</row>
    <row r="358" spans="1:5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</row>
    <row r="359" spans="1:5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</row>
    <row r="360" spans="1:5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</row>
    <row r="361" spans="1:5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</row>
    <row r="362" spans="1:5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</row>
    <row r="363" spans="1:5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</row>
    <row r="364" spans="1:5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</row>
    <row r="365" spans="1:5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</row>
    <row r="366" spans="1:5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</row>
    <row r="367" spans="1:5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</row>
    <row r="368" spans="1:5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</row>
    <row r="369" spans="1:5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</row>
    <row r="370" spans="1:5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</row>
    <row r="371" spans="1:5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</row>
    <row r="372" spans="1:5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</row>
    <row r="373" spans="1:5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</row>
    <row r="374" spans="1:5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</row>
    <row r="375" spans="1:5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</row>
    <row r="376" spans="1:5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</row>
    <row r="377" spans="1:5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</row>
    <row r="378" spans="1:5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</row>
    <row r="379" spans="1:5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</row>
    <row r="380" spans="1:5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</row>
    <row r="381" spans="1:5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</row>
    <row r="382" spans="1:5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</row>
    <row r="383" spans="1:5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</row>
    <row r="384" spans="1:5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</row>
    <row r="385" spans="1:5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</row>
    <row r="386" spans="1:5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</row>
    <row r="387" spans="1:5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</row>
    <row r="388" spans="1:5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</row>
    <row r="389" spans="1:5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</row>
    <row r="390" spans="1:5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</row>
    <row r="391" spans="1:5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</row>
    <row r="392" spans="1:5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</row>
    <row r="393" spans="1:5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</row>
    <row r="394" spans="1:5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</row>
    <row r="395" spans="1:5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</row>
    <row r="396" spans="1:5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</row>
    <row r="397" spans="1:5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</row>
    <row r="398" spans="1:5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</row>
    <row r="399" spans="1:5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</row>
    <row r="400" spans="1:5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</row>
    <row r="401" spans="1:5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</row>
    <row r="402" spans="1:5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</row>
    <row r="403" spans="1:5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</row>
    <row r="404" spans="1:5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</row>
    <row r="405" spans="1:5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</row>
    <row r="406" spans="1:5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</row>
    <row r="407" spans="1:5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</row>
    <row r="408" spans="1:5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</row>
    <row r="409" spans="1:5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</row>
    <row r="410" spans="1:5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</row>
    <row r="411" spans="1:5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</row>
    <row r="412" spans="1:5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</row>
    <row r="413" spans="1:5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</row>
    <row r="414" spans="1:5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</row>
    <row r="415" spans="1:5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</row>
    <row r="416" spans="1:5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</row>
    <row r="417" spans="1:5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</row>
    <row r="418" spans="1:5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</row>
    <row r="419" spans="1:5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</row>
    <row r="420" spans="1:5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</row>
    <row r="421" spans="1:5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</row>
    <row r="422" spans="1:5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</row>
    <row r="423" spans="1:5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</row>
    <row r="424" spans="1:5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</row>
    <row r="425" spans="1:5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</row>
    <row r="426" spans="1:5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</row>
    <row r="427" spans="1:5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</row>
    <row r="428" spans="1:5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</row>
    <row r="429" spans="1:5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</row>
    <row r="430" spans="1:5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</row>
    <row r="431" spans="1:5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</row>
    <row r="432" spans="1:5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</row>
    <row r="433" spans="1:5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</row>
    <row r="434" spans="1:5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</row>
    <row r="435" spans="1:5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</row>
    <row r="436" spans="1:5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</row>
    <row r="437" spans="1:5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</row>
    <row r="438" spans="1:5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</row>
    <row r="439" spans="1:5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</row>
    <row r="440" spans="1:5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</row>
    <row r="441" spans="1:5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</row>
    <row r="442" spans="1:5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</row>
    <row r="443" spans="1:5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</row>
    <row r="444" spans="1:5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</row>
    <row r="445" spans="1:5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</row>
    <row r="446" spans="1:5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</row>
    <row r="447" spans="1:5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</row>
    <row r="448" spans="1:5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</row>
    <row r="449" spans="1:5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</row>
    <row r="450" spans="1:5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</row>
    <row r="451" spans="1:5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</row>
    <row r="452" spans="1:5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</row>
    <row r="453" spans="1:5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</row>
    <row r="454" spans="1:5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</row>
    <row r="455" spans="1:5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</row>
    <row r="456" spans="1:5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</row>
    <row r="457" spans="1:5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</row>
    <row r="458" spans="1:5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</row>
    <row r="459" spans="1:5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</row>
    <row r="460" spans="1:5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</row>
    <row r="461" spans="1:5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</row>
    <row r="462" spans="1:5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</row>
    <row r="463" spans="1:5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</row>
    <row r="464" spans="1:5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</row>
    <row r="465" spans="1:5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</row>
    <row r="466" spans="1:5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</row>
    <row r="467" spans="1:5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</row>
    <row r="468" spans="1:5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</row>
    <row r="469" spans="1:5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</row>
    <row r="470" spans="1:5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</row>
    <row r="471" spans="1:5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</row>
    <row r="472" spans="1:5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</row>
    <row r="473" spans="1:5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</row>
    <row r="474" spans="1:5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</row>
    <row r="475" spans="1:5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</row>
    <row r="476" spans="1:5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</row>
    <row r="477" spans="1:5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</row>
    <row r="478" spans="1:5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</row>
    <row r="479" spans="1:5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</row>
    <row r="480" spans="1:5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</row>
    <row r="481" spans="1:5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</row>
    <row r="482" spans="1:5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</row>
    <row r="483" spans="1:5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</row>
    <row r="484" spans="1:5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</row>
    <row r="485" spans="1:5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</row>
    <row r="486" spans="1:5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</row>
    <row r="487" spans="1:5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</row>
    <row r="488" spans="1:5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</row>
    <row r="489" spans="1:5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</row>
    <row r="490" spans="1:5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</row>
    <row r="491" spans="1:5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</row>
    <row r="492" spans="1:5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</row>
    <row r="493" spans="1:5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</row>
    <row r="494" spans="1:5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</row>
    <row r="495" spans="1:5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</row>
    <row r="496" spans="1:5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</row>
    <row r="497" spans="1:5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</row>
    <row r="498" spans="1:5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</row>
    <row r="499" spans="1:5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</row>
    <row r="500" spans="1:5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</row>
    <row r="501" spans="1:5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</row>
    <row r="502" spans="1:5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</row>
    <row r="503" spans="1:5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</row>
    <row r="504" spans="1:5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</row>
    <row r="505" spans="1:5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</row>
    <row r="506" spans="1:5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</row>
    <row r="507" spans="1:5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</row>
    <row r="508" spans="1:5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</row>
    <row r="509" spans="1:5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</row>
    <row r="510" spans="1:5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</row>
    <row r="511" spans="1:5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</row>
    <row r="512" spans="1:5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</row>
    <row r="513" spans="1:5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</row>
    <row r="514" spans="1:5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</row>
    <row r="515" spans="1:5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</row>
    <row r="516" spans="1:5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</row>
    <row r="517" spans="1:5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</row>
    <row r="518" spans="1:5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</row>
    <row r="519" spans="1:5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</row>
    <row r="520" spans="1:5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</row>
    <row r="521" spans="1:5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</row>
    <row r="522" spans="1:5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</row>
    <row r="523" spans="1:5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</row>
    <row r="524" spans="1:5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</row>
    <row r="525" spans="1:5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</row>
    <row r="526" spans="1:5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</row>
    <row r="527" spans="1:5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</row>
    <row r="528" spans="1:5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</row>
    <row r="529" spans="1:5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</row>
    <row r="530" spans="1:5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</row>
    <row r="531" spans="1:5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</row>
    <row r="532" spans="1:5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</row>
    <row r="533" spans="1:5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</row>
    <row r="534" spans="1:5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</row>
    <row r="535" spans="1:5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</row>
    <row r="536" spans="1:5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</row>
    <row r="537" spans="1:5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</row>
    <row r="538" spans="1:5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</row>
    <row r="539" spans="1:5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</row>
    <row r="540" spans="1:5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</row>
    <row r="541" spans="1:5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</row>
    <row r="542" spans="1:5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</row>
    <row r="543" spans="1:5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</row>
    <row r="544" spans="1:5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</row>
    <row r="545" spans="1:5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</row>
    <row r="546" spans="1:5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</row>
    <row r="547" spans="1:5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</row>
    <row r="548" spans="1:5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</row>
    <row r="549" spans="1:5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</row>
    <row r="550" spans="1:5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</row>
    <row r="551" spans="1:5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</row>
    <row r="552" spans="1:5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</row>
    <row r="553" spans="1:5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</row>
    <row r="554" spans="1:5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</row>
    <row r="555" spans="1:5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</row>
    <row r="556" spans="1:5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</row>
    <row r="557" spans="1:5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</row>
    <row r="558" spans="1:5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</row>
    <row r="559" spans="1:5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</row>
    <row r="560" spans="1:5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</row>
    <row r="561" spans="1:5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</row>
    <row r="562" spans="1:5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</row>
    <row r="563" spans="1:5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</row>
    <row r="564" spans="1:5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</row>
    <row r="565" spans="1:5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</row>
    <row r="566" spans="1:5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</row>
    <row r="567" spans="1:5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</row>
    <row r="568" spans="1:5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</row>
    <row r="569" spans="1:5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</row>
    <row r="570" spans="1:5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</row>
    <row r="571" spans="1:5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</row>
    <row r="572" spans="1:5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</row>
    <row r="573" spans="1:5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</row>
    <row r="574" spans="1:5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</row>
    <row r="575" spans="1:5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</row>
    <row r="576" spans="1:5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</row>
    <row r="577" spans="1:5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</row>
    <row r="578" spans="1:5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</row>
    <row r="579" spans="1:5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</row>
    <row r="580" spans="1:5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</row>
    <row r="581" spans="1:5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</row>
    <row r="582" spans="1:5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</row>
    <row r="583" spans="1:5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</row>
    <row r="584" spans="1:5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</row>
    <row r="585" spans="1:5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</row>
    <row r="586" spans="1:5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</row>
    <row r="587" spans="1:5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</row>
    <row r="588" spans="1:5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</row>
    <row r="589" spans="1:5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</row>
    <row r="590" spans="1:5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</row>
    <row r="591" spans="1:5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</row>
    <row r="592" spans="1:5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</row>
    <row r="593" spans="1:5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</row>
    <row r="594" spans="1:5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</row>
    <row r="595" spans="1:5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</row>
    <row r="596" spans="1:5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</row>
    <row r="597" spans="1:5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</row>
    <row r="598" spans="1:5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</row>
    <row r="599" spans="1:5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</row>
    <row r="600" spans="1:5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</row>
    <row r="601" spans="1:5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</row>
    <row r="602" spans="1:5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</row>
    <row r="603" spans="1:5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</row>
    <row r="604" spans="1:5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</row>
    <row r="605" spans="1:5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</row>
    <row r="606" spans="1:5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</row>
    <row r="607" spans="1:5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</row>
    <row r="608" spans="1:5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</row>
    <row r="609" spans="1:5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</row>
    <row r="610" spans="1:5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</row>
    <row r="611" spans="1:5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</row>
    <row r="612" spans="1:5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</row>
    <row r="613" spans="1:5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</row>
    <row r="614" spans="1:5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</row>
    <row r="615" spans="1:5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</row>
    <row r="616" spans="1:5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</row>
    <row r="617" spans="1:5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</row>
    <row r="618" spans="1:5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</row>
    <row r="619" spans="1:5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</row>
    <row r="620" spans="1:5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</row>
    <row r="621" spans="1:5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</row>
    <row r="622" spans="1:5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</row>
    <row r="623" spans="1:5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</row>
    <row r="624" spans="1:5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</row>
    <row r="625" spans="1:5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</row>
    <row r="626" spans="1:5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</row>
    <row r="627" spans="1:5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</row>
    <row r="628" spans="1:5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</row>
    <row r="629" spans="1:5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</row>
    <row r="630" spans="1:5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</row>
    <row r="631" spans="1:5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</row>
    <row r="632" spans="1:5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</row>
    <row r="633" spans="1:5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</row>
    <row r="634" spans="1:5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</row>
    <row r="635" spans="1:5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</row>
    <row r="636" spans="1:5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</row>
    <row r="637" spans="1:5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</row>
    <row r="638" spans="1:5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</row>
    <row r="639" spans="1:5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</row>
    <row r="640" spans="1:5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</row>
    <row r="641" spans="1:5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</row>
    <row r="642" spans="1:5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</row>
    <row r="643" spans="1:5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</row>
    <row r="644" spans="1:5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</row>
    <row r="645" spans="1:5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</row>
    <row r="646" spans="1:5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</row>
    <row r="647" spans="1:5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</row>
    <row r="648" spans="1:5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</row>
    <row r="649" spans="1:5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</row>
    <row r="650" spans="1:5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</row>
    <row r="651" spans="1:5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</row>
    <row r="652" spans="1:5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</row>
    <row r="653" spans="1:5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</row>
    <row r="654" spans="1:5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</row>
    <row r="655" spans="1:5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</row>
    <row r="656" spans="1:5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</row>
    <row r="657" spans="1:5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</row>
    <row r="658" spans="1:5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</row>
    <row r="659" spans="1:5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</row>
    <row r="660" spans="1:5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</row>
    <row r="661" spans="1:5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</row>
    <row r="662" spans="1:5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</row>
    <row r="663" spans="1:5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</row>
    <row r="664" spans="1:5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</row>
    <row r="665" spans="1:5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</row>
    <row r="666" spans="1:5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</row>
    <row r="667" spans="1:5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</row>
    <row r="668" spans="1:5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</row>
    <row r="669" spans="1:5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</row>
    <row r="670" spans="1:5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</row>
    <row r="671" spans="1:5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</row>
    <row r="672" spans="1:5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</row>
    <row r="673" spans="1:5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</row>
    <row r="674" spans="1:5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</row>
    <row r="675" spans="1:5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</row>
    <row r="676" spans="1:5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</row>
    <row r="677" spans="1:5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</row>
    <row r="678" spans="1:5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</row>
    <row r="679" spans="1:5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</row>
    <row r="680" spans="1:5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</row>
    <row r="681" spans="1:5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</row>
    <row r="682" spans="1:5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</row>
    <row r="683" spans="1:5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</row>
    <row r="684" spans="1:5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</row>
    <row r="685" spans="1:5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</row>
    <row r="686" spans="1:5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</row>
    <row r="687" spans="1:5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</row>
    <row r="688" spans="1:5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</row>
    <row r="689" spans="1:5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</row>
    <row r="690" spans="1:5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</row>
    <row r="691" spans="1:5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</row>
    <row r="692" spans="1:5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</row>
    <row r="693" spans="1:5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</row>
    <row r="694" spans="1:5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</row>
    <row r="695" spans="1:5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</row>
    <row r="696" spans="1:5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</row>
    <row r="697" spans="1:5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</row>
    <row r="698" spans="1:5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</row>
    <row r="699" spans="1:5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</row>
    <row r="700" spans="1:5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</row>
    <row r="701" spans="1:5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</row>
    <row r="702" spans="1:5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</row>
    <row r="703" spans="1:5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</row>
    <row r="704" spans="1:5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</row>
    <row r="705" spans="1:5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</row>
    <row r="706" spans="1:5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</row>
    <row r="707" spans="1:5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</row>
    <row r="708" spans="1:5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</row>
    <row r="709" spans="1:5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</row>
    <row r="710" spans="1:5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</row>
    <row r="711" spans="1:5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</row>
    <row r="712" spans="1:5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</row>
    <row r="713" spans="1:5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</row>
    <row r="714" spans="1:5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</row>
    <row r="715" spans="1:5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</row>
    <row r="716" spans="1:5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</row>
    <row r="717" spans="1:5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</row>
    <row r="718" spans="1:5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</row>
    <row r="719" spans="1:5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</row>
    <row r="720" spans="1:5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</row>
    <row r="721" spans="1:5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</row>
    <row r="722" spans="1:5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</row>
    <row r="723" spans="1:5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</row>
    <row r="724" spans="1:5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</row>
    <row r="725" spans="1:5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</row>
    <row r="726" spans="1:5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</row>
    <row r="727" spans="1:5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</row>
    <row r="728" spans="1:5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</row>
    <row r="729" spans="1:5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</row>
    <row r="730" spans="1:5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</row>
    <row r="731" spans="1:5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</row>
    <row r="732" spans="1:5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</row>
    <row r="733" spans="1:5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</row>
    <row r="734" spans="1:5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</row>
    <row r="735" spans="1:5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</row>
    <row r="736" spans="1:5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</row>
    <row r="737" spans="1:5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</row>
    <row r="738" spans="1:5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</row>
    <row r="739" spans="1:5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</row>
    <row r="740" spans="1:5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</row>
    <row r="741" spans="1:5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</row>
    <row r="742" spans="1:5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</row>
    <row r="743" spans="1:5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</row>
    <row r="744" spans="1:5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</row>
    <row r="745" spans="1:5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</row>
    <row r="746" spans="1:5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</row>
    <row r="747" spans="1:5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</row>
    <row r="748" spans="1:5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</row>
    <row r="749" spans="1:5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</row>
    <row r="750" spans="1:5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</row>
    <row r="751" spans="1:5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</row>
    <row r="752" spans="1:5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</row>
    <row r="753" spans="1:5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</row>
    <row r="754" spans="1:5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</row>
    <row r="755" spans="1:5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</row>
    <row r="756" spans="1:5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</row>
    <row r="757" spans="1:5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</row>
    <row r="758" spans="1:5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</row>
    <row r="759" spans="1:5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</row>
    <row r="760" spans="1:5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</row>
    <row r="761" spans="1:5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</row>
    <row r="762" spans="1:5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</row>
    <row r="763" spans="1:5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</row>
    <row r="764" spans="1:5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</row>
    <row r="765" spans="1:5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</row>
    <row r="766" spans="1:5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</row>
    <row r="767" spans="1:5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</row>
    <row r="768" spans="1:5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</row>
    <row r="769" spans="1:5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</row>
    <row r="770" spans="1:5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</row>
    <row r="771" spans="1:5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</row>
    <row r="772" spans="1:5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</row>
    <row r="773" spans="1:5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</row>
    <row r="774" spans="1:5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</row>
    <row r="775" spans="1:5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</row>
    <row r="776" spans="1:5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</row>
    <row r="777" spans="1:5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</row>
    <row r="778" spans="1:5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</row>
    <row r="779" spans="1:5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</row>
    <row r="780" spans="1:5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</row>
    <row r="781" spans="1:5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</row>
    <row r="782" spans="1:5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</row>
    <row r="783" spans="1:5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</row>
    <row r="784" spans="1:5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</row>
    <row r="785" spans="1:5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</row>
    <row r="786" spans="1:5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</row>
    <row r="787" spans="1:5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</row>
    <row r="788" spans="1:5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</row>
    <row r="789" spans="1:5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</row>
    <row r="790" spans="1:5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</row>
    <row r="791" spans="1:5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</row>
    <row r="792" spans="1:5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</row>
    <row r="793" spans="1:5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</row>
    <row r="794" spans="1:5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</row>
    <row r="795" spans="1:5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</row>
    <row r="796" spans="1:5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</row>
    <row r="797" spans="1:5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</row>
    <row r="798" spans="1:5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</row>
    <row r="799" spans="1:5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</row>
    <row r="800" spans="1:5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</row>
    <row r="801" spans="1:5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</row>
    <row r="802" spans="1:5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</row>
    <row r="803" spans="1:5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</row>
    <row r="804" spans="1:5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</row>
    <row r="805" spans="1:5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</row>
    <row r="806" spans="1:5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</row>
    <row r="807" spans="1:5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</row>
    <row r="808" spans="1:5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</row>
    <row r="809" spans="1:5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</row>
    <row r="810" spans="1:5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</row>
    <row r="811" spans="1:5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</row>
    <row r="812" spans="1:5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</row>
    <row r="813" spans="1:5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</row>
    <row r="814" spans="1:5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</row>
    <row r="815" spans="1:5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</row>
    <row r="816" spans="1:5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</row>
    <row r="817" spans="1:5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</row>
    <row r="818" spans="1:5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</row>
    <row r="819" spans="1:5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</row>
    <row r="820" spans="1:5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</row>
    <row r="821" spans="1:5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</row>
    <row r="822" spans="1:5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</row>
    <row r="823" spans="1:5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</row>
    <row r="824" spans="1:5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</row>
    <row r="825" spans="1:5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</row>
    <row r="826" spans="1:5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</row>
    <row r="827" spans="1:5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</row>
    <row r="828" spans="1:5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</row>
    <row r="829" spans="1:5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</row>
    <row r="830" spans="1:5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</row>
    <row r="831" spans="1:5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</row>
    <row r="832" spans="1:5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</row>
    <row r="833" spans="1:5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</row>
    <row r="834" spans="1:5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</row>
    <row r="835" spans="1:5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</row>
    <row r="836" spans="1:5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</row>
    <row r="837" spans="1:5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</row>
    <row r="838" spans="1:5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</row>
    <row r="839" spans="1:5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</row>
    <row r="840" spans="1:5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</row>
    <row r="841" spans="1:5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</row>
    <row r="842" spans="1:5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</row>
    <row r="843" spans="1:5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</row>
    <row r="844" spans="1:5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</row>
    <row r="845" spans="1:5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</row>
    <row r="846" spans="1:5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</row>
    <row r="847" spans="1:5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</row>
    <row r="848" spans="1:5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</row>
    <row r="849" spans="1:5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</row>
    <row r="850" spans="1:5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</row>
    <row r="851" spans="1:5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</row>
    <row r="852" spans="1:5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</row>
    <row r="853" spans="1:5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</row>
    <row r="854" spans="1:5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</row>
    <row r="855" spans="1:5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</row>
    <row r="856" spans="1:5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</row>
    <row r="857" spans="1:5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</row>
    <row r="858" spans="1:5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</row>
    <row r="859" spans="1:5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</row>
    <row r="860" spans="1:5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</row>
    <row r="861" spans="1:5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</row>
    <row r="862" spans="1:5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</row>
    <row r="863" spans="1:5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</row>
    <row r="864" spans="1:5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</row>
    <row r="865" spans="1:5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A1061"/>
  <sheetViews>
    <sheetView topLeftCell="H124" zoomScale="80" zoomScaleNormal="80" workbookViewId="0">
      <selection activeCell="V9" sqref="V9"/>
    </sheetView>
  </sheetViews>
  <sheetFormatPr baseColWidth="10" defaultColWidth="8.83203125" defaultRowHeight="15" x14ac:dyDescent="0.2"/>
  <cols>
    <col min="1" max="1" width="12.5" customWidth="1"/>
    <col min="4" max="4" width="16.5" customWidth="1"/>
    <col min="18" max="18" width="11.1640625" customWidth="1"/>
    <col min="19" max="19" width="9.83203125" customWidth="1"/>
    <col min="20" max="20" width="16" customWidth="1"/>
    <col min="28" max="28" width="13.83203125" customWidth="1"/>
    <col min="29" max="29" width="14" customWidth="1"/>
    <col min="30" max="30" width="12.6640625" customWidth="1"/>
    <col min="31" max="32" width="12.5" customWidth="1"/>
    <col min="33" max="33" width="12.6640625" customWidth="1"/>
    <col min="34" max="34" width="12.33203125" customWidth="1"/>
    <col min="35" max="35" width="11.6640625" customWidth="1"/>
    <col min="36" max="36" width="13.6640625" customWidth="1"/>
    <col min="37" max="37" width="15.33203125" customWidth="1"/>
    <col min="38" max="38" width="12.6640625" customWidth="1"/>
    <col min="39" max="39" width="13.5" customWidth="1"/>
    <col min="40" max="40" width="14.83203125" customWidth="1"/>
  </cols>
  <sheetData>
    <row r="1" spans="1:53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</row>
    <row r="2" spans="1:53" x14ac:dyDescent="0.2">
      <c r="A2" s="4" t="s">
        <v>192</v>
      </c>
      <c r="B2" s="41">
        <f>'prevalence calculations'!W9</f>
        <v>637.33427351982891</v>
      </c>
      <c r="C2" s="41">
        <f>'prevalence calculations'!V9</f>
        <v>264.10887634855061</v>
      </c>
      <c r="D2" s="41">
        <f>'prevalence calculations'!G9</f>
        <v>23.999845889031498</v>
      </c>
      <c r="E2" s="41">
        <f>'prevalence calculations'!I9</f>
        <v>12.779138720133655</v>
      </c>
      <c r="F2" s="41">
        <f>'prevalence calculations'!K9</f>
        <v>7.4804714459318964</v>
      </c>
      <c r="G2" s="41">
        <f>'prevalence calculations'!M9</f>
        <v>4.6752946537074349</v>
      </c>
      <c r="H2" s="41">
        <f>'prevalence calculations'!O9</f>
        <v>1.7910297579604066</v>
      </c>
      <c r="I2" s="41">
        <f>'prevalence calculations'!R9</f>
        <v>0.25627618293707993</v>
      </c>
      <c r="J2" s="41">
        <f>'prevalence calculations'!T9</f>
        <v>6.2059181113328088E-2</v>
      </c>
      <c r="K2" s="41">
        <v>0</v>
      </c>
      <c r="L2" s="41">
        <f xml:space="preserve"> (C2 + D2 + E2 + F2 + G2 + H2) / $Q$2</f>
        <v>0.33053949186838105</v>
      </c>
      <c r="M2" s="41">
        <f xml:space="preserve"> (D2 + E2 + F2 + G2 + H2) / (C2 + D2 + E2 + F2+ G2 + H2)</f>
        <v>0.16111879479812488</v>
      </c>
      <c r="N2" s="41">
        <f>I2 / (D2 + E2 + F2 + G2 + H2)</f>
        <v>5.052188070422888E-3</v>
      </c>
      <c r="O2" s="41"/>
      <c r="P2" s="41"/>
      <c r="Q2" s="41">
        <f>SUM(B2:K2)</f>
        <v>952.48726569919484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</row>
    <row r="3" spans="1:53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</row>
    <row r="4" spans="1:53" x14ac:dyDescent="0.2">
      <c r="A4" s="4" t="str">
        <f>'55-59 transition matrix'!A1</f>
        <v>55-59</v>
      </c>
      <c r="B4" s="4" t="str">
        <f>'55-59 transition matrix'!B1</f>
        <v>no NAFLD</v>
      </c>
      <c r="C4" s="4" t="str">
        <f>'55-59 transition matrix'!C1</f>
        <v>NAFLD F0</v>
      </c>
      <c r="D4" s="4" t="str">
        <f>'55-59 transition matrix'!D1</f>
        <v>F1</v>
      </c>
      <c r="E4" s="4" t="str">
        <f>'55-59 transition matrix'!E1</f>
        <v>F2</v>
      </c>
      <c r="F4" s="4" t="str">
        <f>'55-59 transition matrix'!F1</f>
        <v>F3</v>
      </c>
      <c r="G4" s="4" t="str">
        <f>'55-59 transition matrix'!G1</f>
        <v>F4</v>
      </c>
      <c r="H4" s="4" t="str">
        <f>'55-59 transition matrix'!H1</f>
        <v>DCC</v>
      </c>
      <c r="I4" s="4" t="str">
        <f>'55-59 transition matrix'!I1</f>
        <v>HCC</v>
      </c>
      <c r="J4" s="4" t="str">
        <f>'55-59 transition matrix'!J1</f>
        <v>LT</v>
      </c>
      <c r="K4" s="4" t="str">
        <f>'55-59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</row>
    <row r="5" spans="1:53" x14ac:dyDescent="0.2">
      <c r="A5" s="4" t="str">
        <f>'55-59 transition matrix'!A2</f>
        <v>no NAFLD</v>
      </c>
      <c r="B5" s="41">
        <f>'55-59 transition matrix'!B2</f>
        <v>0.90708999999999995</v>
      </c>
      <c r="C5" s="41">
        <f>'55-59 transition matrix'!C2</f>
        <v>8.5599999999999996E-2</v>
      </c>
      <c r="D5" s="41">
        <f>'55-59 transition matrix'!D2</f>
        <v>0</v>
      </c>
      <c r="E5" s="41">
        <f>'55-59 transition matrix'!E2</f>
        <v>0</v>
      </c>
      <c r="F5" s="41">
        <f>'55-59 transition matrix'!F2</f>
        <v>0</v>
      </c>
      <c r="G5" s="41">
        <f>'55-59 transition matrix'!G2</f>
        <v>0</v>
      </c>
      <c r="H5" s="41">
        <f>'55-59 transition matrix'!H2</f>
        <v>0</v>
      </c>
      <c r="I5" s="41">
        <f>'55-59 transition matrix'!I2</f>
        <v>0</v>
      </c>
      <c r="J5" s="41">
        <f>'55-59 transition matrix'!J2</f>
        <v>0</v>
      </c>
      <c r="K5" s="41">
        <f>'55-59 transition matrix'!K2</f>
        <v>7.3099999999999997E-3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</row>
    <row r="6" spans="1:53" x14ac:dyDescent="0.2">
      <c r="A6" s="4" t="str">
        <f>'55-59 transition matrix'!A3</f>
        <v>NAFLD</v>
      </c>
      <c r="B6" s="41">
        <f>'55-59 transition matrix'!B3</f>
        <v>0.17818999999999999</v>
      </c>
      <c r="C6" s="41">
        <f>'55-59 transition matrix'!C3</f>
        <v>0.79241495000000006</v>
      </c>
      <c r="D6" s="41">
        <f>'55-59 transition matrix'!D3</f>
        <v>2.0952000000000002E-2</v>
      </c>
      <c r="E6" s="41">
        <f>'55-59 transition matrix'!E3</f>
        <v>0</v>
      </c>
      <c r="F6" s="41">
        <f>'55-59 transition matrix'!F3</f>
        <v>0</v>
      </c>
      <c r="G6" s="41">
        <f>'55-59 transition matrix'!G3</f>
        <v>0</v>
      </c>
      <c r="H6" s="41">
        <f>'55-59 transition matrix'!H3</f>
        <v>0</v>
      </c>
      <c r="I6" s="41">
        <f>'55-59 transition matrix'!I3</f>
        <v>0</v>
      </c>
      <c r="J6" s="41">
        <f>'55-59 transition matrix'!J3</f>
        <v>0</v>
      </c>
      <c r="K6" s="41">
        <f>'55-59 transition matrix'!K3</f>
        <v>8.4430500000000006E-3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</row>
    <row r="7" spans="1:53" x14ac:dyDescent="0.2">
      <c r="A7" s="4" t="str">
        <f>'55-59 transition matrix'!A4</f>
        <v>F1</v>
      </c>
      <c r="B7" s="41">
        <f>'55-59 transition matrix'!B4</f>
        <v>0</v>
      </c>
      <c r="C7" s="41">
        <f>'55-59 transition matrix'!C4</f>
        <v>6.1800000000000001E-2</v>
      </c>
      <c r="D7" s="41">
        <f>'55-59 transition matrix'!D4</f>
        <v>0.82245289500000007</v>
      </c>
      <c r="E7" s="41">
        <f>'55-59 transition matrix'!E4</f>
        <v>0.1067</v>
      </c>
      <c r="F7" s="41">
        <f>'55-59 transition matrix'!F4</f>
        <v>0</v>
      </c>
      <c r="G7" s="41">
        <f>'55-59 transition matrix'!G4</f>
        <v>0</v>
      </c>
      <c r="H7" s="41">
        <f>'55-59 transition matrix'!H4</f>
        <v>0</v>
      </c>
      <c r="I7" s="41">
        <f>'55-59 transition matrix'!I4</f>
        <v>9.0210000000000005E-6</v>
      </c>
      <c r="J7" s="41">
        <f>'55-59 transition matrix'!J4</f>
        <v>0</v>
      </c>
      <c r="K7" s="41">
        <f>'55-59 transition matrix'!K4</f>
        <v>9.038084E-3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</row>
    <row r="8" spans="1:53" x14ac:dyDescent="0.2">
      <c r="A8" s="4" t="str">
        <f>'55-59 transition matrix'!A5</f>
        <v>F2</v>
      </c>
      <c r="B8" s="41">
        <f>'55-59 transition matrix'!B5</f>
        <v>0</v>
      </c>
      <c r="C8" s="41">
        <f>'55-59 transition matrix'!C5</f>
        <v>0</v>
      </c>
      <c r="D8" s="41">
        <f>'55-59 transition matrix'!D5</f>
        <v>6.1800000000000001E-2</v>
      </c>
      <c r="E8" s="41">
        <f>'55-59 transition matrix'!E5</f>
        <v>0.81682581799999998</v>
      </c>
      <c r="F8" s="41">
        <f>'55-59 transition matrix'!F5</f>
        <v>0.1067</v>
      </c>
      <c r="G8" s="41">
        <f>'55-59 transition matrix'!G5</f>
        <v>0</v>
      </c>
      <c r="H8" s="41">
        <f>'55-59 transition matrix'!H5</f>
        <v>0</v>
      </c>
      <c r="I8" s="41">
        <f>'55-59 transition matrix'!I5</f>
        <v>1.8430000000000001E-4</v>
      </c>
      <c r="J8" s="41">
        <f>'55-59 transition matrix'!J5</f>
        <v>0</v>
      </c>
      <c r="K8" s="41">
        <f>'55-59 transition matrix'!K5</f>
        <v>1.4489882000000001E-2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</row>
    <row r="9" spans="1:53" x14ac:dyDescent="0.2">
      <c r="A9" s="4" t="str">
        <f>'55-59 transition matrix'!A6</f>
        <v>F3</v>
      </c>
      <c r="B9" s="41">
        <f>'55-59 transition matrix'!B6</f>
        <v>0</v>
      </c>
      <c r="C9" s="41">
        <f>'55-59 transition matrix'!C6</f>
        <v>0</v>
      </c>
      <c r="D9" s="41">
        <f>'55-59 transition matrix'!D6</f>
        <v>0</v>
      </c>
      <c r="E9" s="41">
        <f>'55-59 transition matrix'!E6</f>
        <v>6.1800000000000001E-2</v>
      </c>
      <c r="F9" s="41">
        <f>'55-59 transition matrix'!F6</f>
        <v>0.84913525499999998</v>
      </c>
      <c r="G9" s="41">
        <f>'55-59 transition matrix'!G6</f>
        <v>6.9839999999999999E-2</v>
      </c>
      <c r="H9" s="41">
        <f>'55-59 transition matrix'!H6</f>
        <v>0</v>
      </c>
      <c r="I9" s="41">
        <f>'55-59 transition matrix'!I6</f>
        <v>3.6860000000000001E-4</v>
      </c>
      <c r="J9" s="41">
        <f>'55-59 transition matrix'!J6</f>
        <v>0</v>
      </c>
      <c r="K9" s="41">
        <f>'55-59 transition matrix'!K6</f>
        <v>1.8856145000000001E-2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</row>
    <row r="10" spans="1:53" x14ac:dyDescent="0.2">
      <c r="A10" s="4" t="str">
        <f>'55-59 transition matrix'!A7</f>
        <v>F4</v>
      </c>
      <c r="B10" s="41">
        <f>'55-59 transition matrix'!B7</f>
        <v>0</v>
      </c>
      <c r="C10" s="41">
        <f>'55-59 transition matrix'!C7</f>
        <v>0</v>
      </c>
      <c r="D10" s="41">
        <f>'55-59 transition matrix'!D7</f>
        <v>0</v>
      </c>
      <c r="E10" s="41">
        <f>'55-59 transition matrix'!E7</f>
        <v>0</v>
      </c>
      <c r="F10" s="41">
        <f>'55-59 transition matrix'!F7</f>
        <v>6.1800000000000001E-2</v>
      </c>
      <c r="G10" s="41">
        <f>'55-59 transition matrix'!G7</f>
        <v>0.78240627100000004</v>
      </c>
      <c r="H10" s="41">
        <f>'55-59 transition matrix'!H7</f>
        <v>0.1067</v>
      </c>
      <c r="I10" s="41">
        <f>'55-59 transition matrix'!I7</f>
        <v>2.5219999999999999E-2</v>
      </c>
      <c r="J10" s="41">
        <f>'55-59 transition matrix'!J7</f>
        <v>0</v>
      </c>
      <c r="K10" s="41">
        <f>'55-59 transition matrix'!K7</f>
        <v>2.3873729E-2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</row>
    <row r="11" spans="1:53" x14ac:dyDescent="0.2">
      <c r="A11" s="4" t="str">
        <f>'55-59 transition matrix'!A8</f>
        <v>DCC</v>
      </c>
      <c r="B11" s="41">
        <f>'55-59 transition matrix'!B8</f>
        <v>0</v>
      </c>
      <c r="C11" s="41">
        <f>'55-59 transition matrix'!C8</f>
        <v>0</v>
      </c>
      <c r="D11" s="41">
        <f>'55-59 transition matrix'!D8</f>
        <v>0</v>
      </c>
      <c r="E11" s="41">
        <f>'55-59 transition matrix'!E8</f>
        <v>0</v>
      </c>
      <c r="F11" s="41">
        <f>'55-59 transition matrix'!F8</f>
        <v>0</v>
      </c>
      <c r="G11" s="41">
        <f>'55-59 transition matrix'!G8</f>
        <v>0</v>
      </c>
      <c r="H11" s="41">
        <f>'55-59 transition matrix'!H8</f>
        <v>0.78761999999999999</v>
      </c>
      <c r="I11" s="41">
        <f>'55-59 transition matrix'!I8</f>
        <v>2.5219999999999999E-2</v>
      </c>
      <c r="J11" s="41">
        <f>'55-59 transition matrix'!J8</f>
        <v>2.716E-2</v>
      </c>
      <c r="K11" s="41">
        <f>'55-59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</row>
    <row r="12" spans="1:53" x14ac:dyDescent="0.2">
      <c r="A12" s="4" t="str">
        <f>'55-59 transition matrix'!A9</f>
        <v>HCC</v>
      </c>
      <c r="B12" s="41">
        <f>'55-59 transition matrix'!B9</f>
        <v>0</v>
      </c>
      <c r="C12" s="41">
        <f>'55-59 transition matrix'!C9</f>
        <v>0</v>
      </c>
      <c r="D12" s="41">
        <f>'55-59 transition matrix'!D9</f>
        <v>0</v>
      </c>
      <c r="E12" s="41">
        <f>'55-59 transition matrix'!E9</f>
        <v>0</v>
      </c>
      <c r="F12" s="41">
        <f>'55-59 transition matrix'!F9</f>
        <v>0</v>
      </c>
      <c r="G12" s="41">
        <f>'55-59 transition matrix'!G9</f>
        <v>0</v>
      </c>
      <c r="H12" s="41">
        <f>'55-59 transition matrix'!H9</f>
        <v>0</v>
      </c>
      <c r="I12" s="41">
        <f>'55-59 transition matrix'!I9</f>
        <v>0.33782000000000001</v>
      </c>
      <c r="J12" s="41">
        <f>'55-59 transition matrix'!J9</f>
        <v>3.9780000000000003E-2</v>
      </c>
      <c r="K12" s="41">
        <f>'55-59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</row>
    <row r="13" spans="1:53" x14ac:dyDescent="0.2">
      <c r="A13" s="4" t="str">
        <f>'55-59 transition matrix'!A10</f>
        <v xml:space="preserve">LT </v>
      </c>
      <c r="B13" s="41">
        <f>'55-59 transition matrix'!B10</f>
        <v>0</v>
      </c>
      <c r="C13" s="41">
        <f>'55-59 transition matrix'!C10</f>
        <v>0</v>
      </c>
      <c r="D13" s="41">
        <f>'55-59 transition matrix'!D10</f>
        <v>0</v>
      </c>
      <c r="E13" s="41">
        <f>'55-59 transition matrix'!E10</f>
        <v>0</v>
      </c>
      <c r="F13" s="41">
        <f>'55-59 transition matrix'!F10</f>
        <v>0</v>
      </c>
      <c r="G13" s="41">
        <f>'55-59 transition matrix'!G10</f>
        <v>0</v>
      </c>
      <c r="H13" s="41">
        <f>'55-59 transition matrix'!H10</f>
        <v>0</v>
      </c>
      <c r="I13" s="41">
        <f>'55-59 transition matrix'!I10</f>
        <v>0</v>
      </c>
      <c r="J13" s="41">
        <f>'55-59 transition matrix'!J10</f>
        <v>0.92999999999999994</v>
      </c>
      <c r="K13" s="41">
        <f>'55-59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</row>
    <row r="14" spans="1:53" x14ac:dyDescent="0.2">
      <c r="A14" s="4" t="str">
        <f>'55-59 transition matrix'!A11</f>
        <v>death</v>
      </c>
      <c r="B14" s="41">
        <f>'55-59 transition matrix'!B11</f>
        <v>0</v>
      </c>
      <c r="C14" s="41">
        <f>'55-59 transition matrix'!C11</f>
        <v>0</v>
      </c>
      <c r="D14" s="41">
        <f>'55-59 transition matrix'!D11</f>
        <v>0</v>
      </c>
      <c r="E14" s="41">
        <f>'55-59 transition matrix'!E11</f>
        <v>0</v>
      </c>
      <c r="F14" s="41">
        <f>'55-59 transition matrix'!F11</f>
        <v>0</v>
      </c>
      <c r="G14" s="41">
        <f>'55-59 transition matrix'!G11</f>
        <v>0</v>
      </c>
      <c r="H14" s="41">
        <f>'55-59 transition matrix'!H11</f>
        <v>0</v>
      </c>
      <c r="I14" s="41">
        <f>'55-59 transition matrix'!I11</f>
        <v>0</v>
      </c>
      <c r="J14" s="41">
        <f>'55-59 transition matrix'!J11</f>
        <v>0</v>
      </c>
      <c r="K14" s="41">
        <f>'55-59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</row>
    <row r="15" spans="1:53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</row>
    <row r="16" spans="1:53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</row>
    <row r="17" spans="1:53" x14ac:dyDescent="0.2">
      <c r="A17" s="4">
        <v>55</v>
      </c>
      <c r="B17" s="41">
        <f t="shared" si="0"/>
        <v>637.33427351982891</v>
      </c>
      <c r="C17" s="41">
        <f t="shared" si="0"/>
        <v>264.10887634855061</v>
      </c>
      <c r="D17" s="41">
        <f t="shared" si="0"/>
        <v>23.999845889031498</v>
      </c>
      <c r="E17" s="41">
        <f t="shared" si="0"/>
        <v>12.779138720133655</v>
      </c>
      <c r="F17" s="41">
        <f t="shared" si="0"/>
        <v>7.4804714459318964</v>
      </c>
      <c r="G17" s="41">
        <f t="shared" si="0"/>
        <v>4.6752946537074349</v>
      </c>
      <c r="H17" s="41">
        <f t="shared" si="0"/>
        <v>1.7910297579604066</v>
      </c>
      <c r="I17" s="41">
        <f t="shared" si="0"/>
        <v>0.25627618293707993</v>
      </c>
      <c r="J17" s="41">
        <f t="shared" si="0"/>
        <v>6.2059181113328088E-2</v>
      </c>
      <c r="K17" s="41">
        <f t="shared" si="0"/>
        <v>0</v>
      </c>
      <c r="L17" s="41">
        <f xml:space="preserve"> (C17 + D17 + E17 + F17 + G17 + H17) / $Q$2</f>
        <v>0.33053949186838105</v>
      </c>
      <c r="M17" s="41">
        <f xml:space="preserve"> (D17 + E17 + F17 + G17 + H17) / (C17 + D17 + E17 + F17+ G17 + H17)</f>
        <v>0.16111879479812488</v>
      </c>
      <c r="N17" s="41">
        <f>I17 / (D17 + E17 + F17 + G17 + H17)</f>
        <v>5.052188070422888E-3</v>
      </c>
      <c r="O17" s="41">
        <f>SUM(B17:J17)</f>
        <v>952.48726569919484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</row>
    <row r="18" spans="1:53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</row>
    <row r="19" spans="1:53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</row>
    <row r="20" spans="1:53" x14ac:dyDescent="0.2">
      <c r="A20" s="4">
        <v>56</v>
      </c>
      <c r="B20" s="41">
        <f t="array" ref="B20:K20">MMULT(B17:K17,B5:K14)</f>
        <v>625.18110684364979</v>
      </c>
      <c r="C20" s="41">
        <v>265.3228263355324</v>
      </c>
      <c r="D20" s="41">
        <v>26.0621026811469</v>
      </c>
      <c r="E20" s="41">
        <v>13.461407130126899</v>
      </c>
      <c r="F20" s="41">
        <v>8.0043993397989794</v>
      </c>
      <c r="G20" s="41">
        <v>4.1804159816173545</v>
      </c>
      <c r="H20" s="41">
        <v>1.9095047975153587</v>
      </c>
      <c r="I20" s="41">
        <v>0.25498492143292339</v>
      </c>
      <c r="J20" s="41">
        <v>0.1165540732188368</v>
      </c>
      <c r="K20" s="41">
        <v>7.9939635951553178</v>
      </c>
      <c r="L20" s="41">
        <f xml:space="preserve"> (C20 + D20 + E20 + F20 + G20 + H20) / $Q$2</f>
        <v>0.33485031007906674</v>
      </c>
      <c r="M20" s="41">
        <f xml:space="preserve"> (D20 + E20 + F20 + G20 + H20) / (C20 + D20 + E20 + F20+ G20 + H20)</f>
        <v>0.16811224557565255</v>
      </c>
      <c r="N20" s="41">
        <f>I20 / (D20 + E20 + F20 + G20 + H20)</f>
        <v>4.755599429608362E-3</v>
      </c>
      <c r="O20" s="41">
        <f>SUM(B20:J20)</f>
        <v>944.49330210403946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</row>
    <row r="21" spans="1:53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</row>
    <row r="22" spans="1:53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</row>
    <row r="23" spans="1:53" x14ac:dyDescent="0.2">
      <c r="A23" s="4">
        <v>57</v>
      </c>
      <c r="B23" s="41">
        <f t="array" ref="B23:K23">MMULT(B20:K20,B5:K14)</f>
        <v>614.37340463153487</v>
      </c>
      <c r="C23" s="41">
        <v>265.37191485604086</v>
      </c>
      <c r="D23" s="41">
        <v>27.82581061792045</v>
      </c>
      <c r="E23" s="41">
        <v>14.271123125774887</v>
      </c>
      <c r="F23" s="41">
        <v>8.4914995229705319</v>
      </c>
      <c r="G23" s="41">
        <v>3.8298109292975999</v>
      </c>
      <c r="H23" s="41">
        <v>1.9500145538576186</v>
      </c>
      <c r="I23" s="41">
        <v>0.24539327336721611</v>
      </c>
      <c r="J23" s="41">
        <v>0.17040073856863708</v>
      </c>
      <c r="K23" s="41">
        <v>15.957893449862127</v>
      </c>
      <c r="L23" s="41">
        <f xml:space="preserve"> (C23 + D23 + E23 + F23 + G23 + H23) / $Q$2</f>
        <v>0.33778947519018143</v>
      </c>
      <c r="M23" s="41">
        <f xml:space="preserve"> (D23 + E23 + F23 + G23 + H23) / (C23 + D23 + E23 + F23+ G23 + H23)</f>
        <v>0.17519807401755594</v>
      </c>
      <c r="N23" s="41">
        <f>I23 / (D23 + E23 + F23 + G23 + H23)</f>
        <v>4.3533946020284861E-3</v>
      </c>
      <c r="O23" s="41">
        <f>SUM(B23:J23)</f>
        <v>936.52937224933271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</row>
    <row r="24" spans="1:53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</row>
    <row r="25" spans="1:53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</row>
    <row r="26" spans="1:53" x14ac:dyDescent="0.2">
      <c r="A26" s="4">
        <v>58</v>
      </c>
      <c r="B26" s="41">
        <f t="array" ref="B26:K26">MMULT(B23:K23,B5:K14)</f>
        <v>604.57859311541677</v>
      </c>
      <c r="C26" s="41">
        <v>264.59467117470075</v>
      </c>
      <c r="D26" s="41">
        <v>29.327446267667071</v>
      </c>
      <c r="E26" s="41">
        <v>15.150810484441479</v>
      </c>
      <c r="F26" s="41">
        <v>8.9698427657207329</v>
      </c>
      <c r="G26" s="41">
        <v>3.5895144145110418</v>
      </c>
      <c r="H26" s="41">
        <v>1.9445112890653915</v>
      </c>
      <c r="I26" s="41">
        <v>0.2346771056479191</v>
      </c>
      <c r="J26" s="41">
        <v>0.22119682656615325</v>
      </c>
      <c r="K26" s="41">
        <v>23.876002255457379</v>
      </c>
      <c r="L26" s="41">
        <f xml:space="preserve"> (C26 + D26 + E26 + F26 + G26 + H26) / $Q$2</f>
        <v>0.3397177138726129</v>
      </c>
      <c r="M26" s="41">
        <f xml:space="preserve"> (D26 + E26 + F26 + G26 + H26) / (C26 + D26 + E26 + F26+ G26 + H26)</f>
        <v>0.18228168978223877</v>
      </c>
      <c r="N26" s="41">
        <f>I26 / (D26 + E26 + F26 + G26 + H26)</f>
        <v>3.9787834834196581E-3</v>
      </c>
      <c r="O26" s="41">
        <f>SUM(B26:J26)</f>
        <v>928.61126344373736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</row>
    <row r="27" spans="1:53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</row>
    <row r="28" spans="1:53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</row>
    <row r="29" spans="1:53" x14ac:dyDescent="0.2">
      <c r="A29" s="4">
        <v>59</v>
      </c>
      <c r="B29" s="41">
        <f t="array" ref="B29:K29">MMULT(B26:K26,B5:K14)</f>
        <v>595.5553204856833</v>
      </c>
      <c r="C29" s="41">
        <v>263.23313687918846</v>
      </c>
      <c r="D29" s="41">
        <v>30.600550724190541</v>
      </c>
      <c r="E29" s="41">
        <v>16.059147966998502</v>
      </c>
      <c r="F29" s="41">
        <v>9.4550331936868677</v>
      </c>
      <c r="G29" s="41">
        <v>3.4349124065162684</v>
      </c>
      <c r="H29" s="41">
        <v>1.9145371695220117</v>
      </c>
      <c r="I29" s="41">
        <v>0.22520988938268555</v>
      </c>
      <c r="J29" s="41">
        <v>0.26786143058021278</v>
      </c>
      <c r="K29" s="41">
        <v>31.741555553445835</v>
      </c>
      <c r="L29" s="41">
        <f xml:space="preserve"> (C29 + D29 + E29 + F29 + G29 + H29) / $Q$2</f>
        <v>0.34089413059160562</v>
      </c>
      <c r="M29" s="41">
        <f xml:space="preserve"> (D29 + E29 + F29 + G29 + H29) / (C29 + D29 + E29 + F29+ G29 + H29)</f>
        <v>0.1892968558383159</v>
      </c>
      <c r="N29" s="41">
        <f>I29 / (D29 + E29 + F29 + G29 + H29)</f>
        <v>3.6640834390009604E-3</v>
      </c>
      <c r="O29" s="41">
        <f>SUM(B29:J29)</f>
        <v>920.7457101457486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-0.87573946936214497</v>
      </c>
      <c r="AM29">
        <f>J29 - J17</f>
        <v>0.20580224946688469</v>
      </c>
      <c r="AN29">
        <f>K29-K17</f>
        <v>31.741555553445835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</row>
    <row r="30" spans="1:53" x14ac:dyDescent="0.2">
      <c r="A30" s="22" t="s">
        <v>153</v>
      </c>
      <c r="B30" s="4">
        <f t="shared" ref="B30:J30" si="1">SUM(B17:B29)</f>
        <v>3077.0226985961135</v>
      </c>
      <c r="C30" s="4">
        <f t="shared" si="1"/>
        <v>1322.6314255940133</v>
      </c>
      <c r="D30" s="4">
        <f t="shared" si="1"/>
        <v>137.81575617995645</v>
      </c>
      <c r="E30" s="4">
        <f t="shared" si="1"/>
        <v>71.721627427475426</v>
      </c>
      <c r="F30" s="4">
        <f t="shared" si="1"/>
        <v>42.401246268109006</v>
      </c>
      <c r="G30" s="4">
        <f t="shared" si="1"/>
        <v>19.709948385649703</v>
      </c>
      <c r="H30" s="4">
        <f t="shared" si="1"/>
        <v>9.5095975679207871</v>
      </c>
      <c r="I30" s="4">
        <f t="shared" si="1"/>
        <v>1.216541372767824</v>
      </c>
      <c r="J30" s="4">
        <f t="shared" si="1"/>
        <v>0.83807225004716801</v>
      </c>
      <c r="K30" s="41"/>
      <c r="L30" s="4"/>
      <c r="M30" s="41"/>
      <c r="N30" s="41"/>
      <c r="O30" s="4">
        <f>SUM(B30:J30)</f>
        <v>4682.8669136420531</v>
      </c>
      <c r="P30" s="41"/>
      <c r="Q30" s="41">
        <f xml:space="preserve"> $R$6 * B30</f>
        <v>3077.0226985961135</v>
      </c>
      <c r="R30" s="41">
        <f>$R$7 * C30</f>
        <v>1322.6314255940133</v>
      </c>
      <c r="S30" s="41">
        <f xml:space="preserve"> $R$8 * D30</f>
        <v>130.92496837095862</v>
      </c>
      <c r="T30" s="41">
        <f xml:space="preserve"> $R$9 * E30</f>
        <v>68.135546056101646</v>
      </c>
      <c r="U30" s="41">
        <f xml:space="preserve"> $R$10 * F30</f>
        <v>39.009146566660284</v>
      </c>
      <c r="V30" s="41">
        <f>$R$11 * G30</f>
        <v>15.373759740806769</v>
      </c>
      <c r="W30" s="41">
        <f>$R$12 *H30</f>
        <v>5.7057585407524725</v>
      </c>
      <c r="X30" s="41">
        <f xml:space="preserve"> $R$13 * I30</f>
        <v>0.7907518922990856</v>
      </c>
      <c r="Y30" s="41">
        <f xml:space="preserve"> $R$14 * J30</f>
        <v>0.62855418753537595</v>
      </c>
      <c r="Z30" s="4">
        <f>SUM(Q30:Y30)</f>
        <v>4660.2226095452415</v>
      </c>
      <c r="AA30" s="41"/>
      <c r="AB30" s="50">
        <f xml:space="preserve"> $S$6 * B30</f>
        <v>7720249.9507776489</v>
      </c>
      <c r="AC30" s="50">
        <f>$S$7 * C30</f>
        <v>5125196.7741768016</v>
      </c>
      <c r="AD30" s="50">
        <f xml:space="preserve"> $S$8 * D30</f>
        <v>540926.84300632903</v>
      </c>
      <c r="AE30" s="50">
        <f xml:space="preserve"> $S$9 * E30</f>
        <v>286886.5097099017</v>
      </c>
      <c r="AF30" s="50">
        <f xml:space="preserve"> $S$10 * F30</f>
        <v>190805.60820649052</v>
      </c>
      <c r="AG30" s="50">
        <f>$S$11 * G30</f>
        <v>408232.45096357667</v>
      </c>
      <c r="AH30" s="50">
        <f>$S$12 *H30</f>
        <v>486739.24191645754</v>
      </c>
      <c r="AI30" s="50">
        <f xml:space="preserve"> $S$13 * I30</f>
        <v>86289.279570421757</v>
      </c>
      <c r="AJ30" s="50">
        <f xml:space="preserve"> $S$14 * J30</f>
        <v>56291.636891168178</v>
      </c>
      <c r="AK30" s="39">
        <f>SUM(AB30:AJ30) + AL30 + AM30 + AN30</f>
        <v>16913937.293336578</v>
      </c>
      <c r="AL30" s="39">
        <f>IF(AL29&gt;0,(AL29*$T$7)-(AL29*$S$7),0)</f>
        <v>0</v>
      </c>
      <c r="AM30" s="39">
        <f>IF(AM29 &gt; 0, (AM29 * $T$14) - (AM29 * $S$14), 0)</f>
        <v>34280.480693698984</v>
      </c>
      <c r="AN30" s="39">
        <f t="array" ref="AN30">IF(AN29&gt;0,AN29*$T$15,0)</f>
        <v>1978038.517424084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</row>
    <row r="31" spans="1:53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</row>
    <row r="32" spans="1:53" x14ac:dyDescent="0.2">
      <c r="A32" s="4" t="str">
        <f>'60-64 transition matrix'!A1</f>
        <v>60-64</v>
      </c>
      <c r="B32" s="4" t="str">
        <f>'60-64 transition matrix'!B1</f>
        <v>no NAFLD</v>
      </c>
      <c r="C32" s="4" t="str">
        <f>'60-64 transition matrix'!C1</f>
        <v>NAFLD</v>
      </c>
      <c r="D32" s="4" t="str">
        <f>'60-64 transition matrix'!D1</f>
        <v>F1</v>
      </c>
      <c r="E32" s="4" t="str">
        <f>'60-64 transition matrix'!E1</f>
        <v>F2</v>
      </c>
      <c r="F32" s="4" t="str">
        <f>'60-64 transition matrix'!F1</f>
        <v>F3</v>
      </c>
      <c r="G32" s="4" t="str">
        <f>'60-64 transition matrix'!G1</f>
        <v>F4</v>
      </c>
      <c r="H32" s="4" t="str">
        <f>'60-64 transition matrix'!H1</f>
        <v>DCC</v>
      </c>
      <c r="I32" s="4" t="str">
        <f>'60-64 transition matrix'!I1</f>
        <v>HCC</v>
      </c>
      <c r="J32" s="4" t="str">
        <f>'60-64 transition matrix'!J1</f>
        <v>LT</v>
      </c>
      <c r="K32" s="4" t="str">
        <f>'60-64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</row>
    <row r="33" spans="1:53" x14ac:dyDescent="0.2">
      <c r="A33" s="4" t="str">
        <f>'60-64 transition matrix'!A2</f>
        <v>no NAFLD</v>
      </c>
      <c r="B33" s="41">
        <f>'60-64 transition matrix'!B2</f>
        <v>0.90156000000000003</v>
      </c>
      <c r="C33" s="41">
        <f>'60-64 transition matrix'!C2</f>
        <v>8.8099999999999998E-2</v>
      </c>
      <c r="D33" s="41">
        <f>'60-64 transition matrix'!D2</f>
        <v>0</v>
      </c>
      <c r="E33" s="41">
        <f>'60-64 transition matrix'!E2</f>
        <v>0</v>
      </c>
      <c r="F33" s="41">
        <f>'60-64 transition matrix'!F2</f>
        <v>0</v>
      </c>
      <c r="G33" s="41">
        <f>'60-64 transition matrix'!G2</f>
        <v>0</v>
      </c>
      <c r="H33" s="41">
        <f>'60-64 transition matrix'!H2</f>
        <v>0</v>
      </c>
      <c r="I33" s="41">
        <f>'60-64 transition matrix'!I2</f>
        <v>0</v>
      </c>
      <c r="J33" s="41">
        <f>'60-64 transition matrix'!J2</f>
        <v>0</v>
      </c>
      <c r="K33" s="41">
        <f>'60-64 transition matrix'!K2</f>
        <v>1.034E-2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</row>
    <row r="34" spans="1:53" x14ac:dyDescent="0.2">
      <c r="A34" s="4" t="str">
        <f>'60-64 transition matrix'!A3</f>
        <v>NAFLD</v>
      </c>
      <c r="B34" s="41">
        <f>'60-64 transition matrix'!B3</f>
        <v>0.17818999999999999</v>
      </c>
      <c r="C34" s="41">
        <f>'60-64 transition matrix'!C3</f>
        <v>0.7889153000000001</v>
      </c>
      <c r="D34" s="41">
        <f>'60-64 transition matrix'!D3</f>
        <v>2.0952000000000002E-2</v>
      </c>
      <c r="E34" s="41">
        <f>'60-64 transition matrix'!E3</f>
        <v>0</v>
      </c>
      <c r="F34" s="41">
        <f>'60-64 transition matrix'!F3</f>
        <v>0</v>
      </c>
      <c r="G34" s="41">
        <f>'60-64 transition matrix'!G3</f>
        <v>0</v>
      </c>
      <c r="H34" s="41">
        <f>'60-64 transition matrix'!H3</f>
        <v>0</v>
      </c>
      <c r="I34" s="41">
        <f>'60-64 transition matrix'!I3</f>
        <v>0</v>
      </c>
      <c r="J34" s="41">
        <f>'60-64 transition matrix'!J3</f>
        <v>0</v>
      </c>
      <c r="K34" s="41">
        <f>'60-64 transition matrix'!K3</f>
        <v>1.1942700000000001E-2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</row>
    <row r="35" spans="1:53" x14ac:dyDescent="0.2">
      <c r="A35" s="4" t="str">
        <f>'60-64 transition matrix'!A4</f>
        <v>F1</v>
      </c>
      <c r="B35" s="41">
        <f>'60-64 transition matrix'!B4</f>
        <v>0</v>
      </c>
      <c r="C35" s="41">
        <f>'60-64 transition matrix'!C4</f>
        <v>6.1800000000000001E-2</v>
      </c>
      <c r="D35" s="41">
        <f>'60-64 transition matrix'!D4</f>
        <v>0.81870660299999998</v>
      </c>
      <c r="E35" s="41">
        <f>'60-64 transition matrix'!E4</f>
        <v>0.1067</v>
      </c>
      <c r="F35" s="41">
        <f>'60-64 transition matrix'!F4</f>
        <v>0</v>
      </c>
      <c r="G35" s="41">
        <f>'60-64 transition matrix'!G4</f>
        <v>0</v>
      </c>
      <c r="H35" s="41">
        <f>'60-64 transition matrix'!H4</f>
        <v>0</v>
      </c>
      <c r="I35" s="41">
        <f>'60-64 transition matrix'!I4</f>
        <v>9.0210000000000005E-6</v>
      </c>
      <c r="J35" s="41">
        <f>'60-64 transition matrix'!J4</f>
        <v>0</v>
      </c>
      <c r="K35" s="41">
        <f>'60-64 transition matrix'!K4</f>
        <v>1.2784376000000002E-2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</row>
    <row r="36" spans="1:53" x14ac:dyDescent="0.2">
      <c r="A36" s="4" t="str">
        <f>'60-64 transition matrix'!A5</f>
        <v>F2</v>
      </c>
      <c r="B36" s="41">
        <f>'60-64 transition matrix'!B5</f>
        <v>0</v>
      </c>
      <c r="C36" s="41">
        <f>'60-64 transition matrix'!C5</f>
        <v>0</v>
      </c>
      <c r="D36" s="41">
        <f>'60-64 transition matrix'!D5</f>
        <v>6.1800000000000001E-2</v>
      </c>
      <c r="E36" s="41">
        <f>'60-64 transition matrix'!E5</f>
        <v>0.810819752</v>
      </c>
      <c r="F36" s="41">
        <f>'60-64 transition matrix'!F5</f>
        <v>0.1067</v>
      </c>
      <c r="G36" s="41">
        <f>'60-64 transition matrix'!G5</f>
        <v>0</v>
      </c>
      <c r="H36" s="41">
        <f>'60-64 transition matrix'!H5</f>
        <v>0</v>
      </c>
      <c r="I36" s="41">
        <f>'60-64 transition matrix'!I5</f>
        <v>1.8430000000000001E-4</v>
      </c>
      <c r="J36" s="41">
        <f>'60-64 transition matrix'!J5</f>
        <v>0</v>
      </c>
      <c r="K36" s="41">
        <f>'60-64 transition matrix'!K5</f>
        <v>2.0495948000000003E-2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</row>
    <row r="37" spans="1:53" x14ac:dyDescent="0.2">
      <c r="A37" s="4" t="str">
        <f>'60-64 transition matrix'!A6</f>
        <v>F3</v>
      </c>
      <c r="B37" s="41">
        <f>'60-64 transition matrix'!B6</f>
        <v>0</v>
      </c>
      <c r="C37" s="41">
        <f>'60-64 transition matrix'!C6</f>
        <v>0</v>
      </c>
      <c r="D37" s="41">
        <f>'60-64 transition matrix'!D6</f>
        <v>0</v>
      </c>
      <c r="E37" s="41">
        <f>'60-64 transition matrix'!E6</f>
        <v>6.1800000000000001E-2</v>
      </c>
      <c r="F37" s="41">
        <f>'60-64 transition matrix'!F6</f>
        <v>0.84131937000000001</v>
      </c>
      <c r="G37" s="41">
        <f>'60-64 transition matrix'!G6</f>
        <v>6.9839999999999999E-2</v>
      </c>
      <c r="H37" s="41">
        <f>'60-64 transition matrix'!H6</f>
        <v>0</v>
      </c>
      <c r="I37" s="41">
        <f>'60-64 transition matrix'!I6</f>
        <v>3.6860000000000001E-4</v>
      </c>
      <c r="J37" s="41">
        <f>'60-64 transition matrix'!J6</f>
        <v>0</v>
      </c>
      <c r="K37" s="41">
        <f>'60-64 transition matrix'!K6</f>
        <v>2.6672030000000003E-2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</row>
    <row r="38" spans="1:53" x14ac:dyDescent="0.2">
      <c r="A38" s="4" t="str">
        <f>'60-64 transition matrix'!A7</f>
        <v>F4</v>
      </c>
      <c r="B38" s="41">
        <f>'60-64 transition matrix'!B7</f>
        <v>0</v>
      </c>
      <c r="C38" s="41">
        <f>'60-64 transition matrix'!C7</f>
        <v>0</v>
      </c>
      <c r="D38" s="41">
        <f>'60-64 transition matrix'!D7</f>
        <v>0</v>
      </c>
      <c r="E38" s="41">
        <f>'60-64 transition matrix'!E7</f>
        <v>0</v>
      </c>
      <c r="F38" s="41">
        <f>'60-64 transition matrix'!F7</f>
        <v>6.1800000000000001E-2</v>
      </c>
      <c r="G38" s="41">
        <f>'60-64 transition matrix'!G7</f>
        <v>0.77251059399999999</v>
      </c>
      <c r="H38" s="41">
        <f>'60-64 transition matrix'!H7</f>
        <v>0.1067</v>
      </c>
      <c r="I38" s="41">
        <f>'60-64 transition matrix'!I7</f>
        <v>2.5219999999999999E-2</v>
      </c>
      <c r="J38" s="41">
        <f>'60-64 transition matrix'!J7</f>
        <v>0</v>
      </c>
      <c r="K38" s="41">
        <f>'60-64 transition matrix'!K7</f>
        <v>3.3769406000000002E-2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</row>
    <row r="39" spans="1:53" x14ac:dyDescent="0.2">
      <c r="A39" s="4" t="str">
        <f>'60-64 transition matrix'!A8</f>
        <v>DCC</v>
      </c>
      <c r="B39" s="41">
        <f>'60-64 transition matrix'!B8</f>
        <v>0</v>
      </c>
      <c r="C39" s="41">
        <f>'60-64 transition matrix'!C8</f>
        <v>0</v>
      </c>
      <c r="D39" s="41">
        <f>'60-64 transition matrix'!D8</f>
        <v>0</v>
      </c>
      <c r="E39" s="41">
        <f>'60-64 transition matrix'!E8</f>
        <v>0</v>
      </c>
      <c r="F39" s="41">
        <f>'60-64 transition matrix'!F8</f>
        <v>0</v>
      </c>
      <c r="G39" s="41">
        <f>'60-64 transition matrix'!G8</f>
        <v>0</v>
      </c>
      <c r="H39" s="41">
        <f>'60-64 transition matrix'!H8</f>
        <v>0.78761999999999999</v>
      </c>
      <c r="I39" s="41">
        <f>'60-64 transition matrix'!I8</f>
        <v>2.5219999999999999E-2</v>
      </c>
      <c r="J39" s="41">
        <f>'60-64 transition matrix'!J8</f>
        <v>2.716E-2</v>
      </c>
      <c r="K39" s="41">
        <f>'60-64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</row>
    <row r="40" spans="1:53" x14ac:dyDescent="0.2">
      <c r="A40" s="4" t="str">
        <f>'60-64 transition matrix'!A9</f>
        <v>HCC</v>
      </c>
      <c r="B40" s="41">
        <f>'60-64 transition matrix'!B9</f>
        <v>0</v>
      </c>
      <c r="C40" s="41">
        <f>'60-64 transition matrix'!C9</f>
        <v>0</v>
      </c>
      <c r="D40" s="41">
        <f>'60-64 transition matrix'!D9</f>
        <v>0</v>
      </c>
      <c r="E40" s="41">
        <f>'60-64 transition matrix'!E9</f>
        <v>0</v>
      </c>
      <c r="F40" s="41">
        <f>'60-64 transition matrix'!F9</f>
        <v>0</v>
      </c>
      <c r="G40" s="41">
        <f>'60-64 transition matrix'!G9</f>
        <v>0</v>
      </c>
      <c r="H40" s="41">
        <f>'60-64 transition matrix'!H9</f>
        <v>0</v>
      </c>
      <c r="I40" s="41">
        <f>'60-64 transition matrix'!I9</f>
        <v>0.33782000000000001</v>
      </c>
      <c r="J40" s="41">
        <f>'60-64 transition matrix'!J9</f>
        <v>3.9780000000000003E-2</v>
      </c>
      <c r="K40" s="41">
        <f>'60-64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</row>
    <row r="41" spans="1:53" x14ac:dyDescent="0.2">
      <c r="A41" s="4" t="str">
        <f>'60-64 transition matrix'!A10</f>
        <v xml:space="preserve">LT </v>
      </c>
      <c r="B41" s="41">
        <f>'60-64 transition matrix'!B10</f>
        <v>0</v>
      </c>
      <c r="C41" s="41">
        <f>'60-64 transition matrix'!C10</f>
        <v>0</v>
      </c>
      <c r="D41" s="41">
        <f>'60-64 transition matrix'!D10</f>
        <v>0</v>
      </c>
      <c r="E41" s="41">
        <f>'60-64 transition matrix'!E10</f>
        <v>0</v>
      </c>
      <c r="F41" s="41">
        <f>'60-64 transition matrix'!F10</f>
        <v>0</v>
      </c>
      <c r="G41" s="41">
        <f>'60-64 transition matrix'!G10</f>
        <v>0</v>
      </c>
      <c r="H41" s="41">
        <f>'60-64 transition matrix'!H10</f>
        <v>0</v>
      </c>
      <c r="I41" s="41">
        <f>'60-64 transition matrix'!I10</f>
        <v>0</v>
      </c>
      <c r="J41" s="41">
        <f>'60-64 transition matrix'!J10</f>
        <v>0.92999999999999994</v>
      </c>
      <c r="K41" s="41">
        <f>'60-64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</row>
    <row r="42" spans="1:53" x14ac:dyDescent="0.2">
      <c r="A42" s="4" t="str">
        <f>'60-64 transition matrix'!A11</f>
        <v>death</v>
      </c>
      <c r="B42" s="41">
        <f>'60-64 transition matrix'!B11</f>
        <v>0</v>
      </c>
      <c r="C42" s="41">
        <f>'60-64 transition matrix'!C11</f>
        <v>0</v>
      </c>
      <c r="D42" s="41">
        <f>'60-64 transition matrix'!D11</f>
        <v>0</v>
      </c>
      <c r="E42" s="41">
        <f>'60-64 transition matrix'!E11</f>
        <v>0</v>
      </c>
      <c r="F42" s="41">
        <f>'60-64 transition matrix'!F11</f>
        <v>0</v>
      </c>
      <c r="G42" s="41">
        <f>'60-64 transition matrix'!G11</f>
        <v>0</v>
      </c>
      <c r="H42" s="41">
        <f>'60-64 transition matrix'!H11</f>
        <v>0</v>
      </c>
      <c r="I42" s="41">
        <f>'60-64 transition matrix'!I11</f>
        <v>0</v>
      </c>
      <c r="J42" s="41">
        <f>'60-64 transition matrix'!J11</f>
        <v>0</v>
      </c>
      <c r="K42" s="41">
        <f>'60-64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</row>
    <row r="43" spans="1:53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</row>
    <row r="44" spans="1:53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</row>
    <row r="45" spans="1:53" x14ac:dyDescent="0.2">
      <c r="A45" s="4">
        <v>60</v>
      </c>
      <c r="B45" s="41">
        <f t="array" ref="B45:K45">MMULT(B29:K29,B33:K42)</f>
        <v>583.83436739757531</v>
      </c>
      <c r="C45" s="41">
        <v>262.02818692052972</v>
      </c>
      <c r="D45" s="41">
        <v>31.560588961584493</v>
      </c>
      <c r="E45" s="41">
        <v>16.870474185574007</v>
      </c>
      <c r="F45" s="41">
        <v>9.8804912446431707</v>
      </c>
      <c r="G45" s="41">
        <v>3.3138457417429423</v>
      </c>
      <c r="H45" s="41">
        <v>1.8744329192342128</v>
      </c>
      <c r="I45" s="41">
        <v>0.21771439691253799</v>
      </c>
      <c r="J45" s="41">
        <v>0.31006880936345893</v>
      </c>
      <c r="K45" s="41">
        <v>42.597095122034929</v>
      </c>
      <c r="L45" s="41">
        <f xml:space="preserve"> (C45 + D45 + E45 + F45 + G45 + H45) / $Q$2</f>
        <v>0.34176626995044107</v>
      </c>
      <c r="M45" s="41">
        <f xml:space="preserve"> (D45 + E45 + F45 + G45 + H45) / (C45 + D45 + E45 + F45+ G45 + H45)</f>
        <v>0.19506718057015632</v>
      </c>
      <c r="N45" s="41">
        <f>I45 / (D45 + E45 + F45 + G45 + H45)</f>
        <v>3.4285821937765008E-3</v>
      </c>
      <c r="O45" s="41">
        <f>SUM(B45:J45)</f>
        <v>909.89017057715989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</row>
    <row r="46" spans="1:53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</row>
    <row r="47" spans="1:53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</row>
    <row r="48" spans="1:53" x14ac:dyDescent="0.2">
      <c r="A48" s="4">
        <v>61</v>
      </c>
      <c r="B48" s="41">
        <f t="array" ref="B48:K48">MMULT(B45:K45,B33:K42)</f>
        <v>573.05251489832722</v>
      </c>
      <c r="C48" s="41">
        <v>260.10429785841814</v>
      </c>
      <c r="D48" s="41">
        <v>32.371472454445552</v>
      </c>
      <c r="E48" s="41">
        <v>17.65704289638953</v>
      </c>
      <c r="F48" s="41">
        <v>10.317523931674168</v>
      </c>
      <c r="G48" s="41">
        <v>3.2500344509040899</v>
      </c>
      <c r="H48" s="41">
        <v>1.8299281964912226</v>
      </c>
      <c r="I48" s="41">
        <v>0.21143255093303664</v>
      </c>
      <c r="J48" s="41">
        <v>0.34793426950359874</v>
      </c>
      <c r="K48" s="41">
        <v>53.34508419210831</v>
      </c>
      <c r="L48" s="41">
        <f xml:space="preserve"> (C48 + D48 + E48 + F48 + G48 + H48) / $Q$2</f>
        <v>0.34176866348901769</v>
      </c>
      <c r="M48" s="41">
        <f xml:space="preserve"> (D48 + E48 + F48 + G48 + H48) / (C48 + D48 + E48 + F48+ G48 + H48)</f>
        <v>0.20098283315699972</v>
      </c>
      <c r="N48" s="41">
        <f>I48 / (D48 + E48 + F48 + G48 + H48)</f>
        <v>3.2316287820790134E-3</v>
      </c>
      <c r="O48" s="41">
        <f>SUM(B48:J48)</f>
        <v>899.14218150708655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</row>
    <row r="49" spans="1:53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</row>
    <row r="50" spans="1:53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</row>
    <row r="51" spans="1:53" x14ac:dyDescent="0.2">
      <c r="A51" s="4">
        <v>62</v>
      </c>
      <c r="B51" s="41">
        <f t="array" ref="B51:K51">MMULT(B48:K48,B33:K42)</f>
        <v>562.98921016712745</v>
      </c>
      <c r="C51" s="41">
        <v>257.68674373649071</v>
      </c>
      <c r="D51" s="41">
        <v>33.043648747013641</v>
      </c>
      <c r="E51" s="41">
        <v>18.408338232170724</v>
      </c>
      <c r="F51" s="41">
        <v>10.76519134026667</v>
      </c>
      <c r="G51" s="41">
        <v>3.2312619155765065</v>
      </c>
      <c r="H51" s="41">
        <v>1.7880667220318831</v>
      </c>
      <c r="I51" s="41">
        <v>0.20689205770353947</v>
      </c>
      <c r="J51" s="41">
        <v>0.38169050733116461</v>
      </c>
      <c r="K51" s="41">
        <v>63.986222273482653</v>
      </c>
      <c r="L51" s="41">
        <f xml:space="preserve"> (C51 + D51 + E51 + F51 + G51 + H51) / $Q$2</f>
        <v>0.34113133308405219</v>
      </c>
      <c r="M51" s="41">
        <f xml:space="preserve"> (D51 + E51 + F51 + G51 + H51) / (C51 + D51 + E51 + F51+ G51 + H51)</f>
        <v>0.20693042684247068</v>
      </c>
      <c r="N51" s="41">
        <f>I51 / (D51 + E51 + F51 + G51 + H51)</f>
        <v>3.0770792098951689E-3</v>
      </c>
      <c r="O51" s="41">
        <f>SUM(B51:J51)</f>
        <v>888.5010434257124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</row>
    <row r="52" spans="1:53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</row>
    <row r="53" spans="1:53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</row>
    <row r="54" spans="1:53" x14ac:dyDescent="0.2">
      <c r="A54" s="4">
        <v>63</v>
      </c>
      <c r="B54" s="41">
        <f t="array" ref="B54:K54">MMULT(B51:K51,B33:K42)</f>
        <v>553.48575318468079</v>
      </c>
      <c r="C54" s="41">
        <v>254.93446164918609</v>
      </c>
      <c r="D54" s="41">
        <v>33.589741373907849</v>
      </c>
      <c r="E54" s="41">
        <v>19.116890386275621</v>
      </c>
      <c r="F54" s="41">
        <v>11.220825672077854</v>
      </c>
      <c r="G54" s="41">
        <v>3.2480250249758091</v>
      </c>
      <c r="H54" s="41">
        <v>1.753092757998765</v>
      </c>
      <c r="I54" s="41">
        <v>0.20413853619345146</v>
      </c>
      <c r="J54" s="41">
        <v>0.41176623004381585</v>
      </c>
      <c r="K54" s="41">
        <v>74.52257088385501</v>
      </c>
      <c r="L54" s="41">
        <f xml:space="preserve"> (C54 + D54 + E54 + F54 + G54 + H54) / $Q$2</f>
        <v>0.34001823281771959</v>
      </c>
      <c r="M54" s="41">
        <f xml:space="preserve"> (D54 + E54 + F54 + G54 + H54) / (C54 + D54 + E54 + F54+ G54 + H54)</f>
        <v>0.21283248586374276</v>
      </c>
      <c r="N54" s="41">
        <f>I54 / (D54 + E54 + F54 + G54 + H54)</f>
        <v>2.9615951810408074E-3</v>
      </c>
      <c r="O54" s="41">
        <f>SUM(B54:J54)</f>
        <v>877.96469481533995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</row>
    <row r="55" spans="1:53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</row>
    <row r="56" spans="1:53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</row>
    <row r="57" spans="1:53" x14ac:dyDescent="0.2">
      <c r="A57" s="4">
        <v>64</v>
      </c>
      <c r="B57" s="41">
        <f t="array" ref="B57:K57">MMULT(B54:K54,B33:K42)</f>
        <v>544.42738736244928</v>
      </c>
      <c r="C57" s="41">
        <v>251.95963816478405</v>
      </c>
      <c r="D57" s="41">
        <v>34.022953722226227</v>
      </c>
      <c r="E57" s="41">
        <v>19.777824753141562</v>
      </c>
      <c r="F57" s="41">
        <v>11.680798136071482</v>
      </c>
      <c r="G57" s="41">
        <v>3.2927962063088447</v>
      </c>
      <c r="H57" s="41">
        <v>1.7273351882199059</v>
      </c>
      <c r="I57" s="41">
        <v>0.20305252308134303</v>
      </c>
      <c r="J57" s="41">
        <v>0.43867722421777067</v>
      </c>
      <c r="K57" s="41">
        <v>84.956802418694622</v>
      </c>
      <c r="L57" s="41">
        <f xml:space="preserve"> (C57 + D57 + E57 + F57 + G57 + H57) / $Q$2</f>
        <v>0.33854662186380202</v>
      </c>
      <c r="M57" s="41">
        <f xml:space="preserve"> (D57 + E57 + F57 + G57 + H57) / (C57 + D57 + E57 + F57+ G57 + H57)</f>
        <v>0.2186361523425368</v>
      </c>
      <c r="N57" s="41">
        <f>I57 / (D57 + E57 + F57 + G57 + H57)</f>
        <v>2.8801078558856252E-3</v>
      </c>
      <c r="O57" s="41">
        <f>SUM(B57:J57)</f>
        <v>867.53046328050061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-10.068548755745667</v>
      </c>
      <c r="AM57">
        <f>J57 - J45</f>
        <v>0.12860841485431174</v>
      </c>
      <c r="AN57">
        <f>K57-K45</f>
        <v>42.359707296659693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</row>
    <row r="58" spans="1:53" x14ac:dyDescent="0.2">
      <c r="A58" s="22" t="s">
        <v>153</v>
      </c>
      <c r="B58" s="4">
        <f t="shared" ref="B58:J58" si="2">SUM(B45:B57)</f>
        <v>2817.7892330101599</v>
      </c>
      <c r="C58" s="4">
        <f t="shared" si="2"/>
        <v>1286.7133283294088</v>
      </c>
      <c r="D58" s="4">
        <f t="shared" si="2"/>
        <v>164.58840525917776</v>
      </c>
      <c r="E58" s="4">
        <f t="shared" si="2"/>
        <v>91.830570453551431</v>
      </c>
      <c r="F58" s="4">
        <f t="shared" si="2"/>
        <v>53.86483032473334</v>
      </c>
      <c r="G58" s="4">
        <f t="shared" si="2"/>
        <v>16.33596333950819</v>
      </c>
      <c r="H58" s="4">
        <f t="shared" si="2"/>
        <v>8.972855783975989</v>
      </c>
      <c r="I58" s="4">
        <f t="shared" si="2"/>
        <v>1.0432300648239086</v>
      </c>
      <c r="J58" s="4">
        <f t="shared" si="2"/>
        <v>1.8901370404598086</v>
      </c>
      <c r="K58" s="41"/>
      <c r="L58" s="4"/>
      <c r="M58" s="41"/>
      <c r="N58" s="41"/>
      <c r="O58" s="4">
        <f>SUM(B58:J58)</f>
        <v>4443.0285536057991</v>
      </c>
      <c r="P58" s="41"/>
      <c r="Q58" s="41">
        <f xml:space="preserve"> $R$6 * B58</f>
        <v>2817.7892330101599</v>
      </c>
      <c r="R58" s="41">
        <f>$R$7 * C58</f>
        <v>1286.7133283294088</v>
      </c>
      <c r="S58" s="41">
        <f xml:space="preserve"> $R$8 * D58</f>
        <v>156.35898499621888</v>
      </c>
      <c r="T58" s="41">
        <f xml:space="preserve"> $R$9 * E58</f>
        <v>87.239041930873853</v>
      </c>
      <c r="U58" s="41">
        <f xml:space="preserve"> $R$10 * F58</f>
        <v>49.555643898754674</v>
      </c>
      <c r="V58" s="41">
        <f>$R$11 * G58</f>
        <v>12.742051404816388</v>
      </c>
      <c r="W58" s="41">
        <f>$R$12 *H58</f>
        <v>5.3837134703855929</v>
      </c>
      <c r="X58" s="41">
        <f xml:space="preserve"> $R$13 * I58</f>
        <v>0.67809954213554058</v>
      </c>
      <c r="Y58" s="41">
        <f xml:space="preserve"> $R$14 * J58</f>
        <v>1.4176027803448563</v>
      </c>
      <c r="Z58" s="4">
        <f>SUM(Q58:Y58)</f>
        <v>4417.8776993630991</v>
      </c>
      <c r="AA58" s="41"/>
      <c r="AB58" s="50">
        <f xml:space="preserve"> $S$6 * B58</f>
        <v>7069833.1856224909</v>
      </c>
      <c r="AC58" s="50">
        <f>$S$7 * C58</f>
        <v>4986014.1472764593</v>
      </c>
      <c r="AD58" s="50">
        <f xml:space="preserve"> $S$8 * D58</f>
        <v>646009.49064227275</v>
      </c>
      <c r="AE58" s="50">
        <f xml:space="preserve"> $S$9 * E58</f>
        <v>367322.28181420575</v>
      </c>
      <c r="AF58" s="50">
        <f xml:space="preserve"> $S$10 * F58</f>
        <v>242391.73646130002</v>
      </c>
      <c r="AG58" s="50">
        <f>$S$11 * G58</f>
        <v>338350.47268789361</v>
      </c>
      <c r="AH58" s="50">
        <f>$S$12 *H58</f>
        <v>459266.650447027</v>
      </c>
      <c r="AI58" s="50">
        <f xml:space="preserve"> $S$13 * I58</f>
        <v>73996.308497959835</v>
      </c>
      <c r="AJ58" s="50">
        <f xml:space="preserve"> $S$14 * J58</f>
        <v>126956.72473360442</v>
      </c>
      <c r="AK58" s="39">
        <f>SUM(AB58:AJ58) + AL58 + AM58 + AN58</f>
        <v>16971293.18145144</v>
      </c>
      <c r="AL58" s="39">
        <f>IF(AL57&gt;0,(AL57*$T$7)-(AL57*$S$7),0)</f>
        <v>0</v>
      </c>
      <c r="AM58" s="39">
        <f>IF(AM57 &gt; 0, (AM57 * $T$14) - (AM57 * $S$14), 0)</f>
        <v>21422.303662282706</v>
      </c>
      <c r="AN58" s="39">
        <f t="array" ref="AN58">IF(AN57&gt;0,AN57*$T$15,0)</f>
        <v>2639729.8796059419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</row>
    <row r="59" spans="1:53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</row>
    <row r="60" spans="1:53" x14ac:dyDescent="0.2">
      <c r="A60" s="4" t="str">
        <f>'65-69 transition matrix'!A1</f>
        <v>65-69</v>
      </c>
      <c r="B60" s="4" t="str">
        <f>'65-69 transition matrix'!B1</f>
        <v>no NAFLD</v>
      </c>
      <c r="C60" s="4" t="str">
        <f>'65-69 transition matrix'!C1</f>
        <v>NAFLD</v>
      </c>
      <c r="D60" s="4" t="str">
        <f>'65-69 transition matrix'!D1</f>
        <v>F1</v>
      </c>
      <c r="E60" s="4" t="str">
        <f>'65-69 transition matrix'!E1</f>
        <v>F2</v>
      </c>
      <c r="F60" s="4" t="str">
        <f>'65-69 transition matrix'!F1</f>
        <v>F3</v>
      </c>
      <c r="G60" s="4" t="str">
        <f>'65-69 transition matrix'!G1</f>
        <v>F4</v>
      </c>
      <c r="H60" s="4" t="str">
        <f>'65-69 transition matrix'!H1</f>
        <v>DCC</v>
      </c>
      <c r="I60" s="4" t="str">
        <f>'65-69 transition matrix'!I1</f>
        <v>HCC</v>
      </c>
      <c r="J60" s="4" t="str">
        <f>'65-69 transition matrix'!J1</f>
        <v>LT</v>
      </c>
      <c r="K60" s="4" t="str">
        <f>'65-69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</row>
    <row r="61" spans="1:53" x14ac:dyDescent="0.2">
      <c r="A61" s="4" t="str">
        <f>'65-69 transition matrix'!A2</f>
        <v>no NAFLD</v>
      </c>
      <c r="B61" s="41">
        <f>'65-69 transition matrix'!B2</f>
        <v>0.89561000000000002</v>
      </c>
      <c r="C61" s="41">
        <f>'65-69 transition matrix'!C2</f>
        <v>8.9399999999999993E-2</v>
      </c>
      <c r="D61" s="41">
        <f>'65-69 transition matrix'!D2</f>
        <v>0</v>
      </c>
      <c r="E61" s="41">
        <f>'65-69 transition matrix'!E2</f>
        <v>0</v>
      </c>
      <c r="F61" s="41">
        <f>'65-69 transition matrix'!F2</f>
        <v>0</v>
      </c>
      <c r="G61" s="41">
        <f>'65-69 transition matrix'!G2</f>
        <v>0</v>
      </c>
      <c r="H61" s="41">
        <f>'65-69 transition matrix'!H2</f>
        <v>0</v>
      </c>
      <c r="I61" s="41">
        <f>'65-69 transition matrix'!I2</f>
        <v>0</v>
      </c>
      <c r="J61" s="41">
        <f>'65-69 transition matrix'!J2</f>
        <v>0</v>
      </c>
      <c r="K61" s="41">
        <f>'65-69 transition matrix'!K2</f>
        <v>1.499E-2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</row>
    <row r="62" spans="1:53" x14ac:dyDescent="0.2">
      <c r="A62" s="4" t="str">
        <f>'65-69 transition matrix'!A3</f>
        <v>NAFLD</v>
      </c>
      <c r="B62" s="41">
        <f>'65-69 transition matrix'!B3</f>
        <v>0.14359</v>
      </c>
      <c r="C62" s="41">
        <f>'65-69 transition matrix'!C3</f>
        <v>0.81453449999999994</v>
      </c>
      <c r="D62" s="41">
        <f>'65-69 transition matrix'!D3</f>
        <v>2.6136E-2</v>
      </c>
      <c r="E62" s="41">
        <f>'65-69 transition matrix'!E3</f>
        <v>0</v>
      </c>
      <c r="F62" s="41">
        <f>'65-69 transition matrix'!F3</f>
        <v>0</v>
      </c>
      <c r="G62" s="41">
        <f>'65-69 transition matrix'!G3</f>
        <v>0</v>
      </c>
      <c r="H62" s="41">
        <f>'65-69 transition matrix'!H3</f>
        <v>0</v>
      </c>
      <c r="I62" s="41">
        <f>'65-69 transition matrix'!I3</f>
        <v>0</v>
      </c>
      <c r="J62" s="41">
        <f>'65-69 transition matrix'!J3</f>
        <v>0</v>
      </c>
      <c r="K62" s="41">
        <f>'65-69 transition matrix'!K3</f>
        <v>1.57395E-2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</row>
    <row r="63" spans="1:53" x14ac:dyDescent="0.2">
      <c r="A63" s="4" t="str">
        <f>'65-69 transition matrix'!A4</f>
        <v>F1</v>
      </c>
      <c r="B63" s="41">
        <f>'65-69 transition matrix'!B4</f>
        <v>0</v>
      </c>
      <c r="C63" s="41">
        <f>'65-69 transition matrix'!C4</f>
        <v>4.9799999999999997E-2</v>
      </c>
      <c r="D63" s="41">
        <f>'65-69 transition matrix'!D4</f>
        <v>0.80023998699999999</v>
      </c>
      <c r="E63" s="41">
        <f>'65-69 transition matrix'!E4</f>
        <v>0.1331</v>
      </c>
      <c r="F63" s="41">
        <f>'65-69 transition matrix'!F4</f>
        <v>0</v>
      </c>
      <c r="G63" s="41">
        <f>'65-69 transition matrix'!G4</f>
        <v>0</v>
      </c>
      <c r="H63" s="41">
        <f>'65-69 transition matrix'!H4</f>
        <v>0</v>
      </c>
      <c r="I63" s="41">
        <f>'65-69 transition matrix'!I4</f>
        <v>1.1253000000000001E-5</v>
      </c>
      <c r="J63" s="41">
        <f>'65-69 transition matrix'!J4</f>
        <v>0</v>
      </c>
      <c r="K63" s="41">
        <f>'65-69 transition matrix'!K4</f>
        <v>1.6848760000000001E-2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</row>
    <row r="64" spans="1:53" x14ac:dyDescent="0.2">
      <c r="A64" s="4" t="str">
        <f>'65-69 transition matrix'!A5</f>
        <v>F2</v>
      </c>
      <c r="B64" s="41">
        <f>'65-69 transition matrix'!B5</f>
        <v>0</v>
      </c>
      <c r="C64" s="41">
        <f>'65-69 transition matrix'!C5</f>
        <v>0</v>
      </c>
      <c r="D64" s="41">
        <f>'65-69 transition matrix'!D5</f>
        <v>4.9799999999999997E-2</v>
      </c>
      <c r="E64" s="41">
        <f>'65-69 transition matrix'!E5</f>
        <v>0.78985812</v>
      </c>
      <c r="F64" s="41">
        <f>'65-69 transition matrix'!F5</f>
        <v>0.1331</v>
      </c>
      <c r="G64" s="41">
        <f>'65-69 transition matrix'!G5</f>
        <v>0</v>
      </c>
      <c r="H64" s="41">
        <f>'65-69 transition matrix'!H5</f>
        <v>0</v>
      </c>
      <c r="I64" s="41">
        <f>'65-69 transition matrix'!I5</f>
        <v>2.299E-4</v>
      </c>
      <c r="J64" s="41">
        <f>'65-69 transition matrix'!J5</f>
        <v>0</v>
      </c>
      <c r="K64" s="41">
        <f>'65-69 transition matrix'!K5</f>
        <v>2.7011980000000001E-2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</row>
    <row r="65" spans="1:53" x14ac:dyDescent="0.2">
      <c r="A65" s="4" t="str">
        <f>'65-69 transition matrix'!A6</f>
        <v>F3</v>
      </c>
      <c r="B65" s="41">
        <f>'65-69 transition matrix'!B6</f>
        <v>0</v>
      </c>
      <c r="C65" s="41">
        <f>'65-69 transition matrix'!C6</f>
        <v>0</v>
      </c>
      <c r="D65" s="41">
        <f>'65-69 transition matrix'!D6</f>
        <v>0</v>
      </c>
      <c r="E65" s="41">
        <f>'65-69 transition matrix'!E6</f>
        <v>4.9799999999999997E-2</v>
      </c>
      <c r="F65" s="41">
        <f>'65-69 transition matrix'!F6</f>
        <v>0.82746865000000003</v>
      </c>
      <c r="G65" s="41">
        <f>'65-69 transition matrix'!G6</f>
        <v>8.7119999999999989E-2</v>
      </c>
      <c r="H65" s="41">
        <f>'65-69 transition matrix'!H6</f>
        <v>0</v>
      </c>
      <c r="I65" s="41">
        <f>'65-69 transition matrix'!I6</f>
        <v>4.5980000000000001E-4</v>
      </c>
      <c r="J65" s="41">
        <f>'65-69 transition matrix'!J6</f>
        <v>0</v>
      </c>
      <c r="K65" s="41">
        <f>'65-69 transition matrix'!K6</f>
        <v>3.5151550000000004E-2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</row>
    <row r="66" spans="1:53" x14ac:dyDescent="0.2">
      <c r="A66" s="4" t="str">
        <f>'65-69 transition matrix'!A7</f>
        <v>F4</v>
      </c>
      <c r="B66" s="41">
        <f>'65-69 transition matrix'!B7</f>
        <v>0</v>
      </c>
      <c r="C66" s="41">
        <f>'65-69 transition matrix'!C7</f>
        <v>0</v>
      </c>
      <c r="D66" s="41">
        <f>'65-69 transition matrix'!D7</f>
        <v>0</v>
      </c>
      <c r="E66" s="41">
        <f>'65-69 transition matrix'!E7</f>
        <v>0</v>
      </c>
      <c r="F66" s="41">
        <f>'65-69 transition matrix'!F7</f>
        <v>4.9799999999999997E-2</v>
      </c>
      <c r="G66" s="41">
        <f>'65-69 transition matrix'!G7</f>
        <v>0.74113468999999998</v>
      </c>
      <c r="H66" s="41">
        <f>'65-69 transition matrix'!H7</f>
        <v>0.1331</v>
      </c>
      <c r="I66" s="41">
        <f>'65-69 transition matrix'!I7</f>
        <v>3.1459999999999995E-2</v>
      </c>
      <c r="J66" s="41">
        <f>'65-69 transition matrix'!J7</f>
        <v>0</v>
      </c>
      <c r="K66" s="41">
        <f>'65-69 transition matrix'!K7</f>
        <v>4.4505309999999999E-2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</row>
    <row r="67" spans="1:53" x14ac:dyDescent="0.2">
      <c r="A67" s="4" t="str">
        <f>'65-69 transition matrix'!A8</f>
        <v>DCC</v>
      </c>
      <c r="B67" s="41">
        <f>'65-69 transition matrix'!B8</f>
        <v>0</v>
      </c>
      <c r="C67" s="41">
        <f>'65-69 transition matrix'!C8</f>
        <v>0</v>
      </c>
      <c r="D67" s="41">
        <f>'65-69 transition matrix'!D8</f>
        <v>0</v>
      </c>
      <c r="E67" s="41">
        <f>'65-69 transition matrix'!E8</f>
        <v>0</v>
      </c>
      <c r="F67" s="41">
        <f>'65-69 transition matrix'!F8</f>
        <v>0</v>
      </c>
      <c r="G67" s="41">
        <f>'65-69 transition matrix'!G8</f>
        <v>0</v>
      </c>
      <c r="H67" s="41">
        <f>'65-69 transition matrix'!H8</f>
        <v>0.7746599999999999</v>
      </c>
      <c r="I67" s="41">
        <f>'65-69 transition matrix'!I8</f>
        <v>3.1459999999999995E-2</v>
      </c>
      <c r="J67" s="41">
        <f>'65-69 transition matrix'!J8</f>
        <v>3.388E-2</v>
      </c>
      <c r="K67" s="41">
        <f>'65-69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</row>
    <row r="68" spans="1:53" x14ac:dyDescent="0.2">
      <c r="A68" s="4" t="str">
        <f>'65-69 transition matrix'!A9</f>
        <v>HCC</v>
      </c>
      <c r="B68" s="41">
        <f>'65-69 transition matrix'!B9</f>
        <v>0</v>
      </c>
      <c r="C68" s="41">
        <f>'65-69 transition matrix'!C9</f>
        <v>0</v>
      </c>
      <c r="D68" s="41">
        <f>'65-69 transition matrix'!D9</f>
        <v>0</v>
      </c>
      <c r="E68" s="41">
        <f>'65-69 transition matrix'!E9</f>
        <v>0</v>
      </c>
      <c r="F68" s="41">
        <f>'65-69 transition matrix'!F9</f>
        <v>0</v>
      </c>
      <c r="G68" s="41">
        <f>'65-69 transition matrix'!G9</f>
        <v>0</v>
      </c>
      <c r="H68" s="41">
        <f>'65-69 transition matrix'!H9</f>
        <v>0</v>
      </c>
      <c r="I68" s="41">
        <f>'65-69 transition matrix'!I9</f>
        <v>0.37056200000000006</v>
      </c>
      <c r="J68" s="41">
        <f>'65-69 transition matrix'!J9</f>
        <v>7.038E-3</v>
      </c>
      <c r="K68" s="41">
        <f>'65-69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</row>
    <row r="69" spans="1:53" x14ac:dyDescent="0.2">
      <c r="A69" s="4" t="str">
        <f>'65-69 transition matrix'!A10</f>
        <v xml:space="preserve">LT </v>
      </c>
      <c r="B69" s="41">
        <f>'65-69 transition matrix'!B10</f>
        <v>0</v>
      </c>
      <c r="C69" s="41">
        <f>'65-69 transition matrix'!C10</f>
        <v>0</v>
      </c>
      <c r="D69" s="41">
        <f>'65-69 transition matrix'!D10</f>
        <v>0</v>
      </c>
      <c r="E69" s="41">
        <f>'65-69 transition matrix'!E10</f>
        <v>0</v>
      </c>
      <c r="F69" s="41">
        <f>'65-69 transition matrix'!F10</f>
        <v>0</v>
      </c>
      <c r="G69" s="41">
        <f>'65-69 transition matrix'!G10</f>
        <v>0</v>
      </c>
      <c r="H69" s="41">
        <f>'65-69 transition matrix'!H10</f>
        <v>0</v>
      </c>
      <c r="I69" s="41">
        <f>'65-69 transition matrix'!I10</f>
        <v>0</v>
      </c>
      <c r="J69" s="41">
        <f>'65-69 transition matrix'!J10</f>
        <v>0.92999999999999994</v>
      </c>
      <c r="K69" s="41">
        <f>'65-69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</row>
    <row r="70" spans="1:53" x14ac:dyDescent="0.2">
      <c r="A70" s="4" t="str">
        <f>'65-69 transition matrix'!A11</f>
        <v>death</v>
      </c>
      <c r="B70" s="41">
        <f>'65-69 transition matrix'!B11</f>
        <v>0</v>
      </c>
      <c r="C70" s="41">
        <f>'65-69 transition matrix'!C11</f>
        <v>0</v>
      </c>
      <c r="D70" s="41">
        <f>'65-69 transition matrix'!D11</f>
        <v>0</v>
      </c>
      <c r="E70" s="41">
        <f>'65-69 transition matrix'!E11</f>
        <v>0</v>
      </c>
      <c r="F70" s="41">
        <f>'65-69 transition matrix'!F11</f>
        <v>0</v>
      </c>
      <c r="G70" s="41">
        <f>'65-69 transition matrix'!G11</f>
        <v>0</v>
      </c>
      <c r="H70" s="41">
        <f>'65-69 transition matrix'!H11</f>
        <v>0</v>
      </c>
      <c r="I70" s="41">
        <f>'65-69 transition matrix'!I11</f>
        <v>0</v>
      </c>
      <c r="J70" s="41">
        <f>'65-69 transition matrix'!J11</f>
        <v>0</v>
      </c>
      <c r="K70" s="41">
        <f>'65-69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</row>
    <row r="71" spans="1:53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</row>
    <row r="72" spans="1:53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</row>
    <row r="73" spans="1:53" x14ac:dyDescent="0.2">
      <c r="A73" s="4">
        <v>65</v>
      </c>
      <c r="B73" s="41">
        <f t="array" ref="B73:K73">MMULT(B57:K57,B61:K70)</f>
        <v>523.77349683976456</v>
      </c>
      <c r="C73" s="41">
        <v>255.5959694183031</v>
      </c>
      <c r="D73" s="41">
        <v>34.796680820157164</v>
      </c>
      <c r="E73" s="41">
        <v>20.731834364810528</v>
      </c>
      <c r="F73" s="41">
        <v>12.461903990294907</v>
      </c>
      <c r="G73" s="41">
        <v>3.4580366292104294</v>
      </c>
      <c r="H73" s="41">
        <v>1.7763686519661395</v>
      </c>
      <c r="I73" s="41">
        <v>0.24347749592189225</v>
      </c>
      <c r="J73" s="41">
        <v>0.46792101835686356</v>
      </c>
      <c r="K73" s="41">
        <v>99.181576470409496</v>
      </c>
      <c r="L73" s="41">
        <f xml:space="preserve"> (C73 + D73 + E73 + F73 + G73 + H73) / $Q$2</f>
        <v>0.34522329664256868</v>
      </c>
      <c r="M73" s="41">
        <f xml:space="preserve"> (D73 + E73 + F73 + G73 + H73) / (C73 + D73 + E73 + F73+ G73 + H73)</f>
        <v>0.22268915415468735</v>
      </c>
      <c r="N73" s="41">
        <f>I73 / (D73 + E73 + F73 + G73 + H73)</f>
        <v>3.3250676629035148E-3</v>
      </c>
      <c r="O73" s="41">
        <f>SUM(B73:J73)</f>
        <v>853.30568922878547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</row>
    <row r="74" spans="1:53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</row>
    <row r="75" spans="1:53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</row>
    <row r="76" spans="1:53" x14ac:dyDescent="0.2">
      <c r="A76" s="4">
        <v>66</v>
      </c>
      <c r="B76" s="41">
        <f t="array" ref="B76:K76">MMULT(B73:K73,B61:K70)</f>
        <v>505.79780675343568</v>
      </c>
      <c r="C76" s="41">
        <v>256.74996047447161</v>
      </c>
      <c r="D76" s="41">
        <v>35.558397015250051</v>
      </c>
      <c r="E76" s="41">
        <v>21.627248751420243</v>
      </c>
      <c r="F76" s="41">
        <v>13.2434522493699</v>
      </c>
      <c r="G76" s="41">
        <v>3.6485519808330085</v>
      </c>
      <c r="H76" s="41">
        <v>1.8363464152799978</v>
      </c>
      <c r="I76" s="41">
        <v>0.26578569721409984</v>
      </c>
      <c r="J76" s="41">
        <v>0.49706351161679413</v>
      </c>
      <c r="K76" s="41">
        <v>113.26265285030372</v>
      </c>
      <c r="L76" s="41">
        <f xml:space="preserve"> (C76 + D76 + E76 + F76 + G76 + H76) / $Q$2</f>
        <v>0.34925816739652188</v>
      </c>
      <c r="M76" s="41">
        <f xml:space="preserve"> (D76 + E76 + F76 + G76 + H76) / (C76 + D76 + E76 + F76+ G76 + H76)</f>
        <v>0.22820024484355372</v>
      </c>
      <c r="N76" s="41">
        <f>I76 / (D76 + E76 + F76 + G76 + H76)</f>
        <v>3.5011422106022839E-3</v>
      </c>
      <c r="O76" s="41">
        <f>SUM(B76:J76)</f>
        <v>839.22461284889141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</row>
    <row r="77" spans="1:53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</row>
    <row r="78" spans="1:53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</row>
    <row r="79" spans="1:53" x14ac:dyDescent="0.2">
      <c r="A79" s="4">
        <v>67</v>
      </c>
      <c r="B79" s="41">
        <f t="array" ref="B79:K79">MMULT(B76:K76,B61:K70)</f>
        <v>489.86430053097394</v>
      </c>
      <c r="C79" s="41">
        <v>256.12083277521009</v>
      </c>
      <c r="D79" s="41">
        <v>36.242705120006057</v>
      </c>
      <c r="E79" s="41">
        <v>22.474804604317544</v>
      </c>
      <c r="F79" s="41">
        <v>14.018826251585095</v>
      </c>
      <c r="G79" s="41">
        <v>3.8578380012286635</v>
      </c>
      <c r="H79" s="41">
        <v>1.9081663827096762</v>
      </c>
      <c r="I79" s="41">
        <v>0.28250656554659082</v>
      </c>
      <c r="J79" s="41">
        <v>0.52635508209029769</v>
      </c>
      <c r="K79" s="41">
        <v>127.19093038552718</v>
      </c>
      <c r="L79" s="41">
        <f xml:space="preserve"> (C79 + D79 + E79 + F79 + G79 + H79) / $Q$2</f>
        <v>0.35131511484242206</v>
      </c>
      <c r="M79" s="41">
        <f xml:space="preserve"> (D79 + E79 + F79 + G79 + H79) / (C79 + D79 + E79 + F79+ G79 + H79)</f>
        <v>0.23459923478809019</v>
      </c>
      <c r="N79" s="41">
        <f>I79 / (D79 + E79 + F79 + G79 + H79)</f>
        <v>3.5987024622655627E-3</v>
      </c>
      <c r="O79" s="41">
        <f>SUM(B79:J79)</f>
        <v>825.29633531366778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</row>
    <row r="80" spans="1:53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</row>
    <row r="81" spans="1:53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4"/>
      <c r="R81" s="55"/>
      <c r="S81" s="55"/>
      <c r="T81" s="55"/>
      <c r="U81" s="55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</row>
    <row r="82" spans="1:53" x14ac:dyDescent="0.2">
      <c r="A82" s="4">
        <v>68</v>
      </c>
      <c r="B82" s="41">
        <f t="array" ref="B82:K82">MMULT(B79:K79,B61:K70)</f>
        <v>475.50375657673794</v>
      </c>
      <c r="C82" s="41">
        <v>254.21800964658473</v>
      </c>
      <c r="D82" s="41">
        <v>36.816081228786388</v>
      </c>
      <c r="E82" s="41">
        <v>23.273948510935341</v>
      </c>
      <c r="F82" s="41">
        <v>14.783656058279531</v>
      </c>
      <c r="G82" s="41">
        <v>4.0804977141489189</v>
      </c>
      <c r="H82" s="41">
        <v>1.9916584079934125</v>
      </c>
      <c r="I82" s="41">
        <v>0.29810534891050278</v>
      </c>
      <c r="J82" s="41">
        <v>0.55614718459849755</v>
      </c>
      <c r="K82" s="41">
        <v>140.96540502221981</v>
      </c>
      <c r="L82" s="41">
        <f xml:space="preserve"> (C82 + D82 + E82 + F82 + G82 + H82) / $Q$2</f>
        <v>0.35188276382959693</v>
      </c>
      <c r="M82" s="41">
        <f xml:space="preserve"> (D82 + E82 + F82 + G82 + H82) / (C82 + D82 + E82 + F82+ G82 + H82)</f>
        <v>0.24151125350111913</v>
      </c>
      <c r="N82" s="41">
        <f>I82 / (D82 + E82 + F82 + G82 + H82)</f>
        <v>3.6827753203752698E-3</v>
      </c>
      <c r="O82" s="41">
        <f>SUM(B82:J82)</f>
        <v>811.52186067697539</v>
      </c>
      <c r="P82" s="41"/>
      <c r="Q82" s="54"/>
      <c r="R82" s="55"/>
      <c r="S82" s="55"/>
      <c r="T82" s="55"/>
      <c r="U82" s="55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</row>
    <row r="83" spans="1:53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</row>
    <row r="84" spans="1:53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</row>
    <row r="85" spans="1:53" x14ac:dyDescent="0.2">
      <c r="A85" s="4">
        <v>69</v>
      </c>
      <c r="B85" s="41">
        <f t="array" ref="B85:K85">MMULT(B82:K82,B61:K70)</f>
        <v>462.3690834328454</v>
      </c>
      <c r="C85" s="41">
        <v>251.41281606163</v>
      </c>
      <c r="D85" s="41">
        <v>37.264984899882677</v>
      </c>
      <c r="E85" s="41">
        <v>24.019563699077978</v>
      </c>
      <c r="F85" s="41">
        <v>15.533983253578995</v>
      </c>
      <c r="G85" s="41">
        <v>4.3121505242187803</v>
      </c>
      <c r="H85" s="41">
        <v>2.0859723480893977</v>
      </c>
      <c r="I85" s="41">
        <v>0.31405904308589994</v>
      </c>
      <c r="J85" s="41">
        <v>0.58679233398505171</v>
      </c>
      <c r="K85" s="41">
        <v>154.58786010280093</v>
      </c>
      <c r="L85" s="41">
        <f xml:space="preserve"> (C85 + D85 + E85 + F85 + G85 + H85) / $Q$2</f>
        <v>0.35132172663834565</v>
      </c>
      <c r="M85" s="41">
        <f xml:space="preserve"> (D85 + E85 + F85 + G85 + H85) / (C85 + D85 + E85 + F85+ G85 + H85)</f>
        <v>0.24868298219300342</v>
      </c>
      <c r="N85" s="41">
        <f>I85 / (D85 + E85 + F85 + G85 + H85)</f>
        <v>3.7739926475574177E-3</v>
      </c>
      <c r="O85" s="41">
        <f>SUM(B85:J85)</f>
        <v>797.8994055963941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-4.1831533566731025</v>
      </c>
      <c r="AM85">
        <f>J85 - J73</f>
        <v>0.11887131562818815</v>
      </c>
      <c r="AN85">
        <f>K85-K73</f>
        <v>55.406283632391435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</row>
    <row r="86" spans="1:53" x14ac:dyDescent="0.2">
      <c r="A86" s="22" t="s">
        <v>153</v>
      </c>
      <c r="B86" s="4">
        <f t="shared" ref="B86:J86" si="3">SUM(B73:B85)</f>
        <v>2457.3084441337578</v>
      </c>
      <c r="C86" s="4">
        <f t="shared" si="3"/>
        <v>1274.0975883761994</v>
      </c>
      <c r="D86" s="4">
        <f t="shared" si="3"/>
        <v>180.67884908408234</v>
      </c>
      <c r="E86" s="4">
        <f t="shared" si="3"/>
        <v>112.12739993056164</v>
      </c>
      <c r="F86" s="4">
        <f t="shared" si="3"/>
        <v>70.041821803108434</v>
      </c>
      <c r="G86" s="4">
        <f t="shared" si="3"/>
        <v>19.357074849639801</v>
      </c>
      <c r="H86" s="4">
        <f t="shared" si="3"/>
        <v>9.5985122060386239</v>
      </c>
      <c r="I86" s="4">
        <f t="shared" si="3"/>
        <v>1.4039341506789857</v>
      </c>
      <c r="J86" s="4">
        <f t="shared" si="3"/>
        <v>2.6342791306475046</v>
      </c>
      <c r="K86" s="41"/>
      <c r="L86" s="4">
        <f>AVERAGE(L2:L85)</f>
        <v>0.3416601752515448</v>
      </c>
      <c r="M86" s="41"/>
      <c r="N86" s="41"/>
      <c r="O86" s="4">
        <f>SUM(B86:J86)</f>
        <v>4127.2479036647146</v>
      </c>
      <c r="P86" s="41"/>
      <c r="Q86" s="41">
        <f xml:space="preserve"> $R$6 * B86</f>
        <v>2457.3084441337578</v>
      </c>
      <c r="R86" s="41">
        <f>$R$7 * C86</f>
        <v>1274.0975883761994</v>
      </c>
      <c r="S86" s="41">
        <f xml:space="preserve"> $R$8 * D86</f>
        <v>171.64490662987822</v>
      </c>
      <c r="T86" s="41">
        <f xml:space="preserve"> $R$9 * E86</f>
        <v>106.52102993403355</v>
      </c>
      <c r="U86" s="41">
        <f xml:space="preserve"> $R$10 * F86</f>
        <v>64.438476058859763</v>
      </c>
      <c r="V86" s="41">
        <f>$R$11 * G86</f>
        <v>15.098518382719046</v>
      </c>
      <c r="W86" s="41">
        <f>$R$12 *H86</f>
        <v>5.7591073236231738</v>
      </c>
      <c r="X86" s="41">
        <f xml:space="preserve"> $R$13 * I86</f>
        <v>0.91255719794134071</v>
      </c>
      <c r="Y86" s="41">
        <f xml:space="preserve"> $R$14 * J86</f>
        <v>1.9757093479856285</v>
      </c>
      <c r="Z86" s="4">
        <f>SUM(Q86:Y86)</f>
        <v>4097.7563373849971</v>
      </c>
      <c r="AA86" s="41"/>
      <c r="AB86" s="50">
        <f xml:space="preserve"> $S$6 * B86</f>
        <v>6165386.8863315983</v>
      </c>
      <c r="AC86" s="50">
        <f>$S$7 * C86</f>
        <v>4937128.1549577722</v>
      </c>
      <c r="AD86" s="50">
        <f xml:space="preserve"> $S$8 * D86</f>
        <v>709164.48265502322</v>
      </c>
      <c r="AE86" s="50">
        <f xml:space="preserve"> $S$9 * E86</f>
        <v>448509.59972224652</v>
      </c>
      <c r="AF86" s="50">
        <f xml:space="preserve"> $S$10 * F86</f>
        <v>315188.19811398798</v>
      </c>
      <c r="AG86" s="50">
        <f>$S$11 * G86</f>
        <v>400923.73428573954</v>
      </c>
      <c r="AH86" s="50">
        <f>$S$12 *H86</f>
        <v>491290.24875388091</v>
      </c>
      <c r="AI86" s="50">
        <f xml:space="preserve"> $S$13 * I86</f>
        <v>99581.049307660462</v>
      </c>
      <c r="AJ86" s="50">
        <f xml:space="preserve"> $S$14 * J86</f>
        <v>176939.2606473316</v>
      </c>
      <c r="AK86" s="39">
        <f>SUM(AB86:AJ86) + AL86 + AM86 + AN86</f>
        <v>17216665.386939164</v>
      </c>
      <c r="AL86" s="39">
        <f>IF(AL85&gt;0,(AL85*$T$7)-(AL85*$S$7),0)</f>
        <v>0</v>
      </c>
      <c r="AM86" s="39">
        <f>IF(AM85 &gt; 0, (AM85 * $T$14) - (AM85 * $S$14), 0)</f>
        <v>19800.395044187302</v>
      </c>
      <c r="AN86" s="39">
        <f t="array" ref="AN86">IF(AN85&gt;0,AN85*$T$15,0)</f>
        <v>3452753.3771197372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</row>
    <row r="87" spans="1:53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</row>
    <row r="88" spans="1:53" x14ac:dyDescent="0.2">
      <c r="A88" s="4" t="str">
        <f>'70-74 transition matrix'!A1</f>
        <v>70-74</v>
      </c>
      <c r="B88" s="4" t="str">
        <f>'70-74 transition matrix'!B1</f>
        <v>no NAFLD</v>
      </c>
      <c r="C88" s="4" t="str">
        <f>'70-74 transition matrix'!C1</f>
        <v>NAFLD</v>
      </c>
      <c r="D88" s="4" t="str">
        <f>'70-74 transition matrix'!D1</f>
        <v>F1</v>
      </c>
      <c r="E88" s="4" t="str">
        <f>'70-74 transition matrix'!E1</f>
        <v>F2</v>
      </c>
      <c r="F88" s="4" t="str">
        <f>'70-74 transition matrix'!F1</f>
        <v>F3</v>
      </c>
      <c r="G88" s="4" t="str">
        <f>'70-74 transition matrix'!G1</f>
        <v>F4</v>
      </c>
      <c r="H88" s="4" t="str">
        <f>'70-74 transition matrix'!H1</f>
        <v>DCC</v>
      </c>
      <c r="I88" s="4" t="str">
        <f>'70-74 transition matrix'!I1</f>
        <v>HCC</v>
      </c>
      <c r="J88" s="4" t="str">
        <f>'70-74 transition matrix'!J1</f>
        <v>LT</v>
      </c>
      <c r="K88" s="4" t="str">
        <f>'70-74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</row>
    <row r="89" spans="1:53" x14ac:dyDescent="0.2">
      <c r="A89" s="4" t="str">
        <f>'70-74 transition matrix'!A2</f>
        <v>no NAFLD</v>
      </c>
      <c r="B89" s="41">
        <f>'70-74 transition matrix'!B2</f>
        <v>0.88634999999999997</v>
      </c>
      <c r="C89" s="41">
        <f>'70-74 transition matrix'!C2</f>
        <v>9.0399999999999994E-2</v>
      </c>
      <c r="D89" s="41">
        <f>'70-74 transition matrix'!D2</f>
        <v>0</v>
      </c>
      <c r="E89" s="41">
        <f>'70-74 transition matrix'!E2</f>
        <v>0</v>
      </c>
      <c r="F89" s="41">
        <f>'70-74 transition matrix'!F2</f>
        <v>0</v>
      </c>
      <c r="G89" s="41">
        <f>'70-74 transition matrix'!G2</f>
        <v>0</v>
      </c>
      <c r="H89" s="41">
        <f>'70-74 transition matrix'!H2</f>
        <v>0</v>
      </c>
      <c r="I89" s="41">
        <f>'70-74 transition matrix'!I2</f>
        <v>0</v>
      </c>
      <c r="J89" s="41">
        <f>'70-74 transition matrix'!J2</f>
        <v>0</v>
      </c>
      <c r="K89" s="41">
        <f>'70-74 transition matrix'!K2</f>
        <v>2.325E-2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</row>
    <row r="90" spans="1:53" x14ac:dyDescent="0.2">
      <c r="A90" s="4" t="str">
        <f>'70-74 transition matrix'!A3</f>
        <v>NAFLD</v>
      </c>
      <c r="B90" s="41">
        <f>'70-74 transition matrix'!B3</f>
        <v>0.14359</v>
      </c>
      <c r="C90" s="41">
        <f>'70-74 transition matrix'!C3</f>
        <v>0.80586150000000001</v>
      </c>
      <c r="D90" s="41">
        <f>'70-74 transition matrix'!D3</f>
        <v>2.6136E-2</v>
      </c>
      <c r="E90" s="41">
        <f>'70-74 transition matrix'!E3</f>
        <v>0</v>
      </c>
      <c r="F90" s="41">
        <f>'70-74 transition matrix'!F3</f>
        <v>0</v>
      </c>
      <c r="G90" s="41">
        <f>'70-74 transition matrix'!G3</f>
        <v>0</v>
      </c>
      <c r="H90" s="41">
        <f>'70-74 transition matrix'!H3</f>
        <v>0</v>
      </c>
      <c r="I90" s="41">
        <f>'70-74 transition matrix'!I3</f>
        <v>0</v>
      </c>
      <c r="J90" s="41">
        <f>'70-74 transition matrix'!J3</f>
        <v>0</v>
      </c>
      <c r="K90" s="41">
        <f>'70-74 transition matrix'!K3</f>
        <v>2.44125E-2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</row>
    <row r="91" spans="1:53" x14ac:dyDescent="0.2">
      <c r="A91" s="4" t="str">
        <f>'70-74 transition matrix'!A4</f>
        <v>F1</v>
      </c>
      <c r="B91" s="41">
        <f>'70-74 transition matrix'!B4</f>
        <v>0</v>
      </c>
      <c r="C91" s="41">
        <f>'70-74 transition matrix'!C4</f>
        <v>4.9799999999999997E-2</v>
      </c>
      <c r="D91" s="41">
        <f>'70-74 transition matrix'!D4</f>
        <v>0.79095574700000004</v>
      </c>
      <c r="E91" s="41">
        <f>'70-74 transition matrix'!E4</f>
        <v>0.1331</v>
      </c>
      <c r="F91" s="41">
        <f>'70-74 transition matrix'!F4</f>
        <v>0</v>
      </c>
      <c r="G91" s="41">
        <f>'70-74 transition matrix'!G4</f>
        <v>0</v>
      </c>
      <c r="H91" s="41">
        <f>'70-74 transition matrix'!H4</f>
        <v>0</v>
      </c>
      <c r="I91" s="41">
        <f>'70-74 transition matrix'!I4</f>
        <v>1.1253000000000001E-5</v>
      </c>
      <c r="J91" s="41">
        <f>'70-74 transition matrix'!J4</f>
        <v>0</v>
      </c>
      <c r="K91" s="41">
        <f>'70-74 transition matrix'!K4</f>
        <v>2.6133000000000003E-2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</row>
    <row r="92" spans="1:53" x14ac:dyDescent="0.2">
      <c r="A92" s="4" t="str">
        <f>'70-74 transition matrix'!A5</f>
        <v>F2</v>
      </c>
      <c r="B92" s="41">
        <f>'70-74 transition matrix'!B5</f>
        <v>0</v>
      </c>
      <c r="C92" s="41">
        <f>'70-74 transition matrix'!C5</f>
        <v>0</v>
      </c>
      <c r="D92" s="41">
        <f>'70-74 transition matrix'!D5</f>
        <v>4.9799999999999997E-2</v>
      </c>
      <c r="E92" s="41">
        <f>'70-74 transition matrix'!E5</f>
        <v>0.77497360000000004</v>
      </c>
      <c r="F92" s="41">
        <f>'70-74 transition matrix'!F5</f>
        <v>0.1331</v>
      </c>
      <c r="G92" s="41">
        <f>'70-74 transition matrix'!G5</f>
        <v>0</v>
      </c>
      <c r="H92" s="41">
        <f>'70-74 transition matrix'!H5</f>
        <v>0</v>
      </c>
      <c r="I92" s="41">
        <f>'70-74 transition matrix'!I5</f>
        <v>2.299E-4</v>
      </c>
      <c r="J92" s="41">
        <f>'70-74 transition matrix'!J5</f>
        <v>0</v>
      </c>
      <c r="K92" s="41">
        <f>'70-74 transition matrix'!K5</f>
        <v>4.1896500000000003E-2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</row>
    <row r="93" spans="1:53" x14ac:dyDescent="0.2">
      <c r="A93" s="4" t="str">
        <f>'70-74 transition matrix'!A6</f>
        <v>F3</v>
      </c>
      <c r="B93" s="41">
        <f>'70-74 transition matrix'!B6</f>
        <v>0</v>
      </c>
      <c r="C93" s="41">
        <f>'70-74 transition matrix'!C6</f>
        <v>0</v>
      </c>
      <c r="D93" s="41">
        <f>'70-74 transition matrix'!D6</f>
        <v>0</v>
      </c>
      <c r="E93" s="41">
        <f>'70-74 transition matrix'!E6</f>
        <v>4.9799999999999997E-2</v>
      </c>
      <c r="F93" s="41">
        <f>'70-74 transition matrix'!F6</f>
        <v>0.80809895000000009</v>
      </c>
      <c r="G93" s="41">
        <f>'70-74 transition matrix'!G6</f>
        <v>8.7119999999999989E-2</v>
      </c>
      <c r="H93" s="41">
        <f>'70-74 transition matrix'!H6</f>
        <v>0</v>
      </c>
      <c r="I93" s="41">
        <f>'70-74 transition matrix'!I6</f>
        <v>4.5980000000000001E-4</v>
      </c>
      <c r="J93" s="41">
        <f>'70-74 transition matrix'!J6</f>
        <v>0</v>
      </c>
      <c r="K93" s="41">
        <f>'70-74 transition matrix'!K6</f>
        <v>5.4521250000000007E-2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</row>
    <row r="94" spans="1:53" x14ac:dyDescent="0.2">
      <c r="A94" s="4" t="str">
        <f>'70-74 transition matrix'!A7</f>
        <v>F4</v>
      </c>
      <c r="B94" s="41">
        <f>'70-74 transition matrix'!B7</f>
        <v>0</v>
      </c>
      <c r="C94" s="41">
        <f>'70-74 transition matrix'!C7</f>
        <v>0</v>
      </c>
      <c r="D94" s="41">
        <f>'70-74 transition matrix'!D7</f>
        <v>0</v>
      </c>
      <c r="E94" s="41">
        <f>'70-74 transition matrix'!E7</f>
        <v>0</v>
      </c>
      <c r="F94" s="41">
        <f>'70-74 transition matrix'!F7</f>
        <v>4.9799999999999997E-2</v>
      </c>
      <c r="G94" s="41">
        <f>'70-74 transition matrix'!G7</f>
        <v>0.71661074999999996</v>
      </c>
      <c r="H94" s="41">
        <f>'70-74 transition matrix'!H7</f>
        <v>0.1331</v>
      </c>
      <c r="I94" s="41">
        <f>'70-74 transition matrix'!I7</f>
        <v>3.1459999999999995E-2</v>
      </c>
      <c r="J94" s="41">
        <f>'70-74 transition matrix'!J7</f>
        <v>0</v>
      </c>
      <c r="K94" s="41">
        <f>'70-74 transition matrix'!K7</f>
        <v>6.902925E-2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</row>
    <row r="95" spans="1:53" x14ac:dyDescent="0.2">
      <c r="A95" s="4" t="str">
        <f>'70-74 transition matrix'!A8</f>
        <v>DCC</v>
      </c>
      <c r="B95" s="41">
        <f>'70-74 transition matrix'!B8</f>
        <v>0</v>
      </c>
      <c r="C95" s="41">
        <f>'70-74 transition matrix'!C8</f>
        <v>0</v>
      </c>
      <c r="D95" s="41">
        <f>'70-74 transition matrix'!D8</f>
        <v>0</v>
      </c>
      <c r="E95" s="41">
        <f>'70-74 transition matrix'!E8</f>
        <v>0</v>
      </c>
      <c r="F95" s="41">
        <f>'70-74 transition matrix'!F8</f>
        <v>0</v>
      </c>
      <c r="G95" s="41">
        <f>'70-74 transition matrix'!G8</f>
        <v>0</v>
      </c>
      <c r="H95" s="41">
        <f>'70-74 transition matrix'!H8</f>
        <v>0.7746599999999999</v>
      </c>
      <c r="I95" s="41">
        <f>'70-74 transition matrix'!I8</f>
        <v>3.1459999999999995E-2</v>
      </c>
      <c r="J95" s="41">
        <f>'70-74 transition matrix'!J8</f>
        <v>3.388E-2</v>
      </c>
      <c r="K95" s="41">
        <f>'70-74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</row>
    <row r="96" spans="1:53" x14ac:dyDescent="0.2">
      <c r="A96" s="4" t="str">
        <f>'70-74 transition matrix'!A9</f>
        <v>HCC</v>
      </c>
      <c r="B96" s="41">
        <f>'70-74 transition matrix'!B9</f>
        <v>0</v>
      </c>
      <c r="C96" s="41">
        <f>'70-74 transition matrix'!C9</f>
        <v>0</v>
      </c>
      <c r="D96" s="41">
        <f>'70-74 transition matrix'!D9</f>
        <v>0</v>
      </c>
      <c r="E96" s="41">
        <f>'70-74 transition matrix'!E9</f>
        <v>0</v>
      </c>
      <c r="F96" s="41">
        <f>'70-74 transition matrix'!F9</f>
        <v>0</v>
      </c>
      <c r="G96" s="41">
        <f>'70-74 transition matrix'!G9</f>
        <v>0</v>
      </c>
      <c r="H96" s="41">
        <f>'70-74 transition matrix'!H9</f>
        <v>0</v>
      </c>
      <c r="I96" s="41">
        <f>'70-74 transition matrix'!I9</f>
        <v>0.37056200000000006</v>
      </c>
      <c r="J96" s="41">
        <f>'70-74 transition matrix'!J9</f>
        <v>7.038E-3</v>
      </c>
      <c r="K96" s="41">
        <f>'70-74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</row>
    <row r="97" spans="1:53" x14ac:dyDescent="0.2">
      <c r="A97" s="4" t="str">
        <f>'70-74 transition matrix'!A10</f>
        <v xml:space="preserve">LT </v>
      </c>
      <c r="B97" s="41">
        <f>'70-74 transition matrix'!B10</f>
        <v>0</v>
      </c>
      <c r="C97" s="41">
        <f>'70-74 transition matrix'!C10</f>
        <v>0</v>
      </c>
      <c r="D97" s="41">
        <f>'70-74 transition matrix'!D10</f>
        <v>0</v>
      </c>
      <c r="E97" s="41">
        <f>'70-74 transition matrix'!E10</f>
        <v>0</v>
      </c>
      <c r="F97" s="41">
        <f>'70-74 transition matrix'!F10</f>
        <v>0</v>
      </c>
      <c r="G97" s="41">
        <f>'70-74 transition matrix'!G10</f>
        <v>0</v>
      </c>
      <c r="H97" s="41">
        <f>'70-74 transition matrix'!H10</f>
        <v>0</v>
      </c>
      <c r="I97" s="41">
        <f>'70-74 transition matrix'!I10</f>
        <v>0</v>
      </c>
      <c r="J97" s="41">
        <f>'70-74 transition matrix'!J10</f>
        <v>0.92999999999999994</v>
      </c>
      <c r="K97" s="41">
        <f>'70-74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</row>
    <row r="98" spans="1:53" x14ac:dyDescent="0.2">
      <c r="A98" s="4" t="str">
        <f>'70-74 transition matrix'!A11</f>
        <v>death</v>
      </c>
      <c r="B98" s="41">
        <f>'70-74 transition matrix'!B11</f>
        <v>0</v>
      </c>
      <c r="C98" s="41">
        <f>'70-74 transition matrix'!C11</f>
        <v>0</v>
      </c>
      <c r="D98" s="41">
        <f>'70-74 transition matrix'!D11</f>
        <v>0</v>
      </c>
      <c r="E98" s="41">
        <f>'70-74 transition matrix'!E11</f>
        <v>0</v>
      </c>
      <c r="F98" s="41">
        <f>'70-74 transition matrix'!F11</f>
        <v>0</v>
      </c>
      <c r="G98" s="41">
        <f>'70-74 transition matrix'!G11</f>
        <v>0</v>
      </c>
      <c r="H98" s="41">
        <f>'70-74 transition matrix'!H11</f>
        <v>0</v>
      </c>
      <c r="I98" s="41">
        <f>'70-74 transition matrix'!I11</f>
        <v>0</v>
      </c>
      <c r="J98" s="41">
        <f>'70-74 transition matrix'!J11</f>
        <v>0</v>
      </c>
      <c r="K98" s="41">
        <f>'70-74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</row>
    <row r="99" spans="1:53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</row>
    <row r="100" spans="1:53" x14ac:dyDescent="0.2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</row>
    <row r="101" spans="1:53" x14ac:dyDescent="0.2">
      <c r="A101" s="4">
        <v>70</v>
      </c>
      <c r="B101" s="41">
        <f t="array" ref="B101:K101">MMULT(B85:K85,B89:K98)</f>
        <v>445.92120335899199</v>
      </c>
      <c r="C101" s="41">
        <v>246.25787046099262</v>
      </c>
      <c r="D101" s="41">
        <v>37.242053601231262</v>
      </c>
      <c r="E101" s="41">
        <v>24.348089606506395</v>
      </c>
      <c r="F101" s="41">
        <v>15.964744580988144</v>
      </c>
      <c r="G101" s="41">
        <v>4.443454042325115</v>
      </c>
      <c r="H101" s="41">
        <v>2.1898665739444523</v>
      </c>
      <c r="I101" s="41">
        <v>0.33074725875630456</v>
      </c>
      <c r="J101" s="41">
        <v>0.61859996130460548</v>
      </c>
      <c r="K101" s="41">
        <v>175.17063625415423</v>
      </c>
      <c r="L101" s="41">
        <f xml:space="preserve"> (C101 + D101 + E101 + F101 + G101 + H101) / $Q$2</f>
        <v>0.34692965540428156</v>
      </c>
      <c r="M101" s="41">
        <f xml:space="preserve"> (D101 + E101 + F101 + G101 + H101) / (C101 + D101 + E101 + F101+ G101 + H101)</f>
        <v>0.25477139475798644</v>
      </c>
      <c r="N101" s="41">
        <f>I101 / (D101 + E101 + F101 + G101 + H101)</f>
        <v>3.9286648928934737E-3</v>
      </c>
      <c r="O101" s="41">
        <f>SUM(B101:J101)</f>
        <v>777.31662944504103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</row>
    <row r="102" spans="1:53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</row>
    <row r="103" spans="1:53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</row>
    <row r="104" spans="1:53" x14ac:dyDescent="0.2">
      <c r="A104" s="4">
        <v>71</v>
      </c>
      <c r="B104" s="41">
        <f t="array" ref="B104:K104">MMULT(B101:K101,B89:K98)</f>
        <v>430.60242621673649</v>
      </c>
      <c r="C104" s="41">
        <v>240.61566792949543</v>
      </c>
      <c r="D104" s="41">
        <v>37.105546890748435</v>
      </c>
      <c r="E104" s="41">
        <v>24.621088269933932</v>
      </c>
      <c r="F104" s="41">
        <v>16.363108070848501</v>
      </c>
      <c r="G104" s="41">
        <v>4.5750754817568193</v>
      </c>
      <c r="H104" s="41">
        <v>2.2878257732052818</v>
      </c>
      <c r="I104" s="41">
        <v>0.34460393247514309</v>
      </c>
      <c r="J104" s="41">
        <v>0.65181844274564793</v>
      </c>
      <c r="K104" s="41">
        <v>195.32010469124947</v>
      </c>
      <c r="L104" s="41">
        <f xml:space="preserve"> (C104 + D104 + E104 + F104 + G104 + H104) / $Q$2</f>
        <v>0.34180857229308736</v>
      </c>
      <c r="M104" s="41">
        <f xml:space="preserve"> (D104 + E104 + F104 + G104 + H104) / (C104 + D104 + E104 + F104+ G104 + H104)</f>
        <v>0.26093646478084276</v>
      </c>
      <c r="N104" s="41">
        <f>I104 / (D104 + E104 + F104 + G104 + H104)</f>
        <v>4.0564238412841092E-3</v>
      </c>
      <c r="O104" s="41">
        <f>SUM(B104:J104)</f>
        <v>757.16716100794565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</row>
    <row r="105" spans="1:53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</row>
    <row r="106" spans="1:53" x14ac:dyDescent="0.2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</row>
    <row r="107" spans="1:53" x14ac:dyDescent="0.2">
      <c r="A107" s="4">
        <v>72</v>
      </c>
      <c r="B107" s="41">
        <f t="array" ref="B107:K107">MMULT(B104:K104,B89:K98)</f>
        <v>416.21446423520064</v>
      </c>
      <c r="C107" s="41">
        <v>234.67721864631733</v>
      </c>
      <c r="D107" s="41">
        <v>36.863706851663459</v>
      </c>
      <c r="E107" s="41">
        <v>24.834324485555342</v>
      </c>
      <c r="F107" s="41">
        <v>16.727916058508896</v>
      </c>
      <c r="G107" s="41">
        <v>4.7041022474206864</v>
      </c>
      <c r="H107" s="41">
        <v>2.381229660093036</v>
      </c>
      <c r="I107" s="41">
        <v>0.35720568991035717</v>
      </c>
      <c r="J107" s="41">
        <v>0.68612801142640756</v>
      </c>
      <c r="K107" s="41">
        <v>215.040969813099</v>
      </c>
      <c r="L107" s="41">
        <f xml:space="preserve"> (C107 + D107 + E107 + F107 + G107 + H107) / $Q$2</f>
        <v>0.33616039760333921</v>
      </c>
      <c r="M107" s="41">
        <f xml:space="preserve"> (D107 + E107 + F107 + G107 + H107) / (C107 + D107 + E107 + F107+ G107 + H107)</f>
        <v>0.26706543130325855</v>
      </c>
      <c r="N107" s="41">
        <f>I107 / (D107 + E107 + F107 + G107 + H107)</f>
        <v>4.1772932509128863E-3</v>
      </c>
      <c r="O107" s="41">
        <f>SUM(B107:J107)</f>
        <v>737.44629588609598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</row>
    <row r="108" spans="1:53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</row>
    <row r="109" spans="1:53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</row>
    <row r="110" spans="1:53" x14ac:dyDescent="0.2">
      <c r="A110" s="4">
        <v>73</v>
      </c>
      <c r="B110" s="41">
        <f t="array" ref="B110:K110">MMULT(B107:K107,B89:K98)</f>
        <v>402.60899220029478</v>
      </c>
      <c r="C110" s="41">
        <v>228.57893560222422</v>
      </c>
      <c r="D110" s="41">
        <v>36.527833935967294</v>
      </c>
      <c r="E110" s="41">
        <v>24.985555451809123</v>
      </c>
      <c r="F110" s="41">
        <v>17.057524283518148</v>
      </c>
      <c r="G110" s="41">
        <v>4.8283462866181184</v>
      </c>
      <c r="H110" s="41">
        <v>2.4707593776193644</v>
      </c>
      <c r="I110" s="41">
        <v>0.36908713097107682</v>
      </c>
      <c r="J110" s="41">
        <v>0.72128912515610022</v>
      </c>
      <c r="K110" s="41">
        <v>234.3389423050169</v>
      </c>
      <c r="L110" s="41">
        <f xml:space="preserve"> (C110 + D110 + E110 + F110 + G110 + H110) / $Q$2</f>
        <v>0.33013455010018211</v>
      </c>
      <c r="M110" s="41">
        <f xml:space="preserve"> (D110 + E110 + F110 + G110 + H110) / (C110 + D110 + E110 + F110+ G110 + H110)</f>
        <v>0.27308094998289817</v>
      </c>
      <c r="N110" s="41">
        <f>I110 / (D110 + E110 + F110 + G110 + H110)</f>
        <v>4.2982071487475812E-3</v>
      </c>
      <c r="O110" s="41">
        <f>SUM(B110:J110)</f>
        <v>718.14832339417808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</row>
    <row r="111" spans="1:53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</row>
    <row r="112" spans="1:53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</row>
    <row r="113" spans="1:53" x14ac:dyDescent="0.2">
      <c r="A113" s="4">
        <v>74</v>
      </c>
      <c r="B113" s="41">
        <f t="array" ref="B113:K113">MMULT(B110:K110,B89:K98)</f>
        <v>389.67412959985461</v>
      </c>
      <c r="C113" s="41">
        <v>222.41790293772962</v>
      </c>
      <c r="D113" s="41">
        <v>36.110319899514785</v>
      </c>
      <c r="E113" s="41">
        <v>25.074465262684594</v>
      </c>
      <c r="F113" s="41">
        <v>17.350196538819894</v>
      </c>
      <c r="G113" s="41">
        <v>4.9460963692932252</v>
      </c>
      <c r="H113" s="41">
        <v>2.5566513502154882</v>
      </c>
      <c r="I113" s="41">
        <v>0.38039780620302938</v>
      </c>
      <c r="J113" s="41">
        <v>0.75710584933669167</v>
      </c>
      <c r="K113" s="41">
        <v>253.22000008554312</v>
      </c>
      <c r="L113" s="41">
        <f xml:space="preserve"> (C113 + D113 + E113 + F113 + G113 + H113) / $Q$2</f>
        <v>0.32384226379323694</v>
      </c>
      <c r="M113" s="41">
        <f xml:space="preserve"> (D113 + E113 + F113 + G113 + H113) / (C113 + D113 + E113 + F113+ G113 + H113)</f>
        <v>0.27893064802460454</v>
      </c>
      <c r="N113" s="41">
        <f>I113 / (D113 + E113 + F113 + G113 + H113)</f>
        <v>4.4212906217428512E-3</v>
      </c>
      <c r="O113" s="41">
        <f>SUM(B113:J113)</f>
        <v>699.26726561365194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-23.839967523262999</v>
      </c>
      <c r="AM113">
        <f>J113 - J101</f>
        <v>0.13850588803208619</v>
      </c>
      <c r="AN113">
        <f>K113-K101</f>
        <v>78.049363831388888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</row>
    <row r="114" spans="1:53" x14ac:dyDescent="0.2">
      <c r="A114" s="22" t="s">
        <v>153</v>
      </c>
      <c r="B114" s="41">
        <f t="shared" ref="B114:J114" si="4">SUM(B101:B113)</f>
        <v>2085.0212156110783</v>
      </c>
      <c r="C114" s="41">
        <f t="shared" si="4"/>
        <v>1172.5475955767592</v>
      </c>
      <c r="D114" s="41">
        <f t="shared" si="4"/>
        <v>183.84946117912526</v>
      </c>
      <c r="E114" s="41">
        <f t="shared" si="4"/>
        <v>123.86352307648939</v>
      </c>
      <c r="F114" s="41">
        <f t="shared" si="4"/>
        <v>83.463489532683582</v>
      </c>
      <c r="G114" s="41">
        <f t="shared" si="4"/>
        <v>23.497074427413963</v>
      </c>
      <c r="H114" s="41">
        <f t="shared" si="4"/>
        <v>11.886332735077623</v>
      </c>
      <c r="I114" s="41">
        <f t="shared" si="4"/>
        <v>1.782041818315911</v>
      </c>
      <c r="J114" s="41">
        <f t="shared" si="4"/>
        <v>3.434941389969453</v>
      </c>
      <c r="K114" s="41"/>
      <c r="L114" s="4"/>
      <c r="M114" s="41"/>
      <c r="N114" s="41"/>
      <c r="O114" s="4">
        <f>SUM(B114:J114)</f>
        <v>3689.3456753469131</v>
      </c>
      <c r="P114" s="41"/>
      <c r="Q114" s="41">
        <f xml:space="preserve"> $R$6 * B114</f>
        <v>2085.0212156110783</v>
      </c>
      <c r="R114" s="41">
        <f>$R$7 * C114</f>
        <v>1172.5475955767592</v>
      </c>
      <c r="S114" s="41">
        <f xml:space="preserve"> $R$8 * D114</f>
        <v>174.65698812016899</v>
      </c>
      <c r="T114" s="41">
        <f xml:space="preserve"> $R$9 * E114</f>
        <v>117.6703469226649</v>
      </c>
      <c r="U114" s="41">
        <f xml:space="preserve"> $R$10 * F114</f>
        <v>76.786410370068893</v>
      </c>
      <c r="V114" s="41">
        <f>$R$11 * G114</f>
        <v>18.327718053382892</v>
      </c>
      <c r="W114" s="41">
        <f>$R$12 *H114</f>
        <v>7.131799641046574</v>
      </c>
      <c r="X114" s="41">
        <f xml:space="preserve"> $R$13 * I114</f>
        <v>1.1583271819053422</v>
      </c>
      <c r="Y114" s="41">
        <f xml:space="preserve"> $R$14 * J114</f>
        <v>2.5762060424770898</v>
      </c>
      <c r="Z114" s="4">
        <f>SUM(Q114:Y114)</f>
        <v>3655.8766075195526</v>
      </c>
      <c r="AA114" s="41"/>
      <c r="AB114" s="50">
        <f xml:space="preserve"> $S$6 * B114</f>
        <v>5231318.2299681958</v>
      </c>
      <c r="AC114" s="50">
        <f>$S$7 * C114</f>
        <v>4543621.9328599423</v>
      </c>
      <c r="AD114" s="50">
        <f xml:space="preserve"> $S$8 * D114</f>
        <v>721609.13512806664</v>
      </c>
      <c r="AE114" s="50">
        <f xml:space="preserve"> $S$9 * E114</f>
        <v>495454.09230595757</v>
      </c>
      <c r="AF114" s="50">
        <f xml:space="preserve"> $S$10 * F114</f>
        <v>375585.70289707615</v>
      </c>
      <c r="AG114" s="50">
        <f>$S$11 * G114</f>
        <v>486671.40554059803</v>
      </c>
      <c r="AH114" s="50">
        <f>$S$12 *H114</f>
        <v>608390.05471221311</v>
      </c>
      <c r="AI114" s="50">
        <f xml:space="preserve"> $S$13 * I114</f>
        <v>126400.22617314757</v>
      </c>
      <c r="AJ114" s="50">
        <f xml:space="preserve"> $S$14 * J114</f>
        <v>230718.14328146822</v>
      </c>
      <c r="AK114" s="39">
        <f>SUM(AB114:AJ114) + AL114 + AM114 + AN114</f>
        <v>17706642.054516833</v>
      </c>
      <c r="AL114" s="39">
        <f>IF(AL113&gt;0,(AL113*$T$7)-(AL113*$S$7),0)</f>
        <v>0</v>
      </c>
      <c r="AM114" s="39">
        <f>IF(AM113 &gt; 0, (AM113 * $T$14) - (AM113 * $S$14), 0)</f>
        <v>23070.925769504596</v>
      </c>
      <c r="AN114" s="39">
        <f t="array" ref="AN114">IF(AN113&gt;0,AN113*$T$15,0)</f>
        <v>4863802.2058806615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</row>
    <row r="115" spans="1:53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</row>
    <row r="116" spans="1:53" x14ac:dyDescent="0.2">
      <c r="A116" s="4" t="str">
        <f>'75-79 transition matrix'!A1</f>
        <v>75-79</v>
      </c>
      <c r="B116" s="4" t="str">
        <f>'75-79 transition matrix'!B1</f>
        <v>no NAFLD</v>
      </c>
      <c r="C116" s="4" t="str">
        <f>'75-79 transition matrix'!C1</f>
        <v>NAFLD</v>
      </c>
      <c r="D116" s="4" t="str">
        <f>'75-79 transition matrix'!D1</f>
        <v>F1</v>
      </c>
      <c r="E116" s="4" t="str">
        <f>'75-79 transition matrix'!E1</f>
        <v>F2</v>
      </c>
      <c r="F116" s="4" t="str">
        <f>'75-79 transition matrix'!F1</f>
        <v>F3</v>
      </c>
      <c r="G116" s="4" t="str">
        <f>'75-79 transition matrix'!G1</f>
        <v>F4</v>
      </c>
      <c r="H116" s="4" t="str">
        <f>'75-79 transition matrix'!H1</f>
        <v>DCC</v>
      </c>
      <c r="I116" s="4" t="str">
        <f>'75-79 transition matrix'!I1</f>
        <v>HCC</v>
      </c>
      <c r="J116" s="4" t="str">
        <f>'75-79 transition matrix'!J1</f>
        <v>LT</v>
      </c>
      <c r="K116" s="4" t="str">
        <f>'75-79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</row>
    <row r="117" spans="1:53" x14ac:dyDescent="0.2">
      <c r="A117" s="4" t="str">
        <f>'75-79 transition matrix'!A2</f>
        <v>no NAFLD</v>
      </c>
      <c r="B117" s="41">
        <f>'75-79 transition matrix'!B2</f>
        <v>0.87229999999999996</v>
      </c>
      <c r="C117" s="41">
        <f>'75-79 transition matrix'!C2</f>
        <v>9.0700000000000003E-2</v>
      </c>
      <c r="D117" s="41">
        <f>'75-79 transition matrix'!D2</f>
        <v>0</v>
      </c>
      <c r="E117" s="41">
        <f>'75-79 transition matrix'!E2</f>
        <v>0</v>
      </c>
      <c r="F117" s="41">
        <f>'75-79 transition matrix'!F2</f>
        <v>0</v>
      </c>
      <c r="G117" s="41">
        <f>'75-79 transition matrix'!G2</f>
        <v>0</v>
      </c>
      <c r="H117" s="41">
        <f>'75-79 transition matrix'!H2</f>
        <v>0</v>
      </c>
      <c r="I117" s="41">
        <f>'75-79 transition matrix'!I2</f>
        <v>0</v>
      </c>
      <c r="J117" s="41">
        <f>'75-79 transition matrix'!J2</f>
        <v>0</v>
      </c>
      <c r="K117" s="41">
        <f>'75-79 transition matrix'!K2</f>
        <v>3.6999999999999998E-2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</row>
    <row r="118" spans="1:53" x14ac:dyDescent="0.2">
      <c r="A118" s="4" t="str">
        <f>'75-79 transition matrix'!A3</f>
        <v>NAFLD</v>
      </c>
      <c r="B118" s="41">
        <f>'75-79 transition matrix'!B3</f>
        <v>0.14359</v>
      </c>
      <c r="C118" s="41">
        <f>'75-79 transition matrix'!C3</f>
        <v>0.79142399999999991</v>
      </c>
      <c r="D118" s="41">
        <f>'75-79 transition matrix'!D3</f>
        <v>2.6136E-2</v>
      </c>
      <c r="E118" s="41">
        <f>'75-79 transition matrix'!E3</f>
        <v>0</v>
      </c>
      <c r="F118" s="41">
        <f>'75-79 transition matrix'!F3</f>
        <v>0</v>
      </c>
      <c r="G118" s="41">
        <f>'75-79 transition matrix'!G3</f>
        <v>0</v>
      </c>
      <c r="H118" s="41">
        <f>'75-79 transition matrix'!H3</f>
        <v>0</v>
      </c>
      <c r="I118" s="41">
        <f>'75-79 transition matrix'!I3</f>
        <v>0</v>
      </c>
      <c r="J118" s="41">
        <f>'75-79 transition matrix'!J3</f>
        <v>0</v>
      </c>
      <c r="K118" s="41">
        <f>'75-79 transition matrix'!K3</f>
        <v>3.8850000000000003E-2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</row>
    <row r="119" spans="1:53" x14ac:dyDescent="0.2">
      <c r="A119" s="4" t="str">
        <f>'75-79 transition matrix'!A4</f>
        <v>F1</v>
      </c>
      <c r="B119" s="41">
        <f>'75-79 transition matrix'!B4</f>
        <v>0</v>
      </c>
      <c r="C119" s="41">
        <f>'75-79 transition matrix'!C4</f>
        <v>4.9799999999999997E-2</v>
      </c>
      <c r="D119" s="41">
        <f>'75-79 transition matrix'!D4</f>
        <v>0.77550074700000005</v>
      </c>
      <c r="E119" s="41">
        <f>'75-79 transition matrix'!E4</f>
        <v>0.1331</v>
      </c>
      <c r="F119" s="41">
        <f>'75-79 transition matrix'!F4</f>
        <v>0</v>
      </c>
      <c r="G119" s="41">
        <f>'75-79 transition matrix'!G4</f>
        <v>0</v>
      </c>
      <c r="H119" s="41">
        <f>'75-79 transition matrix'!H4</f>
        <v>0</v>
      </c>
      <c r="I119" s="41">
        <f>'75-79 transition matrix'!I4</f>
        <v>1.1253000000000001E-5</v>
      </c>
      <c r="J119" s="41">
        <f>'75-79 transition matrix'!J4</f>
        <v>0</v>
      </c>
      <c r="K119" s="41">
        <f>'75-79 transition matrix'!K4</f>
        <v>4.1588E-2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</row>
    <row r="120" spans="1:53" x14ac:dyDescent="0.2">
      <c r="A120" s="4" t="str">
        <f>'75-79 transition matrix'!A5</f>
        <v>F2</v>
      </c>
      <c r="B120" s="41">
        <f>'75-79 transition matrix'!B5</f>
        <v>0</v>
      </c>
      <c r="C120" s="41">
        <f>'75-79 transition matrix'!C5</f>
        <v>0</v>
      </c>
      <c r="D120" s="41">
        <f>'75-79 transition matrix'!D5</f>
        <v>4.9799999999999997E-2</v>
      </c>
      <c r="E120" s="41">
        <f>'75-79 transition matrix'!E5</f>
        <v>0.75019610000000003</v>
      </c>
      <c r="F120" s="41">
        <f>'75-79 transition matrix'!F5</f>
        <v>0.1331</v>
      </c>
      <c r="G120" s="41">
        <f>'75-79 transition matrix'!G5</f>
        <v>0</v>
      </c>
      <c r="H120" s="41">
        <f>'75-79 transition matrix'!H5</f>
        <v>0</v>
      </c>
      <c r="I120" s="41">
        <f>'75-79 transition matrix'!I5</f>
        <v>2.299E-4</v>
      </c>
      <c r="J120" s="41">
        <f>'75-79 transition matrix'!J5</f>
        <v>0</v>
      </c>
      <c r="K120" s="41">
        <f>'75-79 transition matrix'!K5</f>
        <v>6.6673999999999997E-2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</row>
    <row r="121" spans="1:53" x14ac:dyDescent="0.2">
      <c r="A121" s="4" t="str">
        <f>'75-79 transition matrix'!A6</f>
        <v>F3</v>
      </c>
      <c r="B121" s="41">
        <f>'75-79 transition matrix'!B6</f>
        <v>0</v>
      </c>
      <c r="C121" s="41">
        <f>'75-79 transition matrix'!C6</f>
        <v>0</v>
      </c>
      <c r="D121" s="41">
        <f>'75-79 transition matrix'!D6</f>
        <v>0</v>
      </c>
      <c r="E121" s="41">
        <f>'75-79 transition matrix'!E6</f>
        <v>4.9799999999999997E-2</v>
      </c>
      <c r="F121" s="41">
        <f>'75-79 transition matrix'!F6</f>
        <v>0.77585520000000008</v>
      </c>
      <c r="G121" s="41">
        <f>'75-79 transition matrix'!G6</f>
        <v>8.7119999999999989E-2</v>
      </c>
      <c r="H121" s="41">
        <f>'75-79 transition matrix'!H6</f>
        <v>0</v>
      </c>
      <c r="I121" s="41">
        <f>'75-79 transition matrix'!I6</f>
        <v>4.5980000000000001E-4</v>
      </c>
      <c r="J121" s="41">
        <f>'75-79 transition matrix'!J6</f>
        <v>0</v>
      </c>
      <c r="K121" s="41">
        <f>'75-79 transition matrix'!K6</f>
        <v>8.6765000000000009E-2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</row>
    <row r="122" spans="1:53" x14ac:dyDescent="0.2">
      <c r="A122" s="4" t="str">
        <f>'75-79 transition matrix'!A7</f>
        <v>F4</v>
      </c>
      <c r="B122" s="41">
        <f>'75-79 transition matrix'!B7</f>
        <v>0</v>
      </c>
      <c r="C122" s="41">
        <f>'75-79 transition matrix'!C7</f>
        <v>0</v>
      </c>
      <c r="D122" s="41">
        <f>'75-79 transition matrix'!D7</f>
        <v>0</v>
      </c>
      <c r="E122" s="41">
        <f>'75-79 transition matrix'!E7</f>
        <v>0</v>
      </c>
      <c r="F122" s="41">
        <f>'75-79 transition matrix'!F7</f>
        <v>4.9799999999999997E-2</v>
      </c>
      <c r="G122" s="41">
        <f>'75-79 transition matrix'!G7</f>
        <v>0.67578700000000003</v>
      </c>
      <c r="H122" s="41">
        <f>'75-79 transition matrix'!H7</f>
        <v>0.1331</v>
      </c>
      <c r="I122" s="41">
        <f>'75-79 transition matrix'!I7</f>
        <v>3.1459999999999995E-2</v>
      </c>
      <c r="J122" s="41">
        <f>'75-79 transition matrix'!J7</f>
        <v>0</v>
      </c>
      <c r="K122" s="41">
        <f>'75-79 transition matrix'!K7</f>
        <v>0.10985299999999999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</row>
    <row r="123" spans="1:53" x14ac:dyDescent="0.2">
      <c r="A123" s="4" t="str">
        <f>'75-79 transition matrix'!A8</f>
        <v>DCC</v>
      </c>
      <c r="B123" s="41">
        <f>'75-79 transition matrix'!B8</f>
        <v>0</v>
      </c>
      <c r="C123" s="41">
        <f>'75-79 transition matrix'!C8</f>
        <v>0</v>
      </c>
      <c r="D123" s="41">
        <f>'75-79 transition matrix'!D8</f>
        <v>0</v>
      </c>
      <c r="E123" s="41">
        <f>'75-79 transition matrix'!E8</f>
        <v>0</v>
      </c>
      <c r="F123" s="41">
        <f>'75-79 transition matrix'!F8</f>
        <v>0</v>
      </c>
      <c r="G123" s="41">
        <f>'75-79 transition matrix'!G8</f>
        <v>0</v>
      </c>
      <c r="H123" s="41">
        <f>'75-79 transition matrix'!H8</f>
        <v>0.7746599999999999</v>
      </c>
      <c r="I123" s="41">
        <f>'75-79 transition matrix'!I8</f>
        <v>3.1459999999999995E-2</v>
      </c>
      <c r="J123" s="41">
        <f>'75-79 transition matrix'!J8</f>
        <v>3.388E-2</v>
      </c>
      <c r="K123" s="41">
        <f>'75-79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</row>
    <row r="124" spans="1:53" x14ac:dyDescent="0.2">
      <c r="A124" s="4" t="str">
        <f>'75-79 transition matrix'!A9</f>
        <v>HCC</v>
      </c>
      <c r="B124" s="41">
        <f>'75-79 transition matrix'!B9</f>
        <v>0</v>
      </c>
      <c r="C124" s="41">
        <f>'75-79 transition matrix'!C9</f>
        <v>0</v>
      </c>
      <c r="D124" s="41">
        <f>'75-79 transition matrix'!D9</f>
        <v>0</v>
      </c>
      <c r="E124" s="41">
        <f>'75-79 transition matrix'!E9</f>
        <v>0</v>
      </c>
      <c r="F124" s="41">
        <f>'75-79 transition matrix'!F9</f>
        <v>0</v>
      </c>
      <c r="G124" s="41">
        <f>'75-79 transition matrix'!G9</f>
        <v>0</v>
      </c>
      <c r="H124" s="41">
        <f>'75-79 transition matrix'!H9</f>
        <v>0</v>
      </c>
      <c r="I124" s="41">
        <f>'75-79 transition matrix'!I9</f>
        <v>0.37056200000000006</v>
      </c>
      <c r="J124" s="41">
        <f>'75-79 transition matrix'!J9</f>
        <v>7.038E-3</v>
      </c>
      <c r="K124" s="41">
        <f>'75-79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</row>
    <row r="125" spans="1:53" x14ac:dyDescent="0.2">
      <c r="A125" s="4" t="str">
        <f>'75-79 transition matrix'!A10</f>
        <v xml:space="preserve">LT </v>
      </c>
      <c r="B125" s="41">
        <f>'75-79 transition matrix'!B10</f>
        <v>0</v>
      </c>
      <c r="C125" s="41">
        <f>'75-79 transition matrix'!C10</f>
        <v>0</v>
      </c>
      <c r="D125" s="41">
        <f>'75-79 transition matrix'!D10</f>
        <v>0</v>
      </c>
      <c r="E125" s="41">
        <f>'75-79 transition matrix'!E10</f>
        <v>0</v>
      </c>
      <c r="F125" s="41">
        <f>'75-79 transition matrix'!F10</f>
        <v>0</v>
      </c>
      <c r="G125" s="41">
        <f>'75-79 transition matrix'!G10</f>
        <v>0</v>
      </c>
      <c r="H125" s="41">
        <f>'75-79 transition matrix'!H10</f>
        <v>0</v>
      </c>
      <c r="I125" s="41">
        <f>'75-79 transition matrix'!I10</f>
        <v>0</v>
      </c>
      <c r="J125" s="41">
        <f>'75-79 transition matrix'!J10</f>
        <v>0.92999999999999994</v>
      </c>
      <c r="K125" s="41">
        <f>'75-79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</row>
    <row r="126" spans="1:53" x14ac:dyDescent="0.2">
      <c r="A126" s="4" t="str">
        <f>'75-79 transition matrix'!A11</f>
        <v>death</v>
      </c>
      <c r="B126" s="41">
        <f>'75-79 transition matrix'!B11</f>
        <v>0</v>
      </c>
      <c r="C126" s="41">
        <f>'75-79 transition matrix'!C11</f>
        <v>0</v>
      </c>
      <c r="D126" s="41">
        <f>'75-79 transition matrix'!D11</f>
        <v>0</v>
      </c>
      <c r="E126" s="41">
        <f>'75-79 transition matrix'!E11</f>
        <v>0</v>
      </c>
      <c r="F126" s="41">
        <f>'75-79 transition matrix'!F11</f>
        <v>0</v>
      </c>
      <c r="G126" s="41">
        <f>'75-79 transition matrix'!G11</f>
        <v>0</v>
      </c>
      <c r="H126" s="41">
        <f>'75-79 transition matrix'!H11</f>
        <v>0</v>
      </c>
      <c r="I126" s="41">
        <f>'75-79 transition matrix'!I11</f>
        <v>0</v>
      </c>
      <c r="J126" s="41">
        <f>'75-79 transition matrix'!J11</f>
        <v>0</v>
      </c>
      <c r="K126" s="41">
        <f>'75-79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</row>
    <row r="127" spans="1:53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</row>
    <row r="128" spans="1:53" ht="16" thickBot="1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</row>
    <row r="129" spans="1:53" x14ac:dyDescent="0.2">
      <c r="A129" s="4">
        <v>75</v>
      </c>
      <c r="B129" s="41">
        <f t="array" ref="B129:K129">MMULT(B113:K113,B117:K126)</f>
        <v>371.84972993278177</v>
      </c>
      <c r="C129" s="41">
        <v>213.16860390029237</v>
      </c>
      <c r="D129" s="41">
        <v>35.065402737744876</v>
      </c>
      <c r="E129" s="41">
        <v>24.481089415910109</v>
      </c>
      <c r="F129" s="41">
        <v>17.044967131319538</v>
      </c>
      <c r="G129" s="41">
        <v>4.8540567495775502</v>
      </c>
      <c r="H129" s="41">
        <v>2.6388609617108583</v>
      </c>
      <c r="I129" s="41">
        <v>0.39114600448022085</v>
      </c>
      <c r="J129" s="41">
        <v>0.79340502738848084</v>
      </c>
      <c r="K129" s="41">
        <v>282.2000038379893</v>
      </c>
      <c r="L129" s="41">
        <f xml:space="preserve"> (C129 + D129 + E129 + F129 + G129 + H129) / $Q$2</f>
        <v>0.3120807926795221</v>
      </c>
      <c r="M129" s="41">
        <f xml:space="preserve"> (D129 + E129 + F129 + G129 + H129) / (C129 + D129 + E129 + F129+ G129 + H129)</f>
        <v>0.28287143409850102</v>
      </c>
      <c r="N129" s="41">
        <f>I129 / (D129 + E129 + F129 + G129 + H129)</f>
        <v>4.6518273483503961E-3</v>
      </c>
      <c r="O129" s="41">
        <f>SUM(B129:J129)</f>
        <v>670.28726186120582</v>
      </c>
      <c r="P129" s="41"/>
      <c r="Q129" s="24" t="s">
        <v>258</v>
      </c>
      <c r="R129" s="46"/>
      <c r="S129" s="46"/>
      <c r="T129" s="47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</row>
    <row r="130" spans="1:53" ht="16" thickBot="1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27" t="s">
        <v>149</v>
      </c>
      <c r="R130" s="48"/>
      <c r="S130" s="48"/>
      <c r="T130" s="49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</row>
    <row r="131" spans="1:53" x14ac:dyDescent="0.2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</row>
    <row r="132" spans="1:53" ht="16" thickBot="1" x14ac:dyDescent="0.25">
      <c r="A132" s="4">
        <v>76</v>
      </c>
      <c r="B132" s="41">
        <f t="array" ref="B132:K132">MMULT(B129:K129,B117:K126)</f>
        <v>354.97339925440849</v>
      </c>
      <c r="C132" s="41">
        <v>204.17977673442795</v>
      </c>
      <c r="D132" s="41">
        <v>33.983778901427357</v>
      </c>
      <c r="E132" s="41">
        <v>23.881662271100598</v>
      </c>
      <c r="F132" s="41">
        <v>16.724591410049943</v>
      </c>
      <c r="G132" s="41">
        <v>4.7652659851073222</v>
      </c>
      <c r="H132" s="41">
        <v>2.690294985967705</v>
      </c>
      <c r="I132" s="41">
        <v>0.39453110623003917</v>
      </c>
      <c r="J132" s="41">
        <v>0.83002417043358279</v>
      </c>
      <c r="K132" s="41">
        <v>310.06394088004203</v>
      </c>
      <c r="L132" s="41">
        <f xml:space="preserve"> (C132 + D132 + E132 + F132 + G132 + H132) / $Q$2</f>
        <v>0.30050309394737218</v>
      </c>
      <c r="M132" s="41">
        <f xml:space="preserve"> (D132 + E132 + F132 + G132 + H132) / (C132 + D132 + E132 + F132+ G132 + H132)</f>
        <v>0.28664682474189995</v>
      </c>
      <c r="N132" s="41">
        <f>I132 / (D132 + E132 + F132 + G132 + H132)</f>
        <v>4.8086812361475498E-3</v>
      </c>
      <c r="O132" s="41">
        <f>SUM(B132:J132)</f>
        <v>642.42332481915309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</row>
    <row r="133" spans="1:53" x14ac:dyDescent="0.2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24" t="s">
        <v>259</v>
      </c>
      <c r="R133" s="46"/>
      <c r="S133" s="46"/>
      <c r="T133" s="47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</row>
    <row r="134" spans="1:53" ht="16" thickBot="1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27" t="s">
        <v>150</v>
      </c>
      <c r="R134" s="48"/>
      <c r="S134" s="48"/>
      <c r="T134" s="49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</row>
    <row r="135" spans="1:53" x14ac:dyDescent="0.2">
      <c r="A135" s="4">
        <v>77</v>
      </c>
      <c r="B135" s="41">
        <f t="array" ref="B135:K135">MMULT(B132:K132,B117:K126)</f>
        <v>338.96147031091698</v>
      </c>
      <c r="C135" s="41">
        <v>195.48125512393381</v>
      </c>
      <c r="D135" s="41">
        <v>32.880195349771576</v>
      </c>
      <c r="E135" s="41">
        <v>23.272055521297279</v>
      </c>
      <c r="F135" s="41">
        <v>16.391820707704415</v>
      </c>
      <c r="G135" s="41">
        <v>4.6773512079212729</v>
      </c>
      <c r="H135" s="41">
        <v>2.7183208164475268</v>
      </c>
      <c r="I135" s="41">
        <v>0.39431296468728083</v>
      </c>
      <c r="J135" s="41">
        <v>0.8658463825534648</v>
      </c>
      <c r="K135" s="41">
        <v>336.8446373139613</v>
      </c>
      <c r="L135" s="41">
        <f xml:space="preserve"> (C135 + D135 + E135 + F135 + G135 + H135) / $Q$2</f>
        <v>0.28915977005204047</v>
      </c>
      <c r="M135" s="41">
        <f xml:space="preserve"> (D135 + E135 + F135 + G135 + H135) / (C135 + D135 + E135 + F135+ G135 + H135)</f>
        <v>0.29024563839577494</v>
      </c>
      <c r="N135" s="41">
        <f>I135 / (D135 + E135 + F135 + G135 + H135)</f>
        <v>4.9326273379713733E-3</v>
      </c>
      <c r="O135" s="41">
        <f>SUM(B135:J135)</f>
        <v>615.64262838523359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</row>
    <row r="136" spans="1:53" ht="16" thickBot="1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</row>
    <row r="137" spans="1:53" x14ac:dyDescent="0.2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260</v>
      </c>
      <c r="R137" s="46"/>
      <c r="S137" s="46"/>
      <c r="T137" s="46"/>
      <c r="U137" s="46"/>
      <c r="V137" s="47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</row>
    <row r="138" spans="1:53" ht="16" thickBot="1" x14ac:dyDescent="0.25">
      <c r="A138" s="4">
        <v>78</v>
      </c>
      <c r="B138" s="41">
        <f t="array" ref="B138:K138">MMULT(B135:K135,B117:K126)</f>
        <v>323.74524397545855</v>
      </c>
      <c r="C138" s="41">
        <v>187.08979594082294</v>
      </c>
      <c r="D138" s="41">
        <v>31.766662504133524</v>
      </c>
      <c r="E138" s="41">
        <v>22.651271963358962</v>
      </c>
      <c r="F138" s="41">
        <v>16.048122013579299</v>
      </c>
      <c r="G138" s="41">
        <v>4.5889485608027023</v>
      </c>
      <c r="H138" s="41">
        <v>2.7283298494435622</v>
      </c>
      <c r="I138" s="41">
        <v>0.39204244827111029</v>
      </c>
      <c r="J138" s="41">
        <v>0.90010901968143353</v>
      </c>
      <c r="K138" s="41">
        <v>362.57673942364278</v>
      </c>
      <c r="L138" s="41">
        <f xml:space="preserve"> (C138 + D138 + E138 + F138 + G138 + H138) / $Q$2</f>
        <v>0.27808574494453203</v>
      </c>
      <c r="M138" s="41">
        <f xml:space="preserve"> (D138 + E138 + F138 + G138 + H138) / (C138 + D138 + E138 + F138+ G138 + H138)</f>
        <v>0.29366260989534637</v>
      </c>
      <c r="N138" s="41">
        <f>I138 / (D138 + E138 + F138 + G138 + H138)</f>
        <v>5.0401856492639126E-3</v>
      </c>
      <c r="O138" s="41">
        <f>SUM(B138:J138)</f>
        <v>589.91052627555189</v>
      </c>
      <c r="P138" s="41"/>
      <c r="Q138" s="27" t="s">
        <v>152</v>
      </c>
      <c r="R138" s="48"/>
      <c r="S138" s="48"/>
      <c r="T138" s="48"/>
      <c r="U138" s="48"/>
      <c r="V138" s="49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</row>
    <row r="139" spans="1:53" x14ac:dyDescent="0.2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</row>
    <row r="140" spans="1:53" x14ac:dyDescent="0.2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</row>
    <row r="141" spans="1:53" x14ac:dyDescent="0.2">
      <c r="A141" s="4">
        <v>79</v>
      </c>
      <c r="B141" s="41">
        <f t="array" ref="B141:K141">MMULT(B138:K138,B117:K126)</f>
        <v>309.26720011893519</v>
      </c>
      <c r="C141" s="41">
        <v>179.01302808394976</v>
      </c>
      <c r="D141" s="41">
        <v>30.652882752137064</v>
      </c>
      <c r="E141" s="41">
        <v>22.02023514252766</v>
      </c>
      <c r="F141" s="41">
        <v>15.694432851121023</v>
      </c>
      <c r="G141" s="41">
        <v>4.4992641708822045</v>
      </c>
      <c r="H141" s="41">
        <v>2.7243170546127891</v>
      </c>
      <c r="I141" s="41">
        <v>0.38842153668196566</v>
      </c>
      <c r="J141" s="41">
        <v>0.93229639835381306</v>
      </c>
      <c r="K141" s="41">
        <v>387.2951875899933</v>
      </c>
      <c r="L141" s="41">
        <f xml:space="preserve"> (C141 + D141 + E141 + F141 + G141 + H141) / $Q$2</f>
        <v>0.2673045291249459</v>
      </c>
      <c r="M141" s="41">
        <f xml:space="preserve"> (D141 + E141 + F141 + G141 + H141) / (C141 + D141 + E141 + F141+ G141 + H141)</f>
        <v>0.29689668839222016</v>
      </c>
      <c r="N141" s="41">
        <f>I141 / (D141 + E141 + F141 + G141 + H141)</f>
        <v>5.1384537650466496E-3</v>
      </c>
      <c r="O141" s="41">
        <f>SUM(B141:J141)</f>
        <v>565.19207810920159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-34.155575816342605</v>
      </c>
      <c r="AM141">
        <f>J141 - J129</f>
        <v>0.13889137096533222</v>
      </c>
      <c r="AN141">
        <f>K141-K129</f>
        <v>105.095183752004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</row>
    <row r="142" spans="1:53" x14ac:dyDescent="0.2">
      <c r="A142" s="22" t="s">
        <v>153</v>
      </c>
      <c r="B142" s="41">
        <f t="shared" ref="B142:J142" si="5">SUM(B129:B141)</f>
        <v>1698.7970435925008</v>
      </c>
      <c r="C142" s="41">
        <f t="shared" si="5"/>
        <v>978.93245978342679</v>
      </c>
      <c r="D142" s="41">
        <f t="shared" si="5"/>
        <v>164.3489222452144</v>
      </c>
      <c r="E142" s="41">
        <f t="shared" si="5"/>
        <v>116.30631431419462</v>
      </c>
      <c r="F142" s="41">
        <f t="shared" si="5"/>
        <v>81.903934113774213</v>
      </c>
      <c r="G142" s="41">
        <f t="shared" si="5"/>
        <v>23.384886674291053</v>
      </c>
      <c r="H142" s="41">
        <f t="shared" si="5"/>
        <v>13.500123668182443</v>
      </c>
      <c r="I142" s="41">
        <f t="shared" si="5"/>
        <v>1.9604540603506166</v>
      </c>
      <c r="J142" s="41">
        <f t="shared" si="5"/>
        <v>4.3216809984107751</v>
      </c>
      <c r="K142" s="41"/>
      <c r="L142" s="4">
        <f>AVERAGE(L73:L141)</f>
        <v>0.32604191340897126</v>
      </c>
      <c r="M142" s="4">
        <f>AVERAGE(M17:M141)</f>
        <v>0.23484990770566325</v>
      </c>
      <c r="N142" s="4">
        <f>AVERAGE(N17:N141)</f>
        <v>4.0287351057288921E-3</v>
      </c>
      <c r="O142" s="4">
        <f>SUM(B142:J142)</f>
        <v>3083.4558194503447</v>
      </c>
      <c r="P142" s="41"/>
      <c r="Q142" s="41">
        <f xml:space="preserve"> $R$6 * B142</f>
        <v>1698.7970435925008</v>
      </c>
      <c r="R142" s="41">
        <f>$R$7 * C142</f>
        <v>978.93245978342679</v>
      </c>
      <c r="S142" s="41">
        <f xml:space="preserve"> $R$8 * D142</f>
        <v>156.13147613295368</v>
      </c>
      <c r="T142" s="41">
        <f xml:space="preserve"> $R$9 * E142</f>
        <v>110.49099859848489</v>
      </c>
      <c r="U142" s="41">
        <f xml:space="preserve"> $R$10 * F142</f>
        <v>75.351619384672276</v>
      </c>
      <c r="V142" s="41">
        <f>$R$11 * G142</f>
        <v>18.240211605947021</v>
      </c>
      <c r="W142" s="41">
        <f>$R$12 *H142</f>
        <v>8.1000742009094662</v>
      </c>
      <c r="X142" s="41">
        <f xml:space="preserve"> $R$13 * I142</f>
        <v>1.2742951392279009</v>
      </c>
      <c r="Y142" s="41">
        <f xml:space="preserve"> $R$14 * J142</f>
        <v>3.2412607488080813</v>
      </c>
      <c r="Z142" s="4">
        <f>SUM(Q142:Y142)</f>
        <v>3050.5594391869308</v>
      </c>
      <c r="AA142" s="41"/>
      <c r="AB142" s="50">
        <f xml:space="preserve"> $S$6 * B142</f>
        <v>4262281.7823735848</v>
      </c>
      <c r="AC142" s="50">
        <f>$S$7 * C142</f>
        <v>3793363.2816607789</v>
      </c>
      <c r="AD142" s="50">
        <f xml:space="preserve"> $S$8 * D142</f>
        <v>645069.51981246646</v>
      </c>
      <c r="AE142" s="50">
        <f xml:space="preserve"> $S$9 * E142</f>
        <v>465225.25725677848</v>
      </c>
      <c r="AF142" s="50">
        <f xml:space="preserve"> $S$10 * F142</f>
        <v>368567.70351198397</v>
      </c>
      <c r="AG142" s="50">
        <f>$S$11 * G142</f>
        <v>484347.77279791632</v>
      </c>
      <c r="AH142" s="50">
        <f>$S$12 *H142</f>
        <v>690990.32983225014</v>
      </c>
      <c r="AI142" s="50">
        <f xml:space="preserve"> $S$13 * I142</f>
        <v>139055.00650066923</v>
      </c>
      <c r="AJ142" s="50">
        <f xml:space="preserve"> $S$14 * J142</f>
        <v>290278.66930125497</v>
      </c>
      <c r="AK142" s="39">
        <f>SUM(AB142:AJ142) + AL142 + AM142 + AN142</f>
        <v>17711531.024583008</v>
      </c>
      <c r="AL142" s="39">
        <f>IF(AL141&gt;0,(AL141*$T$7)-(AL141*$S$7),0)</f>
        <v>0</v>
      </c>
      <c r="AM142" s="39">
        <f>IF(AM141 &gt; 0, (AM141 * $T$14) - (AM141 * $S$14), 0)</f>
        <v>23135.135661695389</v>
      </c>
      <c r="AN142" s="39">
        <f t="array" ref="AN142">IF(AN141&gt;0,AN141*$T$15,0)</f>
        <v>6549216.5658736331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</row>
    <row r="143" spans="1:53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</row>
    <row r="144" spans="1:53" x14ac:dyDescent="0.2">
      <c r="A144" s="51" t="s">
        <v>186</v>
      </c>
      <c r="B144" s="41"/>
      <c r="C144" s="41"/>
      <c r="D144" s="4">
        <f>O2+O30+O58+O86+O114+O142</f>
        <v>20025.944865709826</v>
      </c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</row>
    <row r="145" spans="1:53" x14ac:dyDescent="0.2">
      <c r="A145" s="51" t="s">
        <v>187</v>
      </c>
      <c r="B145" s="41"/>
      <c r="C145" s="41"/>
      <c r="D145" s="4">
        <f>Z2+Z30+Z58+Z86+Z114+Z142</f>
        <v>19882.292692999821</v>
      </c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</row>
    <row r="146" spans="1:53" x14ac:dyDescent="0.2">
      <c r="A146" s="42" t="s">
        <v>184</v>
      </c>
      <c r="B146" s="41"/>
      <c r="C146" s="41"/>
      <c r="D146" s="43">
        <f>AK30+AK58+AK86+AK114+AK142</f>
        <v>86520068.940827027</v>
      </c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</row>
    <row r="147" spans="1:53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</row>
    <row r="148" spans="1:53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</row>
    <row r="149" spans="1:53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</row>
    <row r="150" spans="1:53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</row>
    <row r="151" spans="1:53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</row>
    <row r="152" spans="1:53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</row>
    <row r="153" spans="1:53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</row>
    <row r="154" spans="1:53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</row>
    <row r="155" spans="1:53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</row>
    <row r="156" spans="1:53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</row>
    <row r="157" spans="1:53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</row>
    <row r="158" spans="1:53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</row>
    <row r="159" spans="1:53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</row>
    <row r="160" spans="1:53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</row>
    <row r="161" spans="1:53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</row>
    <row r="162" spans="1:53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</row>
    <row r="163" spans="1:53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</row>
    <row r="164" spans="1:53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</row>
    <row r="165" spans="1:53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</row>
    <row r="166" spans="1:53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</row>
    <row r="167" spans="1:53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</row>
    <row r="168" spans="1:53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</row>
    <row r="169" spans="1:53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</row>
    <row r="170" spans="1:53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</row>
    <row r="171" spans="1:53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</row>
    <row r="172" spans="1:53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</row>
    <row r="173" spans="1:53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</row>
    <row r="174" spans="1:53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</row>
    <row r="175" spans="1:53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</row>
    <row r="176" spans="1:53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</row>
    <row r="177" spans="1:53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</row>
    <row r="178" spans="1:53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</row>
    <row r="179" spans="1:53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</row>
    <row r="180" spans="1:53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</row>
    <row r="181" spans="1:53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</row>
    <row r="182" spans="1:53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</row>
    <row r="183" spans="1:53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</row>
    <row r="184" spans="1:53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</row>
    <row r="185" spans="1:53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</row>
    <row r="186" spans="1:53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</row>
    <row r="187" spans="1:53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</row>
    <row r="188" spans="1:53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</row>
    <row r="189" spans="1:53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</row>
    <row r="190" spans="1:53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</row>
    <row r="191" spans="1:53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</row>
    <row r="192" spans="1:53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</row>
    <row r="193" spans="1:53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</row>
    <row r="194" spans="1:53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</row>
    <row r="195" spans="1:53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</row>
    <row r="196" spans="1:53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</row>
    <row r="197" spans="1:53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</row>
    <row r="198" spans="1:53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</row>
    <row r="199" spans="1:53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</row>
    <row r="200" spans="1:53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</row>
    <row r="201" spans="1:53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</row>
    <row r="202" spans="1:53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</row>
    <row r="203" spans="1:53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</row>
    <row r="204" spans="1:53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</row>
    <row r="205" spans="1:53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</row>
    <row r="206" spans="1:53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</row>
    <row r="207" spans="1:53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</row>
    <row r="208" spans="1:53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</row>
    <row r="209" spans="1:53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</row>
    <row r="210" spans="1:53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</row>
    <row r="211" spans="1:53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</row>
    <row r="212" spans="1:53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</row>
    <row r="213" spans="1:53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</row>
    <row r="214" spans="1:53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</row>
    <row r="215" spans="1:53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</row>
    <row r="216" spans="1:53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</row>
    <row r="217" spans="1:53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</row>
    <row r="218" spans="1:53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</row>
    <row r="219" spans="1:53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</row>
    <row r="220" spans="1:53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</row>
    <row r="221" spans="1:53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</row>
    <row r="222" spans="1:53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</row>
    <row r="223" spans="1:53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</row>
    <row r="224" spans="1:53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</row>
    <row r="225" spans="1:53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</row>
    <row r="226" spans="1:53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</row>
    <row r="227" spans="1:53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</row>
    <row r="228" spans="1:53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</row>
    <row r="229" spans="1:53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</row>
    <row r="230" spans="1:53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</row>
    <row r="231" spans="1:53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</row>
    <row r="232" spans="1:53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</row>
    <row r="233" spans="1:53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</row>
    <row r="234" spans="1:53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</row>
    <row r="235" spans="1:53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</row>
    <row r="236" spans="1:53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</row>
    <row r="237" spans="1:53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</row>
    <row r="238" spans="1:53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</row>
    <row r="239" spans="1:53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</row>
    <row r="240" spans="1:53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</row>
    <row r="241" spans="1:53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</row>
    <row r="242" spans="1:53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</row>
    <row r="243" spans="1:53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</row>
    <row r="244" spans="1:53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</row>
    <row r="245" spans="1:53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</row>
    <row r="246" spans="1:53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</row>
    <row r="247" spans="1:53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</row>
    <row r="248" spans="1:53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</row>
    <row r="249" spans="1:53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</row>
    <row r="250" spans="1:53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</row>
    <row r="251" spans="1:53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</row>
    <row r="252" spans="1:53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</row>
    <row r="253" spans="1:53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</row>
    <row r="254" spans="1:53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</row>
    <row r="255" spans="1:53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</row>
    <row r="256" spans="1:53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</row>
    <row r="257" spans="1:53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</row>
    <row r="258" spans="1:53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</row>
    <row r="259" spans="1:53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</row>
    <row r="260" spans="1:53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</row>
    <row r="261" spans="1:53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</row>
    <row r="262" spans="1:53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</row>
    <row r="263" spans="1:53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</row>
    <row r="264" spans="1:53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</row>
    <row r="265" spans="1:53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</row>
    <row r="266" spans="1:53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</row>
    <row r="267" spans="1:53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</row>
    <row r="268" spans="1:53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</row>
    <row r="269" spans="1:53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</row>
    <row r="270" spans="1:53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</row>
    <row r="271" spans="1:53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</row>
    <row r="272" spans="1:53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</row>
    <row r="273" spans="1:53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</row>
    <row r="274" spans="1:53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</row>
    <row r="275" spans="1:53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</row>
    <row r="276" spans="1:53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</row>
    <row r="277" spans="1:53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</row>
    <row r="278" spans="1:53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</row>
    <row r="279" spans="1:53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</row>
    <row r="280" spans="1:53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</row>
    <row r="281" spans="1:53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</row>
    <row r="282" spans="1:53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</row>
    <row r="283" spans="1:53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</row>
    <row r="284" spans="1:53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</row>
    <row r="285" spans="1:53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</row>
    <row r="286" spans="1:53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</row>
    <row r="287" spans="1:53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</row>
    <row r="288" spans="1:53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</row>
    <row r="289" spans="1:53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</row>
    <row r="290" spans="1:53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</row>
    <row r="291" spans="1:53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</row>
    <row r="292" spans="1:53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</row>
    <row r="293" spans="1:53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</row>
    <row r="294" spans="1:53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</row>
    <row r="295" spans="1:53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</row>
    <row r="296" spans="1:53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</row>
    <row r="297" spans="1:53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</row>
    <row r="298" spans="1:53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</row>
    <row r="299" spans="1:53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</row>
    <row r="300" spans="1:53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</row>
    <row r="301" spans="1:53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</row>
    <row r="302" spans="1:53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</row>
    <row r="303" spans="1:53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</row>
    <row r="304" spans="1:53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</row>
    <row r="305" spans="1:53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</row>
    <row r="306" spans="1:53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</row>
    <row r="307" spans="1:53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</row>
    <row r="308" spans="1:53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</row>
    <row r="309" spans="1:53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</row>
    <row r="310" spans="1:53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</row>
    <row r="311" spans="1:53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</row>
    <row r="312" spans="1:53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</row>
    <row r="313" spans="1:53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</row>
    <row r="314" spans="1:53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</row>
    <row r="315" spans="1:53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</row>
    <row r="316" spans="1:53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</row>
    <row r="317" spans="1:53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</row>
    <row r="318" spans="1:53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</row>
    <row r="319" spans="1:53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</row>
    <row r="320" spans="1:53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</row>
    <row r="321" spans="1:53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</row>
    <row r="322" spans="1:53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</row>
    <row r="323" spans="1:53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</row>
    <row r="324" spans="1:53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</row>
    <row r="325" spans="1:53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</row>
    <row r="326" spans="1:53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</row>
    <row r="327" spans="1:53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</row>
    <row r="328" spans="1:53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</row>
    <row r="329" spans="1:53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</row>
    <row r="330" spans="1:53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</row>
    <row r="331" spans="1:53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</row>
    <row r="332" spans="1:53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</row>
    <row r="333" spans="1:53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</row>
    <row r="334" spans="1:53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</row>
    <row r="335" spans="1:53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</row>
    <row r="336" spans="1:53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</row>
    <row r="337" spans="1:53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</row>
    <row r="338" spans="1:53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</row>
    <row r="339" spans="1:53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</row>
    <row r="340" spans="1:53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</row>
    <row r="341" spans="1:53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</row>
    <row r="342" spans="1:53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</row>
    <row r="343" spans="1:53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</row>
    <row r="344" spans="1:53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</row>
    <row r="345" spans="1:53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</row>
    <row r="346" spans="1:53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</row>
    <row r="347" spans="1:53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</row>
    <row r="348" spans="1:53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</row>
    <row r="349" spans="1:53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</row>
    <row r="350" spans="1:53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</row>
    <row r="351" spans="1:53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</row>
    <row r="352" spans="1:53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</row>
    <row r="353" spans="1:53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</row>
    <row r="354" spans="1:53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</row>
    <row r="355" spans="1:53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</row>
    <row r="356" spans="1:53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</row>
    <row r="357" spans="1:53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</row>
    <row r="358" spans="1:53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</row>
    <row r="359" spans="1:53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</row>
    <row r="360" spans="1:53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</row>
    <row r="361" spans="1:53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</row>
    <row r="362" spans="1:53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</row>
    <row r="363" spans="1:53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</row>
    <row r="364" spans="1:53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</row>
    <row r="365" spans="1:53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</row>
    <row r="366" spans="1:53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</row>
    <row r="367" spans="1:53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</row>
    <row r="368" spans="1:53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</row>
    <row r="369" spans="1:53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</row>
    <row r="370" spans="1:53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</row>
    <row r="371" spans="1:53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</row>
    <row r="372" spans="1:53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</row>
    <row r="373" spans="1:53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</row>
    <row r="374" spans="1:53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</row>
    <row r="375" spans="1:53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</row>
    <row r="376" spans="1:53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</row>
    <row r="377" spans="1:53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</row>
    <row r="378" spans="1:53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</row>
    <row r="379" spans="1:53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</row>
    <row r="380" spans="1:53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</row>
    <row r="381" spans="1:53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</row>
    <row r="382" spans="1:53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</row>
    <row r="383" spans="1:53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</row>
    <row r="384" spans="1:53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</row>
    <row r="385" spans="1:53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</row>
    <row r="386" spans="1:53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</row>
    <row r="387" spans="1:53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</row>
    <row r="388" spans="1:53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</row>
    <row r="389" spans="1:53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</row>
    <row r="390" spans="1:53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</row>
    <row r="391" spans="1:53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</row>
    <row r="392" spans="1:53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</row>
    <row r="393" spans="1:53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</row>
    <row r="394" spans="1:53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</row>
    <row r="395" spans="1:53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</row>
    <row r="396" spans="1:53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</row>
    <row r="397" spans="1:53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</row>
    <row r="398" spans="1:53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</row>
    <row r="399" spans="1:53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</row>
    <row r="400" spans="1:53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</row>
    <row r="401" spans="1:53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</row>
    <row r="402" spans="1:53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</row>
    <row r="403" spans="1:53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</row>
    <row r="404" spans="1:53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</row>
    <row r="405" spans="1:53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</row>
    <row r="406" spans="1:53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</row>
    <row r="407" spans="1:53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</row>
    <row r="408" spans="1:53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</row>
    <row r="409" spans="1:53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</row>
    <row r="410" spans="1:53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</row>
    <row r="411" spans="1:53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</row>
    <row r="412" spans="1:53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</row>
    <row r="413" spans="1:53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</row>
    <row r="414" spans="1:53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</row>
    <row r="415" spans="1:53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</row>
    <row r="416" spans="1:53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</row>
    <row r="417" spans="1:53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</row>
    <row r="418" spans="1:53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</row>
    <row r="419" spans="1:53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</row>
    <row r="420" spans="1:53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</row>
    <row r="421" spans="1:53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</row>
    <row r="422" spans="1:53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</row>
    <row r="423" spans="1:53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</row>
    <row r="424" spans="1:53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</row>
    <row r="425" spans="1:53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</row>
    <row r="426" spans="1:53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</row>
    <row r="427" spans="1:53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</row>
    <row r="428" spans="1:53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</row>
    <row r="429" spans="1:53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</row>
    <row r="430" spans="1:53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</row>
    <row r="431" spans="1:53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</row>
    <row r="432" spans="1:53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</row>
    <row r="433" spans="1:53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</row>
    <row r="434" spans="1:53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</row>
    <row r="435" spans="1:53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</row>
    <row r="436" spans="1:53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</row>
    <row r="437" spans="1:53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</row>
    <row r="438" spans="1:53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</row>
    <row r="439" spans="1:53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</row>
    <row r="440" spans="1:53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</row>
    <row r="441" spans="1:53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</row>
    <row r="442" spans="1:53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</row>
    <row r="443" spans="1:53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</row>
    <row r="444" spans="1:53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</row>
    <row r="445" spans="1:53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</row>
    <row r="446" spans="1:53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</row>
    <row r="447" spans="1:53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</row>
    <row r="448" spans="1:53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</row>
    <row r="449" spans="1:53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</row>
    <row r="450" spans="1:53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</row>
    <row r="451" spans="1:53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</row>
    <row r="452" spans="1:53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</row>
    <row r="453" spans="1:53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</row>
    <row r="454" spans="1:53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</row>
    <row r="455" spans="1:53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</row>
    <row r="456" spans="1:53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</row>
    <row r="457" spans="1:53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</row>
    <row r="458" spans="1:53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</row>
    <row r="459" spans="1:53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</row>
    <row r="460" spans="1:53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</row>
    <row r="461" spans="1:53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</row>
    <row r="462" spans="1:53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</row>
    <row r="463" spans="1:53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</row>
    <row r="464" spans="1:53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</row>
    <row r="465" spans="1:53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</row>
    <row r="466" spans="1:53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</row>
    <row r="467" spans="1:53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</row>
    <row r="468" spans="1:53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</row>
    <row r="469" spans="1:53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</row>
    <row r="470" spans="1:53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</row>
    <row r="471" spans="1:53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</row>
    <row r="472" spans="1:53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</row>
    <row r="473" spans="1:53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</row>
    <row r="474" spans="1:53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</row>
    <row r="475" spans="1:53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</row>
    <row r="476" spans="1:53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</row>
    <row r="477" spans="1:53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</row>
    <row r="478" spans="1:53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</row>
    <row r="479" spans="1:53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</row>
    <row r="480" spans="1:53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</row>
    <row r="481" spans="1:53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</row>
    <row r="482" spans="1:53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</row>
    <row r="483" spans="1:53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</row>
    <row r="484" spans="1:53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</row>
    <row r="485" spans="1:53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</row>
    <row r="486" spans="1:53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</row>
    <row r="487" spans="1:53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</row>
    <row r="488" spans="1:53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</row>
    <row r="489" spans="1:53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</row>
    <row r="490" spans="1:53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</row>
    <row r="491" spans="1:53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</row>
    <row r="492" spans="1:53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</row>
    <row r="493" spans="1:53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</row>
    <row r="494" spans="1:53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</row>
    <row r="495" spans="1:53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</row>
    <row r="496" spans="1:53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</row>
    <row r="497" spans="1:53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</row>
    <row r="498" spans="1:53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</row>
    <row r="499" spans="1:53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</row>
    <row r="500" spans="1:53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</row>
    <row r="501" spans="1:53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</row>
    <row r="502" spans="1:53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</row>
    <row r="503" spans="1:53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</row>
    <row r="504" spans="1:53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</row>
    <row r="505" spans="1:53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</row>
    <row r="506" spans="1:53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</row>
    <row r="507" spans="1:53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</row>
    <row r="508" spans="1:53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</row>
    <row r="509" spans="1:53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</row>
    <row r="510" spans="1:53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</row>
    <row r="511" spans="1:53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</row>
    <row r="512" spans="1:53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</row>
    <row r="513" spans="1:53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</row>
    <row r="514" spans="1:53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</row>
    <row r="515" spans="1:53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</row>
    <row r="516" spans="1:53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</row>
    <row r="517" spans="1:53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</row>
    <row r="518" spans="1:53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</row>
    <row r="519" spans="1:53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</row>
    <row r="520" spans="1:53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</row>
    <row r="521" spans="1:53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</row>
    <row r="522" spans="1:53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</row>
    <row r="523" spans="1:53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</row>
    <row r="524" spans="1:53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</row>
    <row r="525" spans="1:53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</row>
    <row r="526" spans="1:53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</row>
    <row r="527" spans="1:53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</row>
    <row r="528" spans="1:53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</row>
    <row r="529" spans="1:53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</row>
    <row r="530" spans="1:53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</row>
    <row r="531" spans="1:53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</row>
    <row r="532" spans="1:53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</row>
    <row r="533" spans="1:53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</row>
    <row r="534" spans="1:53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</row>
    <row r="535" spans="1:53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</row>
    <row r="536" spans="1:53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</row>
    <row r="537" spans="1:53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</row>
    <row r="538" spans="1:53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</row>
    <row r="539" spans="1:53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</row>
    <row r="540" spans="1:53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</row>
    <row r="541" spans="1:53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</row>
    <row r="542" spans="1:53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</row>
    <row r="543" spans="1:53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</row>
    <row r="544" spans="1:53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</row>
    <row r="545" spans="1:53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</row>
    <row r="546" spans="1:53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</row>
    <row r="547" spans="1:53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</row>
    <row r="548" spans="1:53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</row>
    <row r="549" spans="1:53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</row>
    <row r="550" spans="1:53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</row>
    <row r="551" spans="1:53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</row>
    <row r="552" spans="1:53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</row>
    <row r="553" spans="1:53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</row>
    <row r="554" spans="1:53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</row>
    <row r="555" spans="1:53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</row>
    <row r="556" spans="1:53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</row>
    <row r="557" spans="1:53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</row>
    <row r="558" spans="1:53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</row>
    <row r="559" spans="1:53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</row>
    <row r="560" spans="1:53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</row>
    <row r="561" spans="1:53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</row>
    <row r="562" spans="1:53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</row>
    <row r="563" spans="1:53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</row>
    <row r="564" spans="1:53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</row>
    <row r="565" spans="1:53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</row>
    <row r="566" spans="1:53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</row>
    <row r="567" spans="1:53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</row>
    <row r="568" spans="1:53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</row>
    <row r="569" spans="1:53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</row>
    <row r="570" spans="1:53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</row>
    <row r="571" spans="1:53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</row>
    <row r="572" spans="1:53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</row>
    <row r="573" spans="1:53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</row>
    <row r="574" spans="1:53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</row>
    <row r="575" spans="1:53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</row>
    <row r="576" spans="1:53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</row>
    <row r="577" spans="1:53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</row>
    <row r="578" spans="1:53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</row>
    <row r="579" spans="1:53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</row>
    <row r="580" spans="1:53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</row>
    <row r="581" spans="1:53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</row>
    <row r="582" spans="1:53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</row>
    <row r="583" spans="1:53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</row>
    <row r="584" spans="1:53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</row>
    <row r="585" spans="1:53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</row>
    <row r="586" spans="1:53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</row>
    <row r="587" spans="1:53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</row>
    <row r="588" spans="1:53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</row>
    <row r="589" spans="1:53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</row>
    <row r="590" spans="1:53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</row>
    <row r="591" spans="1:53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</row>
    <row r="592" spans="1:53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</row>
    <row r="593" spans="1:53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</row>
    <row r="594" spans="1:53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</row>
    <row r="595" spans="1:53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</row>
    <row r="596" spans="1:53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</row>
    <row r="597" spans="1:53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</row>
    <row r="598" spans="1:53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</row>
    <row r="599" spans="1:53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</row>
    <row r="600" spans="1:53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</row>
    <row r="601" spans="1:53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</row>
    <row r="602" spans="1:53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</row>
    <row r="603" spans="1:53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</row>
    <row r="604" spans="1:53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</row>
    <row r="605" spans="1:53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</row>
    <row r="606" spans="1:53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</row>
    <row r="607" spans="1:53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</row>
    <row r="608" spans="1:53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</row>
    <row r="609" spans="1:53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</row>
    <row r="610" spans="1:53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</row>
    <row r="611" spans="1:53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</row>
    <row r="612" spans="1:53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</row>
    <row r="613" spans="1:53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</row>
    <row r="614" spans="1:53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</row>
    <row r="615" spans="1:53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</row>
    <row r="616" spans="1:53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</row>
    <row r="617" spans="1:53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</row>
    <row r="618" spans="1:53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</row>
    <row r="619" spans="1:53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</row>
    <row r="620" spans="1:53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</row>
    <row r="621" spans="1:53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</row>
    <row r="622" spans="1:53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</row>
    <row r="623" spans="1:53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</row>
    <row r="624" spans="1:53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</row>
    <row r="625" spans="1:53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</row>
    <row r="626" spans="1:53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</row>
    <row r="627" spans="1:53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</row>
    <row r="628" spans="1:53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</row>
    <row r="629" spans="1:53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</row>
    <row r="630" spans="1:53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</row>
    <row r="631" spans="1:53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</row>
    <row r="632" spans="1:53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</row>
    <row r="633" spans="1:53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</row>
    <row r="634" spans="1:53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</row>
    <row r="635" spans="1:53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</row>
    <row r="636" spans="1:53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</row>
    <row r="637" spans="1:53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</row>
    <row r="638" spans="1:53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</row>
    <row r="639" spans="1:53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</row>
    <row r="640" spans="1:53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</row>
    <row r="641" spans="1:53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</row>
    <row r="642" spans="1:53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</row>
    <row r="643" spans="1:53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</row>
    <row r="644" spans="1:53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</row>
    <row r="645" spans="1:53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</row>
    <row r="646" spans="1:53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</row>
    <row r="647" spans="1:53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</row>
    <row r="648" spans="1:53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</row>
    <row r="649" spans="1:53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</row>
    <row r="650" spans="1:53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</row>
    <row r="651" spans="1:53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</row>
    <row r="652" spans="1:53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</row>
    <row r="653" spans="1:53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</row>
    <row r="654" spans="1:53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</row>
    <row r="655" spans="1:53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</row>
    <row r="656" spans="1:53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</row>
    <row r="657" spans="1:53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</row>
    <row r="658" spans="1:53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</row>
    <row r="659" spans="1:53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</row>
    <row r="660" spans="1:53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</row>
    <row r="661" spans="1:53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</row>
    <row r="662" spans="1:53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</row>
    <row r="663" spans="1:53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</row>
    <row r="664" spans="1:53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</row>
    <row r="665" spans="1:53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</row>
    <row r="666" spans="1:53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</row>
    <row r="667" spans="1:53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</row>
    <row r="668" spans="1:53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</row>
    <row r="669" spans="1:53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</row>
    <row r="670" spans="1:53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</row>
    <row r="671" spans="1:53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</row>
    <row r="672" spans="1:53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</row>
    <row r="673" spans="1:53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</row>
    <row r="674" spans="1:53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</row>
    <row r="675" spans="1:53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</row>
    <row r="676" spans="1:53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</row>
    <row r="677" spans="1:53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</row>
    <row r="678" spans="1:53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</row>
    <row r="679" spans="1:53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</row>
    <row r="680" spans="1:53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</row>
    <row r="681" spans="1:53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</row>
    <row r="682" spans="1:53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</row>
    <row r="683" spans="1:53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</row>
    <row r="684" spans="1:53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</row>
    <row r="685" spans="1:53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</row>
    <row r="686" spans="1:53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</row>
    <row r="687" spans="1:53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</row>
    <row r="688" spans="1:53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</row>
    <row r="689" spans="1:53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</row>
    <row r="690" spans="1:53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</row>
    <row r="691" spans="1:53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</row>
    <row r="692" spans="1:53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</row>
    <row r="693" spans="1:53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</row>
    <row r="694" spans="1:53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</row>
    <row r="695" spans="1:53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</row>
    <row r="696" spans="1:53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</row>
    <row r="697" spans="1:53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</row>
    <row r="698" spans="1:53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</row>
    <row r="699" spans="1:53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</row>
    <row r="700" spans="1:53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</row>
    <row r="701" spans="1:53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</row>
    <row r="702" spans="1:53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</row>
    <row r="703" spans="1:53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</row>
    <row r="704" spans="1:53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</row>
    <row r="705" spans="1:53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</row>
    <row r="706" spans="1:53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</row>
    <row r="707" spans="1:53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</row>
    <row r="708" spans="1:53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</row>
    <row r="709" spans="1:53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</row>
    <row r="710" spans="1:53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</row>
    <row r="711" spans="1:53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</row>
    <row r="712" spans="1:53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</row>
    <row r="713" spans="1:53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</row>
    <row r="714" spans="1:53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</row>
    <row r="715" spans="1:53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</row>
    <row r="716" spans="1:53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</row>
    <row r="717" spans="1:53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</row>
    <row r="718" spans="1:53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</row>
    <row r="719" spans="1:53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</row>
    <row r="720" spans="1:53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</row>
    <row r="721" spans="1:53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</row>
    <row r="722" spans="1:53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</row>
    <row r="723" spans="1:53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</row>
    <row r="724" spans="1:53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</row>
    <row r="725" spans="1:53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</row>
    <row r="726" spans="1:53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</row>
    <row r="727" spans="1:53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</row>
    <row r="728" spans="1:53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</row>
    <row r="729" spans="1:53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</row>
    <row r="730" spans="1:53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</row>
    <row r="731" spans="1:53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</row>
    <row r="732" spans="1:53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</row>
    <row r="733" spans="1:53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</row>
    <row r="734" spans="1:53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</row>
    <row r="735" spans="1:53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</row>
    <row r="736" spans="1:53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</row>
    <row r="737" spans="1:53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</row>
    <row r="738" spans="1:53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</row>
    <row r="739" spans="1:53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</row>
    <row r="740" spans="1:53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</row>
    <row r="741" spans="1:53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</row>
    <row r="742" spans="1:53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</row>
    <row r="743" spans="1:53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</row>
    <row r="744" spans="1:53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</row>
    <row r="745" spans="1:53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</row>
    <row r="746" spans="1:53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</row>
    <row r="747" spans="1:53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</row>
    <row r="748" spans="1:53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</row>
    <row r="749" spans="1:53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</row>
    <row r="750" spans="1:53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</row>
    <row r="751" spans="1:53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</row>
    <row r="752" spans="1:53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</row>
    <row r="753" spans="1:53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</row>
    <row r="754" spans="1:53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</row>
    <row r="755" spans="1:53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</row>
    <row r="756" spans="1:53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</row>
    <row r="757" spans="1:53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</row>
    <row r="758" spans="1:53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</row>
    <row r="759" spans="1:53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</row>
    <row r="760" spans="1:53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</row>
    <row r="761" spans="1:53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</row>
    <row r="762" spans="1:53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</row>
    <row r="763" spans="1:53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</row>
    <row r="764" spans="1:53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</row>
    <row r="765" spans="1:53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</row>
    <row r="766" spans="1:53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</row>
    <row r="767" spans="1:53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</row>
    <row r="768" spans="1:53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</row>
    <row r="769" spans="1:53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</row>
    <row r="770" spans="1:53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</row>
    <row r="771" spans="1:53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</row>
    <row r="772" spans="1:53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</row>
    <row r="773" spans="1:53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</row>
    <row r="774" spans="1:53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</row>
    <row r="775" spans="1:53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</row>
    <row r="776" spans="1:53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</row>
    <row r="777" spans="1:53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</row>
    <row r="778" spans="1:53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</row>
    <row r="779" spans="1:53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</row>
    <row r="780" spans="1:53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</row>
    <row r="781" spans="1:53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</row>
    <row r="782" spans="1:53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</row>
    <row r="783" spans="1:53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</row>
    <row r="784" spans="1:53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</row>
    <row r="785" spans="1:53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</row>
    <row r="786" spans="1:53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</row>
    <row r="787" spans="1:53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</row>
    <row r="788" spans="1:53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</row>
    <row r="789" spans="1:53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</row>
    <row r="790" spans="1:53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</row>
    <row r="791" spans="1:53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</row>
    <row r="792" spans="1:53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</row>
    <row r="793" spans="1:53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</row>
    <row r="794" spans="1:53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</row>
    <row r="795" spans="1:53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</row>
    <row r="796" spans="1:53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</row>
    <row r="797" spans="1:53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</row>
    <row r="798" spans="1:53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</row>
    <row r="799" spans="1:53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</row>
    <row r="800" spans="1:53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</row>
    <row r="801" spans="1:53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</row>
    <row r="802" spans="1:53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</row>
    <row r="803" spans="1:53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</row>
    <row r="804" spans="1:53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</row>
    <row r="805" spans="1:53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</row>
    <row r="806" spans="1:53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</row>
    <row r="807" spans="1:53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</row>
    <row r="808" spans="1:53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</row>
    <row r="809" spans="1:53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</row>
    <row r="810" spans="1:53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</row>
    <row r="811" spans="1:53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</row>
    <row r="812" spans="1:53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</row>
    <row r="813" spans="1:53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</row>
    <row r="814" spans="1:53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</row>
    <row r="815" spans="1:53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</row>
    <row r="816" spans="1:53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</row>
    <row r="817" spans="1:53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</row>
    <row r="818" spans="1:53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</row>
    <row r="819" spans="1:53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</row>
    <row r="820" spans="1:53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</row>
    <row r="821" spans="1:53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</row>
    <row r="822" spans="1:53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</row>
    <row r="823" spans="1:53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</row>
    <row r="824" spans="1:53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</row>
    <row r="825" spans="1:53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</row>
    <row r="826" spans="1:53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</row>
    <row r="827" spans="1:53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</row>
    <row r="828" spans="1:53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</row>
    <row r="829" spans="1:53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</row>
    <row r="830" spans="1:53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</row>
    <row r="831" spans="1:53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</row>
    <row r="832" spans="1:53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</row>
    <row r="833" spans="1:53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</row>
    <row r="834" spans="1:53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</row>
    <row r="835" spans="1:53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</row>
    <row r="836" spans="1:53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</row>
    <row r="837" spans="1:53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</row>
    <row r="838" spans="1:53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</row>
    <row r="839" spans="1:53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</row>
    <row r="840" spans="1:53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</row>
    <row r="841" spans="1:53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</row>
    <row r="842" spans="1:53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</row>
    <row r="843" spans="1:53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</row>
    <row r="844" spans="1:53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</row>
    <row r="845" spans="1:53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</row>
    <row r="846" spans="1:53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</row>
    <row r="847" spans="1:53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</row>
    <row r="848" spans="1:53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</row>
    <row r="849" spans="1:53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</row>
    <row r="850" spans="1:53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</row>
    <row r="851" spans="1:53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</row>
    <row r="852" spans="1:53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</row>
    <row r="853" spans="1:53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</row>
    <row r="854" spans="1:53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</row>
    <row r="855" spans="1:53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</row>
    <row r="856" spans="1:53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</row>
    <row r="857" spans="1:53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</row>
    <row r="858" spans="1:53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</row>
    <row r="859" spans="1:53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</row>
    <row r="860" spans="1:53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</row>
    <row r="861" spans="1:53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</row>
    <row r="862" spans="1:53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</row>
    <row r="863" spans="1:53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</row>
    <row r="864" spans="1:53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</row>
    <row r="865" spans="1:53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</row>
    <row r="866" spans="1:53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</row>
    <row r="867" spans="1:53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</row>
    <row r="868" spans="1:53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</row>
    <row r="869" spans="1:53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</row>
    <row r="870" spans="1:53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</row>
    <row r="871" spans="1:53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</row>
    <row r="872" spans="1:53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</row>
    <row r="873" spans="1:53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</row>
    <row r="874" spans="1:53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</row>
    <row r="875" spans="1:53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</row>
    <row r="876" spans="1:53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</row>
    <row r="877" spans="1:53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</row>
    <row r="878" spans="1:53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</row>
    <row r="879" spans="1:53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</row>
    <row r="880" spans="1:53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</row>
    <row r="881" spans="1:53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</row>
    <row r="882" spans="1:53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</row>
    <row r="883" spans="1:53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</row>
    <row r="884" spans="1:53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</row>
    <row r="885" spans="1:53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</row>
    <row r="886" spans="1:53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</row>
    <row r="887" spans="1:53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</row>
    <row r="888" spans="1:53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</row>
    <row r="889" spans="1:53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</row>
    <row r="890" spans="1:53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</row>
    <row r="891" spans="1:53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</row>
    <row r="892" spans="1:53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</row>
    <row r="893" spans="1:53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</row>
    <row r="894" spans="1:53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</row>
    <row r="895" spans="1:53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</row>
    <row r="896" spans="1:53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</row>
    <row r="897" spans="1:53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</row>
    <row r="898" spans="1:53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</row>
    <row r="899" spans="1:53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</row>
    <row r="900" spans="1:53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</row>
    <row r="901" spans="1:53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</row>
    <row r="902" spans="1:53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</row>
    <row r="903" spans="1:53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</row>
    <row r="904" spans="1:53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</row>
    <row r="905" spans="1:53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</row>
    <row r="906" spans="1:53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</row>
    <row r="907" spans="1:53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</row>
    <row r="908" spans="1:53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</row>
    <row r="909" spans="1:53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</row>
    <row r="910" spans="1:53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</row>
    <row r="911" spans="1:53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</row>
    <row r="912" spans="1:53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</row>
    <row r="913" spans="1:53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</row>
    <row r="914" spans="1:53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</row>
    <row r="915" spans="1:53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</row>
    <row r="916" spans="1:53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</row>
    <row r="917" spans="1:53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</row>
    <row r="918" spans="1:53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</row>
    <row r="919" spans="1:53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</row>
    <row r="920" spans="1:53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</row>
    <row r="921" spans="1:53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</row>
    <row r="922" spans="1:53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</row>
    <row r="923" spans="1:53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</row>
    <row r="924" spans="1:53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</row>
    <row r="925" spans="1:53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</row>
    <row r="926" spans="1:53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</row>
    <row r="927" spans="1:53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</row>
    <row r="928" spans="1:53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</row>
    <row r="929" spans="1:53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</row>
    <row r="930" spans="1:53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</row>
    <row r="931" spans="1:53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</row>
    <row r="932" spans="1:53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</row>
    <row r="933" spans="1:53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</row>
    <row r="934" spans="1:53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</row>
    <row r="935" spans="1:53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</row>
    <row r="936" spans="1:53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</row>
    <row r="937" spans="1:53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</row>
    <row r="938" spans="1:53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</row>
    <row r="939" spans="1:53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</row>
    <row r="940" spans="1:53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</row>
    <row r="941" spans="1:53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</row>
    <row r="942" spans="1:53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</row>
    <row r="943" spans="1:53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</row>
    <row r="944" spans="1:53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</row>
    <row r="945" spans="1:53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</row>
    <row r="946" spans="1:53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</row>
    <row r="947" spans="1:53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</row>
    <row r="948" spans="1:53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</row>
    <row r="949" spans="1:53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</row>
    <row r="950" spans="1:53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</row>
    <row r="951" spans="1:53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</row>
    <row r="952" spans="1:53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</row>
    <row r="953" spans="1:53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</row>
    <row r="954" spans="1:53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</row>
    <row r="955" spans="1:53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</row>
    <row r="956" spans="1:53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</row>
    <row r="957" spans="1:53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</row>
    <row r="958" spans="1:53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</row>
    <row r="959" spans="1:53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</row>
    <row r="960" spans="1:53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</row>
    <row r="961" spans="1:53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</row>
    <row r="962" spans="1:53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</row>
    <row r="963" spans="1:53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</row>
    <row r="964" spans="1:53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</row>
    <row r="965" spans="1:53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</row>
    <row r="966" spans="1:53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</row>
    <row r="967" spans="1:53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</row>
    <row r="968" spans="1:53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</row>
    <row r="969" spans="1:53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</row>
    <row r="970" spans="1:53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</row>
    <row r="971" spans="1:53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</row>
    <row r="972" spans="1:53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</row>
    <row r="973" spans="1:53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</row>
    <row r="974" spans="1:53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</row>
    <row r="975" spans="1:53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</row>
    <row r="976" spans="1:53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</row>
    <row r="977" spans="1:53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</row>
    <row r="978" spans="1:53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</row>
    <row r="979" spans="1:53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</row>
    <row r="980" spans="1:53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</row>
    <row r="981" spans="1:53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</row>
    <row r="982" spans="1:53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</row>
    <row r="983" spans="1:53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</row>
    <row r="984" spans="1:53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</row>
    <row r="985" spans="1:53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</row>
    <row r="986" spans="1:53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</row>
    <row r="987" spans="1:53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</row>
    <row r="988" spans="1:53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</row>
    <row r="989" spans="1:53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</row>
    <row r="990" spans="1:53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</row>
    <row r="991" spans="1:53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</row>
    <row r="992" spans="1:53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</row>
    <row r="993" spans="1:53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</row>
    <row r="994" spans="1:53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</row>
    <row r="995" spans="1:53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</row>
    <row r="996" spans="1:53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</row>
    <row r="997" spans="1:53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</row>
    <row r="998" spans="1:53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</row>
    <row r="999" spans="1:53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</row>
    <row r="1000" spans="1:53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</row>
    <row r="1001" spans="1:53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</row>
    <row r="1002" spans="1:53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</row>
    <row r="1003" spans="1:53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</row>
    <row r="1004" spans="1:53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</row>
    <row r="1005" spans="1:53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</row>
    <row r="1006" spans="1:53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</row>
    <row r="1007" spans="1:53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</row>
    <row r="1008" spans="1:53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</row>
    <row r="1009" spans="1:53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</row>
    <row r="1010" spans="1:53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</row>
    <row r="1011" spans="1:53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</row>
    <row r="1012" spans="1:53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</row>
    <row r="1013" spans="1:53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</row>
    <row r="1014" spans="1:53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</row>
    <row r="1015" spans="1:53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</row>
    <row r="1016" spans="1:53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</row>
    <row r="1017" spans="1:53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</row>
    <row r="1018" spans="1:53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</row>
    <row r="1019" spans="1:53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</row>
    <row r="1020" spans="1:53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</row>
    <row r="1021" spans="1:53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</row>
    <row r="1022" spans="1:53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</row>
    <row r="1023" spans="1:53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</row>
    <row r="1024" spans="1:53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</row>
    <row r="1025" spans="1:53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</row>
    <row r="1026" spans="1:53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</row>
    <row r="1027" spans="1:53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</row>
    <row r="1028" spans="1:53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</row>
    <row r="1029" spans="1:53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</row>
    <row r="1030" spans="1:53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</row>
    <row r="1031" spans="1:53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</row>
    <row r="1032" spans="1:53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</row>
    <row r="1033" spans="1:53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</row>
    <row r="1034" spans="1:53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</row>
    <row r="1035" spans="1:53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</row>
    <row r="1036" spans="1:53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</row>
    <row r="1037" spans="1:53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</row>
    <row r="1038" spans="1:53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</row>
    <row r="1039" spans="1:53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</row>
    <row r="1040" spans="1:53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</row>
    <row r="1041" spans="1:53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</row>
    <row r="1042" spans="1:53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</row>
    <row r="1043" spans="1:53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</row>
    <row r="1044" spans="1:53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</row>
    <row r="1045" spans="1:53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</row>
    <row r="1046" spans="1:53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</row>
    <row r="1047" spans="1:53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</row>
    <row r="1048" spans="1:53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</row>
    <row r="1049" spans="1:53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</row>
    <row r="1050" spans="1:53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</row>
    <row r="1051" spans="1:53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</row>
    <row r="1052" spans="1:53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</row>
    <row r="1053" spans="1:53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</row>
    <row r="1054" spans="1:53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</row>
    <row r="1055" spans="1:53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</row>
    <row r="1056" spans="1:53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</row>
    <row r="1057" spans="1:53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</row>
    <row r="1058" spans="1:53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</row>
    <row r="1059" spans="1:53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</row>
    <row r="1060" spans="1:53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</row>
    <row r="1061" spans="1:53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560"/>
  <sheetViews>
    <sheetView topLeftCell="K97" zoomScale="80" zoomScaleNormal="80" workbookViewId="0">
      <selection activeCell="S19" sqref="S19"/>
    </sheetView>
  </sheetViews>
  <sheetFormatPr baseColWidth="10" defaultColWidth="8.83203125" defaultRowHeight="15" x14ac:dyDescent="0.2"/>
  <cols>
    <col min="1" max="1" width="12.6640625" customWidth="1"/>
    <col min="4" max="4" width="15.5" customWidth="1"/>
    <col min="13" max="13" width="9.83203125" customWidth="1"/>
    <col min="14" max="14" width="10.33203125" customWidth="1"/>
    <col min="18" max="18" width="10.5" customWidth="1"/>
    <col min="19" max="19" width="12.1640625" customWidth="1"/>
    <col min="20" max="20" width="15.6640625" customWidth="1"/>
    <col min="28" max="28" width="14.6640625" customWidth="1"/>
    <col min="29" max="29" width="14.1640625" customWidth="1"/>
    <col min="30" max="30" width="13.33203125" customWidth="1"/>
    <col min="31" max="32" width="12.83203125" customWidth="1"/>
    <col min="33" max="33" width="12.5" customWidth="1"/>
    <col min="34" max="34" width="12.83203125" customWidth="1"/>
    <col min="35" max="35" width="12.1640625" customWidth="1"/>
    <col min="36" max="36" width="13.5" customWidth="1"/>
    <col min="37" max="37" width="15.6640625" customWidth="1"/>
    <col min="38" max="38" width="13.5" customWidth="1"/>
    <col min="39" max="39" width="12.6640625" customWidth="1"/>
    <col min="40" max="40" width="15" customWidth="1"/>
  </cols>
  <sheetData>
    <row r="1" spans="1:38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</row>
    <row r="2" spans="1:38" x14ac:dyDescent="0.2">
      <c r="A2" s="4" t="s">
        <v>18</v>
      </c>
      <c r="B2" s="41">
        <f>'prevalence calculations'!W10</f>
        <v>578.82919856350259</v>
      </c>
      <c r="C2" s="41">
        <f>'prevalence calculations'!V10</f>
        <v>239.86459787586259</v>
      </c>
      <c r="D2" s="41">
        <f>'prevalence calculations'!G10</f>
        <v>21.796743308460208</v>
      </c>
      <c r="E2" s="41">
        <f>'prevalence calculations'!I10</f>
        <v>11.606058125284006</v>
      </c>
      <c r="F2" s="41">
        <f>'prevalence calculations'!K10</f>
        <v>6.7937901221174677</v>
      </c>
      <c r="G2" s="41">
        <f>'prevalence calculations'!M10</f>
        <v>4.2461188263234169</v>
      </c>
      <c r="H2" s="41">
        <f>'prevalence calculations'!O10</f>
        <v>1.6266194404989145</v>
      </c>
      <c r="I2" s="41">
        <f>'prevalence calculations'!R10</f>
        <v>0.23275091854254165</v>
      </c>
      <c r="J2" s="41">
        <f>'prevalence calculations'!T10</f>
        <v>5.6362363613287392E-2</v>
      </c>
      <c r="K2" s="41">
        <v>0</v>
      </c>
      <c r="L2" s="41">
        <f xml:space="preserve"> (C2 + D2 + E2 + F2 + G2 + H2) / $Q$2</f>
        <v>0.33053949186838111</v>
      </c>
      <c r="M2" s="41">
        <f xml:space="preserve"> (D2 + E2 + F2 + G2 + H2) / (C2 + D2 + E2 + F2+ G2 + H2)</f>
        <v>0.16111879479812494</v>
      </c>
      <c r="N2" s="41">
        <f>I2 / (D2 + E2 + F2 + G2 + H2)</f>
        <v>5.0521880704228897E-3</v>
      </c>
      <c r="O2" s="41"/>
      <c r="P2" s="41"/>
      <c r="Q2" s="41">
        <f>SUM(B2:K2)</f>
        <v>865.05223954420501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</row>
    <row r="3" spans="1:38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</row>
    <row r="4" spans="1:38" x14ac:dyDescent="0.2">
      <c r="A4" s="4" t="str">
        <f>'60-64 transition matrix'!A1</f>
        <v>60-64</v>
      </c>
      <c r="B4" s="4" t="str">
        <f>'60-64 transition matrix'!B1</f>
        <v>no NAFLD</v>
      </c>
      <c r="C4" s="4" t="str">
        <f>'60-64 transition matrix'!C1</f>
        <v>NAFLD</v>
      </c>
      <c r="D4" s="4" t="str">
        <f>'60-64 transition matrix'!D1</f>
        <v>F1</v>
      </c>
      <c r="E4" s="4" t="str">
        <f>'60-64 transition matrix'!E1</f>
        <v>F2</v>
      </c>
      <c r="F4" s="4" t="str">
        <f>'60-64 transition matrix'!F1</f>
        <v>F3</v>
      </c>
      <c r="G4" s="4" t="str">
        <f>'60-64 transition matrix'!G1</f>
        <v>F4</v>
      </c>
      <c r="H4" s="4" t="str">
        <f>'60-64 transition matrix'!H1</f>
        <v>DCC</v>
      </c>
      <c r="I4" s="4" t="str">
        <f>'60-64 transition matrix'!I1</f>
        <v>HCC</v>
      </c>
      <c r="J4" s="4" t="str">
        <f>'60-64 transition matrix'!J1</f>
        <v>LT</v>
      </c>
      <c r="K4" s="4" t="str">
        <f>'60-64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</row>
    <row r="5" spans="1:38" x14ac:dyDescent="0.2">
      <c r="A5" s="4" t="str">
        <f>'60-64 transition matrix'!A2</f>
        <v>no NAFLD</v>
      </c>
      <c r="B5" s="41">
        <f>'60-64 transition matrix'!B2</f>
        <v>0.90156000000000003</v>
      </c>
      <c r="C5" s="41">
        <f>'60-64 transition matrix'!C2</f>
        <v>8.8099999999999998E-2</v>
      </c>
      <c r="D5" s="41">
        <f>'60-64 transition matrix'!D2</f>
        <v>0</v>
      </c>
      <c r="E5" s="41">
        <f>'60-64 transition matrix'!E2</f>
        <v>0</v>
      </c>
      <c r="F5" s="41">
        <f>'60-64 transition matrix'!F2</f>
        <v>0</v>
      </c>
      <c r="G5" s="41">
        <f>'60-64 transition matrix'!G2</f>
        <v>0</v>
      </c>
      <c r="H5" s="41">
        <f>'60-64 transition matrix'!H2</f>
        <v>0</v>
      </c>
      <c r="I5" s="41">
        <f>'60-64 transition matrix'!I2</f>
        <v>0</v>
      </c>
      <c r="J5" s="41">
        <f>'60-64 transition matrix'!J2</f>
        <v>0</v>
      </c>
      <c r="K5" s="41">
        <f>'60-64 transition matrix'!K2</f>
        <v>1.034E-2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</row>
    <row r="6" spans="1:38" x14ac:dyDescent="0.2">
      <c r="A6" s="4" t="str">
        <f>'60-64 transition matrix'!A3</f>
        <v>NAFLD</v>
      </c>
      <c r="B6" s="41">
        <f>'60-64 transition matrix'!B3</f>
        <v>0.17818999999999999</v>
      </c>
      <c r="C6" s="41">
        <f>'60-64 transition matrix'!C3</f>
        <v>0.7889153000000001</v>
      </c>
      <c r="D6" s="41">
        <f>'60-64 transition matrix'!D3</f>
        <v>2.0952000000000002E-2</v>
      </c>
      <c r="E6" s="41">
        <f>'60-64 transition matrix'!E3</f>
        <v>0</v>
      </c>
      <c r="F6" s="41">
        <f>'60-64 transition matrix'!F3</f>
        <v>0</v>
      </c>
      <c r="G6" s="41">
        <f>'60-64 transition matrix'!G3</f>
        <v>0</v>
      </c>
      <c r="H6" s="41">
        <f>'60-64 transition matrix'!H3</f>
        <v>0</v>
      </c>
      <c r="I6" s="41">
        <f>'60-64 transition matrix'!I3</f>
        <v>0</v>
      </c>
      <c r="J6" s="41">
        <f>'60-64 transition matrix'!J3</f>
        <v>0</v>
      </c>
      <c r="K6" s="41">
        <f>'60-64 transition matrix'!K3</f>
        <v>1.1942700000000001E-2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</row>
    <row r="7" spans="1:38" x14ac:dyDescent="0.2">
      <c r="A7" s="4" t="str">
        <f>'60-64 transition matrix'!A4</f>
        <v>F1</v>
      </c>
      <c r="B7" s="41">
        <f>'60-64 transition matrix'!B4</f>
        <v>0</v>
      </c>
      <c r="C7" s="41">
        <f>'60-64 transition matrix'!C4</f>
        <v>6.1800000000000001E-2</v>
      </c>
      <c r="D7" s="41">
        <f>'60-64 transition matrix'!D4</f>
        <v>0.81870660299999998</v>
      </c>
      <c r="E7" s="41">
        <f>'60-64 transition matrix'!E4</f>
        <v>0.1067</v>
      </c>
      <c r="F7" s="41">
        <f>'60-64 transition matrix'!F4</f>
        <v>0</v>
      </c>
      <c r="G7" s="41">
        <f>'60-64 transition matrix'!G4</f>
        <v>0</v>
      </c>
      <c r="H7" s="41">
        <f>'60-64 transition matrix'!H4</f>
        <v>0</v>
      </c>
      <c r="I7" s="41">
        <f>'60-64 transition matrix'!I4</f>
        <v>9.0210000000000005E-6</v>
      </c>
      <c r="J7" s="41">
        <f>'60-64 transition matrix'!J4</f>
        <v>0</v>
      </c>
      <c r="K7" s="41">
        <f>'60-64 transition matrix'!K4</f>
        <v>1.2784376000000002E-2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</row>
    <row r="8" spans="1:38" x14ac:dyDescent="0.2">
      <c r="A8" s="4" t="str">
        <f>'60-64 transition matrix'!A5</f>
        <v>F2</v>
      </c>
      <c r="B8" s="41">
        <f>'60-64 transition matrix'!B5</f>
        <v>0</v>
      </c>
      <c r="C8" s="41">
        <f>'60-64 transition matrix'!C5</f>
        <v>0</v>
      </c>
      <c r="D8" s="41">
        <f>'60-64 transition matrix'!D5</f>
        <v>6.1800000000000001E-2</v>
      </c>
      <c r="E8" s="41">
        <f>'60-64 transition matrix'!E5</f>
        <v>0.810819752</v>
      </c>
      <c r="F8" s="41">
        <f>'60-64 transition matrix'!F5</f>
        <v>0.1067</v>
      </c>
      <c r="G8" s="41">
        <f>'60-64 transition matrix'!G5</f>
        <v>0</v>
      </c>
      <c r="H8" s="41">
        <f>'60-64 transition matrix'!H5</f>
        <v>0</v>
      </c>
      <c r="I8" s="41">
        <f>'60-64 transition matrix'!I5</f>
        <v>1.8430000000000001E-4</v>
      </c>
      <c r="J8" s="41">
        <f>'60-64 transition matrix'!J5</f>
        <v>0</v>
      </c>
      <c r="K8" s="41">
        <f>'60-64 transition matrix'!K5</f>
        <v>2.0495948000000003E-2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</row>
    <row r="9" spans="1:38" x14ac:dyDescent="0.2">
      <c r="A9" s="4" t="str">
        <f>'60-64 transition matrix'!A6</f>
        <v>F3</v>
      </c>
      <c r="B9" s="41">
        <f>'60-64 transition matrix'!B6</f>
        <v>0</v>
      </c>
      <c r="C9" s="41">
        <f>'60-64 transition matrix'!C6</f>
        <v>0</v>
      </c>
      <c r="D9" s="41">
        <f>'60-64 transition matrix'!D6</f>
        <v>0</v>
      </c>
      <c r="E9" s="41">
        <f>'60-64 transition matrix'!E6</f>
        <v>6.1800000000000001E-2</v>
      </c>
      <c r="F9" s="41">
        <f>'60-64 transition matrix'!F6</f>
        <v>0.84131937000000001</v>
      </c>
      <c r="G9" s="41">
        <f>'60-64 transition matrix'!G6</f>
        <v>6.9839999999999999E-2</v>
      </c>
      <c r="H9" s="41">
        <f>'60-64 transition matrix'!H6</f>
        <v>0</v>
      </c>
      <c r="I9" s="41">
        <f>'60-64 transition matrix'!I6</f>
        <v>3.6860000000000001E-4</v>
      </c>
      <c r="J9" s="41">
        <f>'60-64 transition matrix'!J6</f>
        <v>0</v>
      </c>
      <c r="K9" s="41">
        <f>'60-64 transition matrix'!K6</f>
        <v>2.6672030000000003E-2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</row>
    <row r="10" spans="1:38" x14ac:dyDescent="0.2">
      <c r="A10" s="4" t="str">
        <f>'60-64 transition matrix'!A7</f>
        <v>F4</v>
      </c>
      <c r="B10" s="41">
        <f>'60-64 transition matrix'!B7</f>
        <v>0</v>
      </c>
      <c r="C10" s="41">
        <f>'60-64 transition matrix'!C7</f>
        <v>0</v>
      </c>
      <c r="D10" s="41">
        <f>'60-64 transition matrix'!D7</f>
        <v>0</v>
      </c>
      <c r="E10" s="41">
        <f>'60-64 transition matrix'!E7</f>
        <v>0</v>
      </c>
      <c r="F10" s="41">
        <f>'60-64 transition matrix'!F7</f>
        <v>6.1800000000000001E-2</v>
      </c>
      <c r="G10" s="41">
        <f>'60-64 transition matrix'!G7</f>
        <v>0.77251059399999999</v>
      </c>
      <c r="H10" s="41">
        <f>'60-64 transition matrix'!H7</f>
        <v>0.1067</v>
      </c>
      <c r="I10" s="41">
        <f>'60-64 transition matrix'!I7</f>
        <v>2.5219999999999999E-2</v>
      </c>
      <c r="J10" s="41">
        <f>'60-64 transition matrix'!J7</f>
        <v>0</v>
      </c>
      <c r="K10" s="41">
        <f>'60-64 transition matrix'!K7</f>
        <v>3.3769406000000002E-2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</row>
    <row r="11" spans="1:38" x14ac:dyDescent="0.2">
      <c r="A11" s="4" t="str">
        <f>'60-64 transition matrix'!A8</f>
        <v>DCC</v>
      </c>
      <c r="B11" s="41">
        <f>'60-64 transition matrix'!B8</f>
        <v>0</v>
      </c>
      <c r="C11" s="41">
        <f>'60-64 transition matrix'!C8</f>
        <v>0</v>
      </c>
      <c r="D11" s="41">
        <f>'60-64 transition matrix'!D8</f>
        <v>0</v>
      </c>
      <c r="E11" s="41">
        <f>'60-64 transition matrix'!E8</f>
        <v>0</v>
      </c>
      <c r="F11" s="41">
        <f>'60-64 transition matrix'!F8</f>
        <v>0</v>
      </c>
      <c r="G11" s="41">
        <f>'60-64 transition matrix'!G8</f>
        <v>0</v>
      </c>
      <c r="H11" s="41">
        <f>'60-64 transition matrix'!H8</f>
        <v>0.78761999999999999</v>
      </c>
      <c r="I11" s="41">
        <f>'60-64 transition matrix'!I8</f>
        <v>2.5219999999999999E-2</v>
      </c>
      <c r="J11" s="41">
        <f>'60-64 transition matrix'!J8</f>
        <v>2.716E-2</v>
      </c>
      <c r="K11" s="41">
        <f>'60-64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</row>
    <row r="12" spans="1:38" x14ac:dyDescent="0.2">
      <c r="A12" s="4" t="str">
        <f>'60-64 transition matrix'!A9</f>
        <v>HCC</v>
      </c>
      <c r="B12" s="41">
        <f>'60-64 transition matrix'!B9</f>
        <v>0</v>
      </c>
      <c r="C12" s="41">
        <f>'60-64 transition matrix'!C9</f>
        <v>0</v>
      </c>
      <c r="D12" s="41">
        <f>'60-64 transition matrix'!D9</f>
        <v>0</v>
      </c>
      <c r="E12" s="41">
        <f>'60-64 transition matrix'!E9</f>
        <v>0</v>
      </c>
      <c r="F12" s="41">
        <f>'60-64 transition matrix'!F9</f>
        <v>0</v>
      </c>
      <c r="G12" s="41">
        <f>'60-64 transition matrix'!G9</f>
        <v>0</v>
      </c>
      <c r="H12" s="41">
        <f>'60-64 transition matrix'!H9</f>
        <v>0</v>
      </c>
      <c r="I12" s="41">
        <f>'60-64 transition matrix'!I9</f>
        <v>0.33782000000000001</v>
      </c>
      <c r="J12" s="41">
        <f>'60-64 transition matrix'!J9</f>
        <v>3.9780000000000003E-2</v>
      </c>
      <c r="K12" s="41">
        <f>'60-64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</row>
    <row r="13" spans="1:38" x14ac:dyDescent="0.2">
      <c r="A13" s="4" t="str">
        <f>'60-64 transition matrix'!A10</f>
        <v xml:space="preserve">LT </v>
      </c>
      <c r="B13" s="41">
        <f>'60-64 transition matrix'!B10</f>
        <v>0</v>
      </c>
      <c r="C13" s="41">
        <f>'60-64 transition matrix'!C10</f>
        <v>0</v>
      </c>
      <c r="D13" s="41">
        <f>'60-64 transition matrix'!D10</f>
        <v>0</v>
      </c>
      <c r="E13" s="41">
        <f>'60-64 transition matrix'!E10</f>
        <v>0</v>
      </c>
      <c r="F13" s="41">
        <f>'60-64 transition matrix'!F10</f>
        <v>0</v>
      </c>
      <c r="G13" s="41">
        <f>'60-64 transition matrix'!G10</f>
        <v>0</v>
      </c>
      <c r="H13" s="41">
        <f>'60-64 transition matrix'!H10</f>
        <v>0</v>
      </c>
      <c r="I13" s="41">
        <f>'60-64 transition matrix'!I10</f>
        <v>0</v>
      </c>
      <c r="J13" s="41">
        <f>'60-64 transition matrix'!J10</f>
        <v>0.92999999999999994</v>
      </c>
      <c r="K13" s="41">
        <f>'60-64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</row>
    <row r="14" spans="1:38" x14ac:dyDescent="0.2">
      <c r="A14" s="4" t="str">
        <f>'60-64 transition matrix'!A11</f>
        <v>death</v>
      </c>
      <c r="B14" s="41">
        <f>'60-64 transition matrix'!B11</f>
        <v>0</v>
      </c>
      <c r="C14" s="41">
        <f>'60-64 transition matrix'!C11</f>
        <v>0</v>
      </c>
      <c r="D14" s="41">
        <f>'60-64 transition matrix'!D11</f>
        <v>0</v>
      </c>
      <c r="E14" s="41">
        <f>'60-64 transition matrix'!E11</f>
        <v>0</v>
      </c>
      <c r="F14" s="41">
        <f>'60-64 transition matrix'!F11</f>
        <v>0</v>
      </c>
      <c r="G14" s="41">
        <f>'60-64 transition matrix'!G11</f>
        <v>0</v>
      </c>
      <c r="H14" s="41">
        <f>'60-64 transition matrix'!H11</f>
        <v>0</v>
      </c>
      <c r="I14" s="41">
        <f>'60-64 transition matrix'!I11</f>
        <v>0</v>
      </c>
      <c r="J14" s="41">
        <f>'60-64 transition matrix'!J11</f>
        <v>0</v>
      </c>
      <c r="K14" s="41">
        <f>'60-64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</row>
    <row r="15" spans="1:38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</row>
    <row r="16" spans="1:38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</row>
    <row r="17" spans="1:40" x14ac:dyDescent="0.2">
      <c r="A17" s="4">
        <v>60</v>
      </c>
      <c r="B17" s="41">
        <f t="shared" si="0"/>
        <v>578.82919856350259</v>
      </c>
      <c r="C17" s="41">
        <f t="shared" si="0"/>
        <v>239.86459787586259</v>
      </c>
      <c r="D17" s="41">
        <f t="shared" si="0"/>
        <v>21.796743308460208</v>
      </c>
      <c r="E17" s="41">
        <f t="shared" si="0"/>
        <v>11.606058125284006</v>
      </c>
      <c r="F17" s="41">
        <f t="shared" si="0"/>
        <v>6.7937901221174677</v>
      </c>
      <c r="G17" s="41">
        <f t="shared" si="0"/>
        <v>4.2461188263234169</v>
      </c>
      <c r="H17" s="41">
        <f t="shared" si="0"/>
        <v>1.6266194404989145</v>
      </c>
      <c r="I17" s="41">
        <f t="shared" si="0"/>
        <v>0.23275091854254165</v>
      </c>
      <c r="J17" s="41">
        <f t="shared" si="0"/>
        <v>5.6362363613287392E-2</v>
      </c>
      <c r="K17" s="41">
        <f t="shared" si="0"/>
        <v>0</v>
      </c>
      <c r="L17" s="41">
        <f xml:space="preserve"> (C17 + D17 + E17 + F17 + G17 + H17) / $Q$2</f>
        <v>0.33053949186838111</v>
      </c>
      <c r="M17" s="41">
        <f xml:space="preserve"> (D17 + E17 + F17 + G17 + H17) / (C17 + D17 + E17 + F17+ G17 + H17)</f>
        <v>0.16111879479812494</v>
      </c>
      <c r="N17" s="41">
        <f>I17 / (D17 + E17 + F17 + G17 + H17)</f>
        <v>5.0521880704228897E-3</v>
      </c>
      <c r="O17" s="41">
        <f>SUM(B17:J17)</f>
        <v>865.05223954420501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</row>
    <row r="18" spans="1:40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</row>
    <row r="19" spans="1:40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</row>
    <row r="20" spans="1:40" x14ac:dyDescent="0.2">
      <c r="A20" s="4">
        <v>61</v>
      </c>
      <c r="B20" s="41">
        <f t="array" ref="B20:K20">MMULT(B17:K17,B5:K14)</f>
        <v>564.59072495241139</v>
      </c>
      <c r="C20" s="41">
        <v>241.57474232252295</v>
      </c>
      <c r="D20" s="41">
        <v>23.588035117370062</v>
      </c>
      <c r="E20" s="41">
        <v>12.155989911399928</v>
      </c>
      <c r="F20" s="41">
        <v>7.2165237708866821</v>
      </c>
      <c r="G20" s="41">
        <v>3.7546500788463693</v>
      </c>
      <c r="H20" s="41">
        <v>1.7342188824944635</v>
      </c>
      <c r="I20" s="41">
        <v>0.23157819036418859</v>
      </c>
      <c r="J20" s="41">
        <v>0.1058548137039301</v>
      </c>
      <c r="K20" s="41">
        <v>10.099921504205131</v>
      </c>
      <c r="L20" s="41">
        <f xml:space="preserve"> (C20 + D20 + E20 + F20 + G20 + H20) / $Q$2</f>
        <v>0.33526779866651052</v>
      </c>
      <c r="M20" s="41">
        <f xml:space="preserve"> (D20 + E20 + F20 + G20 + H20) / (C20 + D20 + E20 + F20+ G20 + H20)</f>
        <v>0.16705304050202283</v>
      </c>
      <c r="N20" s="41">
        <f>I20 / (D20 + E20 + F20 + G20 + H20)</f>
        <v>4.7797930515196497E-3</v>
      </c>
      <c r="O20" s="41">
        <f>SUM(B20:J20)</f>
        <v>854.95231804000002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</row>
    <row r="21" spans="1:40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</row>
    <row r="22" spans="1:40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</row>
    <row r="23" spans="1:40" x14ac:dyDescent="0.2">
      <c r="A23" s="4">
        <v>62</v>
      </c>
      <c r="B23" s="41">
        <f t="array" ref="B23:K23">MMULT(B20:K20,B5:K14)</f>
        <v>552.05861732254641</v>
      </c>
      <c r="C23" s="41">
        <v>241.78019375035683</v>
      </c>
      <c r="D23" s="41">
        <v>25.124394280052766</v>
      </c>
      <c r="E23" s="41">
        <v>12.819141241339974</v>
      </c>
      <c r="F23" s="41">
        <v>7.6004827309314855</v>
      </c>
      <c r="G23" s="41">
        <v>3.4045089828304818</v>
      </c>
      <c r="H23" s="41">
        <v>1.7665266396431969</v>
      </c>
      <c r="I23" s="41">
        <v>0.2217741667412596</v>
      </c>
      <c r="J23" s="41">
        <v>0.15475854200589206</v>
      </c>
      <c r="K23" s="41">
        <v>20.121841887756858</v>
      </c>
      <c r="L23" s="41">
        <f xml:space="preserve"> (C23 + D23 + E23 + F23 + G23 + H23) / $Q$2</f>
        <v>0.33812437475367974</v>
      </c>
      <c r="M23" s="41">
        <f xml:space="preserve"> (D23 + E23 + F23 + G23 + H23) / (C23 + D23 + E23 + F23+ G23 + H23)</f>
        <v>0.17338761667605426</v>
      </c>
      <c r="N23" s="41">
        <f>I23 / (D23 + E23 + F23 + G23 + H23)</f>
        <v>4.3729455023110413E-3</v>
      </c>
      <c r="O23" s="41">
        <f>SUM(B23:J23)</f>
        <v>844.93039765644835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</row>
    <row r="24" spans="1:40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</row>
    <row r="25" spans="1:40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</row>
    <row r="26" spans="1:40" x14ac:dyDescent="0.2">
      <c r="A26" s="4">
        <v>63</v>
      </c>
      <c r="B26" s="41">
        <f t="array" ref="B26:K26">MMULT(B23:K23,B5:K14)</f>
        <v>540.79677975769096</v>
      </c>
      <c r="C26" s="41">
        <v>240.93314583924453</v>
      </c>
      <c r="D26" s="41">
        <v>26.427509041626916</v>
      </c>
      <c r="E26" s="41">
        <v>13.544495624609445</v>
      </c>
      <c r="F26" s="41">
        <v>7.9726343684730558</v>
      </c>
      <c r="G26" s="41">
        <v>3.1608369705329662</v>
      </c>
      <c r="H26" s="41">
        <v>1.7546128203837872</v>
      </c>
      <c r="I26" s="41">
        <v>0.21072402023351916</v>
      </c>
      <c r="J26" s="41">
        <v>0.20072648395115614</v>
      </c>
      <c r="K26" s="41">
        <v>30.050774617458799</v>
      </c>
      <c r="L26" s="41">
        <f xml:space="preserve"> (C26 + D26 + E26 + F26 + G26 + H26) / $Q$2</f>
        <v>0.33962484718803804</v>
      </c>
      <c r="M26" s="41">
        <f xml:space="preserve"> (D26 + E26 + F26 + G26 + H26) / (C26 + D26 + E26 + F26+ G26 + H26)</f>
        <v>0.17992275719324699</v>
      </c>
      <c r="N26" s="41">
        <f>I26 / (D26 + E26 + F26 + G26 + H26)</f>
        <v>3.98644847019935E-3</v>
      </c>
      <c r="O26" s="41">
        <f>SUM(B26:J26)</f>
        <v>835.00146492674639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</row>
    <row r="27" spans="1:40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1:40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</row>
    <row r="29" spans="1:40" x14ac:dyDescent="0.2">
      <c r="A29" s="4">
        <v>64</v>
      </c>
      <c r="B29" s="41">
        <f t="array" ref="B29:K29">MMULT(B26:K26,B5:K14)</f>
        <v>530.49262201543888</v>
      </c>
      <c r="C29" s="41">
        <v>239.35326138513651</v>
      </c>
      <c r="D29" s="41">
        <v>27.521457254446876</v>
      </c>
      <c r="E29" s="41">
        <v>14.29466860202414</v>
      </c>
      <c r="F29" s="41">
        <v>8.3480691320488649</v>
      </c>
      <c r="G29" s="41">
        <v>2.9985888299377406</v>
      </c>
      <c r="H29" s="41">
        <v>1.7192294543465458</v>
      </c>
      <c r="I29" s="41">
        <v>0.20082779837310716</v>
      </c>
      <c r="J29" s="41">
        <v>0.24271351580108824</v>
      </c>
      <c r="K29" s="41">
        <v>39.880801556651463</v>
      </c>
      <c r="L29" s="41">
        <f xml:space="preserve"> (C29 + D29 + E29 + F29 + G29 + H29) / $Q$2</f>
        <v>0.34013584522129303</v>
      </c>
      <c r="M29" s="41">
        <f xml:space="preserve"> (D29 + E29 + F29 + G29 + H29) / (C29 + D29 + E29 + F29+ G29 + H29)</f>
        <v>0.18652424776943055</v>
      </c>
      <c r="N29" s="41">
        <f>I29 / (D29 + E29 + F29 + G29 + H29)</f>
        <v>3.659264418286636E-3</v>
      </c>
      <c r="O29" s="41">
        <f>SUM(B29:J29)</f>
        <v>825.17143798755376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-0.51133649072608023</v>
      </c>
      <c r="AM29">
        <f>J29 - J17</f>
        <v>0.18635115218780085</v>
      </c>
      <c r="AN29">
        <f>K29-K17</f>
        <v>39.880801556651463</v>
      </c>
    </row>
    <row r="30" spans="1:40" x14ac:dyDescent="0.2">
      <c r="A30" s="22" t="s">
        <v>153</v>
      </c>
      <c r="B30" s="4">
        <f t="shared" ref="B30:J30" si="1">SUM(B17:B29)</f>
        <v>2766.7679426115906</v>
      </c>
      <c r="C30" s="4">
        <f t="shared" si="1"/>
        <v>1203.5059411731233</v>
      </c>
      <c r="D30" s="4">
        <f t="shared" si="1"/>
        <v>124.45813900195682</v>
      </c>
      <c r="E30" s="4">
        <f t="shared" si="1"/>
        <v>64.420353504657498</v>
      </c>
      <c r="F30" s="4">
        <f t="shared" si="1"/>
        <v>37.931500124457557</v>
      </c>
      <c r="G30" s="4">
        <f t="shared" si="1"/>
        <v>17.564703688470974</v>
      </c>
      <c r="H30" s="4">
        <f t="shared" si="1"/>
        <v>8.6012072373669088</v>
      </c>
      <c r="I30" s="4">
        <f t="shared" si="1"/>
        <v>1.0976550942546162</v>
      </c>
      <c r="J30" s="4">
        <f t="shared" si="1"/>
        <v>0.76041571907535388</v>
      </c>
      <c r="K30" s="41"/>
      <c r="L30" s="4"/>
      <c r="M30" s="41"/>
      <c r="N30" s="41"/>
      <c r="O30" s="4">
        <f>SUM(B30:J30)</f>
        <v>4225.1078581549536</v>
      </c>
      <c r="P30" s="41"/>
      <c r="Q30" s="41">
        <f xml:space="preserve"> $R$6 * B30</f>
        <v>2766.7679426115906</v>
      </c>
      <c r="R30" s="41">
        <f>$R$7 * C30</f>
        <v>1203.5059411731233</v>
      </c>
      <c r="S30" s="41">
        <f xml:space="preserve"> $R$8 * D30</f>
        <v>118.23523205185897</v>
      </c>
      <c r="T30" s="41">
        <f xml:space="preserve"> $R$9 * E30</f>
        <v>61.199335829424619</v>
      </c>
      <c r="U30" s="41">
        <f xml:space="preserve"> $R$10 * F30</f>
        <v>34.896980114500955</v>
      </c>
      <c r="V30" s="41">
        <f>$R$11 * G30</f>
        <v>13.70046887700736</v>
      </c>
      <c r="W30" s="41">
        <f>$R$12 *H30</f>
        <v>5.1607243424201448</v>
      </c>
      <c r="X30" s="41">
        <f xml:space="preserve"> $R$13 * I30</f>
        <v>0.71347581126550053</v>
      </c>
      <c r="Y30" s="41">
        <f xml:space="preserve"> $R$14 * J30</f>
        <v>0.57031178930651538</v>
      </c>
      <c r="Z30" s="4">
        <f>SUM(Q30:Y30)</f>
        <v>4204.7504126004978</v>
      </c>
      <c r="AA30" s="41"/>
      <c r="AB30" s="50">
        <f xml:space="preserve"> $S$6 * B30</f>
        <v>6941820.7680124808</v>
      </c>
      <c r="AC30" s="50">
        <f>$S$7 * C30</f>
        <v>4663585.5220458526</v>
      </c>
      <c r="AD30" s="50">
        <f xml:space="preserve"> $S$8 * D30</f>
        <v>488498.19558268052</v>
      </c>
      <c r="AE30" s="50">
        <f xml:space="preserve"> $S$9 * E30</f>
        <v>257681.41401862999</v>
      </c>
      <c r="AF30" s="50">
        <f xml:space="preserve"> $S$10 * F30</f>
        <v>170691.75056005901</v>
      </c>
      <c r="AG30" s="50">
        <f>$S$11 * G30</f>
        <v>363800.14279561082</v>
      </c>
      <c r="AH30" s="50">
        <f>$S$12 *H30</f>
        <v>440244.19123738789</v>
      </c>
      <c r="AI30" s="50">
        <f xml:space="preserve"> $S$13 * I30</f>
        <v>77856.675835479924</v>
      </c>
      <c r="AJ30" s="50">
        <f xml:space="preserve"> $S$14 * J30</f>
        <v>51075.60301885337</v>
      </c>
      <c r="AK30" s="39">
        <f>SUM(AB30:AJ30) + AL30 + AM30 + AN30</f>
        <v>15971546.685132805</v>
      </c>
      <c r="AL30" s="39">
        <f>IF(AL29&gt;0,(AL29*$T$7)-(AL29*$S$7),0)</f>
        <v>0</v>
      </c>
      <c r="AM30" s="39">
        <f>IF(AM29 &gt; 0, (AM29 * $T$14) - (AM29 * $S$14), 0)</f>
        <v>31040.51141992199</v>
      </c>
      <c r="AN30" s="39">
        <f t="array" ref="AN30">IF(AN29&gt;0,AN29*$T$15,0)</f>
        <v>2485251.9106058492</v>
      </c>
    </row>
    <row r="31" spans="1:40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1:40" x14ac:dyDescent="0.2">
      <c r="A32" s="4" t="str">
        <f>'65-69 transition matrix'!A1</f>
        <v>65-69</v>
      </c>
      <c r="B32" s="4" t="str">
        <f>'65-69 transition matrix'!B1</f>
        <v>no NAFLD</v>
      </c>
      <c r="C32" s="4" t="str">
        <f>'65-69 transition matrix'!C1</f>
        <v>NAFLD</v>
      </c>
      <c r="D32" s="4" t="str">
        <f>'65-69 transition matrix'!D1</f>
        <v>F1</v>
      </c>
      <c r="E32" s="4" t="str">
        <f>'65-69 transition matrix'!E1</f>
        <v>F2</v>
      </c>
      <c r="F32" s="4" t="str">
        <f>'65-69 transition matrix'!F1</f>
        <v>F3</v>
      </c>
      <c r="G32" s="4" t="str">
        <f>'65-69 transition matrix'!G1</f>
        <v>F4</v>
      </c>
      <c r="H32" s="4" t="str">
        <f>'65-69 transition matrix'!H1</f>
        <v>DCC</v>
      </c>
      <c r="I32" s="4" t="str">
        <f>'65-69 transition matrix'!I1</f>
        <v>HCC</v>
      </c>
      <c r="J32" s="4" t="str">
        <f>'65-69 transition matrix'!J1</f>
        <v>LT</v>
      </c>
      <c r="K32" s="4" t="str">
        <f>'65-69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1:38" x14ac:dyDescent="0.2">
      <c r="A33" s="4" t="str">
        <f>'65-69 transition matrix'!A2</f>
        <v>no NAFLD</v>
      </c>
      <c r="B33" s="41">
        <f>'65-69 transition matrix'!B2</f>
        <v>0.89561000000000002</v>
      </c>
      <c r="C33" s="41">
        <f>'65-69 transition matrix'!C2</f>
        <v>8.9399999999999993E-2</v>
      </c>
      <c r="D33" s="41">
        <f>'65-69 transition matrix'!D2</f>
        <v>0</v>
      </c>
      <c r="E33" s="41">
        <f>'65-69 transition matrix'!E2</f>
        <v>0</v>
      </c>
      <c r="F33" s="41">
        <f>'65-69 transition matrix'!F2</f>
        <v>0</v>
      </c>
      <c r="G33" s="41">
        <f>'65-69 transition matrix'!G2</f>
        <v>0</v>
      </c>
      <c r="H33" s="41">
        <f>'65-69 transition matrix'!H2</f>
        <v>0</v>
      </c>
      <c r="I33" s="41">
        <f>'65-69 transition matrix'!I2</f>
        <v>0</v>
      </c>
      <c r="J33" s="41">
        <f>'65-69 transition matrix'!J2</f>
        <v>0</v>
      </c>
      <c r="K33" s="41">
        <f>'65-69 transition matrix'!K2</f>
        <v>1.499E-2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1:38" x14ac:dyDescent="0.2">
      <c r="A34" s="4" t="str">
        <f>'65-69 transition matrix'!A3</f>
        <v>NAFLD</v>
      </c>
      <c r="B34" s="41">
        <f>'65-69 transition matrix'!B3</f>
        <v>0.14359</v>
      </c>
      <c r="C34" s="41">
        <f>'65-69 transition matrix'!C3</f>
        <v>0.81453449999999994</v>
      </c>
      <c r="D34" s="41">
        <f>'65-69 transition matrix'!D3</f>
        <v>2.6136E-2</v>
      </c>
      <c r="E34" s="41">
        <f>'65-69 transition matrix'!E3</f>
        <v>0</v>
      </c>
      <c r="F34" s="41">
        <f>'65-69 transition matrix'!F3</f>
        <v>0</v>
      </c>
      <c r="G34" s="41">
        <f>'65-69 transition matrix'!G3</f>
        <v>0</v>
      </c>
      <c r="H34" s="41">
        <f>'65-69 transition matrix'!H3</f>
        <v>0</v>
      </c>
      <c r="I34" s="41">
        <f>'65-69 transition matrix'!I3</f>
        <v>0</v>
      </c>
      <c r="J34" s="41">
        <f>'65-69 transition matrix'!J3</f>
        <v>0</v>
      </c>
      <c r="K34" s="41">
        <f>'65-69 transition matrix'!K3</f>
        <v>1.57395E-2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1:38" x14ac:dyDescent="0.2">
      <c r="A35" s="4" t="str">
        <f>'65-69 transition matrix'!A4</f>
        <v>F1</v>
      </c>
      <c r="B35" s="41">
        <f>'65-69 transition matrix'!B4</f>
        <v>0</v>
      </c>
      <c r="C35" s="41">
        <f>'65-69 transition matrix'!C4</f>
        <v>4.9799999999999997E-2</v>
      </c>
      <c r="D35" s="41">
        <f>'65-69 transition matrix'!D4</f>
        <v>0.80023998699999999</v>
      </c>
      <c r="E35" s="41">
        <f>'65-69 transition matrix'!E4</f>
        <v>0.1331</v>
      </c>
      <c r="F35" s="41">
        <f>'65-69 transition matrix'!F4</f>
        <v>0</v>
      </c>
      <c r="G35" s="41">
        <f>'65-69 transition matrix'!G4</f>
        <v>0</v>
      </c>
      <c r="H35" s="41">
        <f>'65-69 transition matrix'!H4</f>
        <v>0</v>
      </c>
      <c r="I35" s="41">
        <f>'65-69 transition matrix'!I4</f>
        <v>1.1253000000000001E-5</v>
      </c>
      <c r="J35" s="41">
        <f>'65-69 transition matrix'!J4</f>
        <v>0</v>
      </c>
      <c r="K35" s="41">
        <f>'65-69 transition matrix'!K4</f>
        <v>1.6848760000000001E-2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1:38" x14ac:dyDescent="0.2">
      <c r="A36" s="4" t="str">
        <f>'65-69 transition matrix'!A5</f>
        <v>F2</v>
      </c>
      <c r="B36" s="41">
        <f>'65-69 transition matrix'!B5</f>
        <v>0</v>
      </c>
      <c r="C36" s="41">
        <f>'65-69 transition matrix'!C5</f>
        <v>0</v>
      </c>
      <c r="D36" s="41">
        <f>'65-69 transition matrix'!D5</f>
        <v>4.9799999999999997E-2</v>
      </c>
      <c r="E36" s="41">
        <f>'65-69 transition matrix'!E5</f>
        <v>0.78985812</v>
      </c>
      <c r="F36" s="41">
        <f>'65-69 transition matrix'!F5</f>
        <v>0.1331</v>
      </c>
      <c r="G36" s="41">
        <f>'65-69 transition matrix'!G5</f>
        <v>0</v>
      </c>
      <c r="H36" s="41">
        <f>'65-69 transition matrix'!H5</f>
        <v>0</v>
      </c>
      <c r="I36" s="41">
        <f>'65-69 transition matrix'!I5</f>
        <v>2.299E-4</v>
      </c>
      <c r="J36" s="41">
        <f>'65-69 transition matrix'!J5</f>
        <v>0</v>
      </c>
      <c r="K36" s="41">
        <f>'65-69 transition matrix'!K5</f>
        <v>2.7011980000000001E-2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1:38" x14ac:dyDescent="0.2">
      <c r="A37" s="4" t="str">
        <f>'65-69 transition matrix'!A6</f>
        <v>F3</v>
      </c>
      <c r="B37" s="41">
        <f>'65-69 transition matrix'!B6</f>
        <v>0</v>
      </c>
      <c r="C37" s="41">
        <f>'65-69 transition matrix'!C6</f>
        <v>0</v>
      </c>
      <c r="D37" s="41">
        <f>'65-69 transition matrix'!D6</f>
        <v>0</v>
      </c>
      <c r="E37" s="41">
        <f>'65-69 transition matrix'!E6</f>
        <v>4.9799999999999997E-2</v>
      </c>
      <c r="F37" s="41">
        <f>'65-69 transition matrix'!F6</f>
        <v>0.82746865000000003</v>
      </c>
      <c r="G37" s="41">
        <f>'65-69 transition matrix'!G6</f>
        <v>8.7119999999999989E-2</v>
      </c>
      <c r="H37" s="41">
        <f>'65-69 transition matrix'!H6</f>
        <v>0</v>
      </c>
      <c r="I37" s="41">
        <f>'65-69 transition matrix'!I6</f>
        <v>4.5980000000000001E-4</v>
      </c>
      <c r="J37" s="41">
        <f>'65-69 transition matrix'!J6</f>
        <v>0</v>
      </c>
      <c r="K37" s="41">
        <f>'65-69 transition matrix'!K6</f>
        <v>3.5151550000000004E-2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</row>
    <row r="38" spans="1:38" x14ac:dyDescent="0.2">
      <c r="A38" s="4" t="str">
        <f>'65-69 transition matrix'!A7</f>
        <v>F4</v>
      </c>
      <c r="B38" s="41">
        <f>'65-69 transition matrix'!B7</f>
        <v>0</v>
      </c>
      <c r="C38" s="41">
        <f>'65-69 transition matrix'!C7</f>
        <v>0</v>
      </c>
      <c r="D38" s="41">
        <f>'65-69 transition matrix'!D7</f>
        <v>0</v>
      </c>
      <c r="E38" s="41">
        <f>'65-69 transition matrix'!E7</f>
        <v>0</v>
      </c>
      <c r="F38" s="41">
        <f>'65-69 transition matrix'!F7</f>
        <v>4.9799999999999997E-2</v>
      </c>
      <c r="G38" s="41">
        <f>'65-69 transition matrix'!G7</f>
        <v>0.74113468999999998</v>
      </c>
      <c r="H38" s="41">
        <f>'65-69 transition matrix'!H7</f>
        <v>0.1331</v>
      </c>
      <c r="I38" s="41">
        <f>'65-69 transition matrix'!I7</f>
        <v>3.1459999999999995E-2</v>
      </c>
      <c r="J38" s="41">
        <f>'65-69 transition matrix'!J7</f>
        <v>0</v>
      </c>
      <c r="K38" s="41">
        <f>'65-69 transition matrix'!K7</f>
        <v>4.4505309999999999E-2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</row>
    <row r="39" spans="1:38" x14ac:dyDescent="0.2">
      <c r="A39" s="4" t="str">
        <f>'65-69 transition matrix'!A8</f>
        <v>DCC</v>
      </c>
      <c r="B39" s="41">
        <f>'65-69 transition matrix'!B8</f>
        <v>0</v>
      </c>
      <c r="C39" s="41">
        <f>'65-69 transition matrix'!C8</f>
        <v>0</v>
      </c>
      <c r="D39" s="41">
        <f>'65-69 transition matrix'!D8</f>
        <v>0</v>
      </c>
      <c r="E39" s="41">
        <f>'65-69 transition matrix'!E8</f>
        <v>0</v>
      </c>
      <c r="F39" s="41">
        <f>'65-69 transition matrix'!F8</f>
        <v>0</v>
      </c>
      <c r="G39" s="41">
        <f>'65-69 transition matrix'!G8</f>
        <v>0</v>
      </c>
      <c r="H39" s="41">
        <f>'65-69 transition matrix'!H8</f>
        <v>0.7746599999999999</v>
      </c>
      <c r="I39" s="41">
        <f>'65-69 transition matrix'!I8</f>
        <v>3.1459999999999995E-2</v>
      </c>
      <c r="J39" s="41">
        <f>'65-69 transition matrix'!J8</f>
        <v>3.388E-2</v>
      </c>
      <c r="K39" s="41">
        <f>'65-69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1:38" x14ac:dyDescent="0.2">
      <c r="A40" s="4" t="str">
        <f>'65-69 transition matrix'!A9</f>
        <v>HCC</v>
      </c>
      <c r="B40" s="41">
        <f>'65-69 transition matrix'!B9</f>
        <v>0</v>
      </c>
      <c r="C40" s="41">
        <f>'65-69 transition matrix'!C9</f>
        <v>0</v>
      </c>
      <c r="D40" s="41">
        <f>'65-69 transition matrix'!D9</f>
        <v>0</v>
      </c>
      <c r="E40" s="41">
        <f>'65-69 transition matrix'!E9</f>
        <v>0</v>
      </c>
      <c r="F40" s="41">
        <f>'65-69 transition matrix'!F9</f>
        <v>0</v>
      </c>
      <c r="G40" s="41">
        <f>'65-69 transition matrix'!G9</f>
        <v>0</v>
      </c>
      <c r="H40" s="41">
        <f>'65-69 transition matrix'!H9</f>
        <v>0</v>
      </c>
      <c r="I40" s="41">
        <f>'65-69 transition matrix'!I9</f>
        <v>0.37056200000000006</v>
      </c>
      <c r="J40" s="41">
        <f>'65-69 transition matrix'!J9</f>
        <v>7.038E-3</v>
      </c>
      <c r="K40" s="41">
        <f>'65-69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1:38" x14ac:dyDescent="0.2">
      <c r="A41" s="4" t="str">
        <f>'65-69 transition matrix'!A10</f>
        <v xml:space="preserve">LT </v>
      </c>
      <c r="B41" s="41">
        <f>'65-69 transition matrix'!B10</f>
        <v>0</v>
      </c>
      <c r="C41" s="41">
        <f>'65-69 transition matrix'!C10</f>
        <v>0</v>
      </c>
      <c r="D41" s="41">
        <f>'65-69 transition matrix'!D10</f>
        <v>0</v>
      </c>
      <c r="E41" s="41">
        <f>'65-69 transition matrix'!E10</f>
        <v>0</v>
      </c>
      <c r="F41" s="41">
        <f>'65-69 transition matrix'!F10</f>
        <v>0</v>
      </c>
      <c r="G41" s="41">
        <f>'65-69 transition matrix'!G10</f>
        <v>0</v>
      </c>
      <c r="H41" s="41">
        <f>'65-69 transition matrix'!H10</f>
        <v>0</v>
      </c>
      <c r="I41" s="41">
        <f>'65-69 transition matrix'!I10</f>
        <v>0</v>
      </c>
      <c r="J41" s="41">
        <f>'65-69 transition matrix'!J10</f>
        <v>0.92999999999999994</v>
      </c>
      <c r="K41" s="41">
        <f>'65-69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1:38" x14ac:dyDescent="0.2">
      <c r="A42" s="4" t="str">
        <f>'65-69 transition matrix'!A11</f>
        <v>death</v>
      </c>
      <c r="B42" s="41">
        <f>'65-69 transition matrix'!B11</f>
        <v>0</v>
      </c>
      <c r="C42" s="41">
        <f>'65-69 transition matrix'!C11</f>
        <v>0</v>
      </c>
      <c r="D42" s="41">
        <f>'65-69 transition matrix'!D11</f>
        <v>0</v>
      </c>
      <c r="E42" s="41">
        <f>'65-69 transition matrix'!E11</f>
        <v>0</v>
      </c>
      <c r="F42" s="41">
        <f>'65-69 transition matrix'!F11</f>
        <v>0</v>
      </c>
      <c r="G42" s="41">
        <f>'65-69 transition matrix'!G11</f>
        <v>0</v>
      </c>
      <c r="H42" s="41">
        <f>'65-69 transition matrix'!H11</f>
        <v>0</v>
      </c>
      <c r="I42" s="41">
        <f>'65-69 transition matrix'!I11</f>
        <v>0</v>
      </c>
      <c r="J42" s="41">
        <f>'65-69 transition matrix'!J11</f>
        <v>0</v>
      </c>
      <c r="K42" s="41">
        <f>'65-69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1:38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1:38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1:38" x14ac:dyDescent="0.2">
      <c r="A45" s="4">
        <v>65</v>
      </c>
      <c r="B45" s="41">
        <f t="array" ref="B45:K45">MMULT(B29:K29,B33:K42)</f>
        <v>509.48323200553898</v>
      </c>
      <c r="C45" s="41">
        <v>243.75809806516315</v>
      </c>
      <c r="D45" s="41">
        <v>28.99138193146235</v>
      </c>
      <c r="E45" s="41">
        <v>15.369599871360728</v>
      </c>
      <c r="F45" s="41">
        <v>8.9597156094634585</v>
      </c>
      <c r="G45" s="41">
        <v>2.9496419856974669</v>
      </c>
      <c r="H45" s="41">
        <v>1.7309304623688084</v>
      </c>
      <c r="I45" s="41">
        <v>0.23027619930132467</v>
      </c>
      <c r="J45" s="41">
        <v>0.28538448965322294</v>
      </c>
      <c r="K45" s="41">
        <v>53.29397892419572</v>
      </c>
      <c r="L45" s="41">
        <f xml:space="preserve"> (C45 + D45 + E45 + F45 + G45 + H45) / $Q$2</f>
        <v>0.34883369365590283</v>
      </c>
      <c r="M45" s="41">
        <f xml:space="preserve"> (D45 + E45 + F45 + G45 + H45) / (C45 + D45 + E45 + F45+ G45 + H45)</f>
        <v>0.19221033719380479</v>
      </c>
      <c r="N45" s="41">
        <f>I45 / (D45 + E45 + F45 + G45 + H45)</f>
        <v>3.9701923743350942E-3</v>
      </c>
      <c r="O45" s="41">
        <f>SUM(B45:J45)</f>
        <v>811.75826062000954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1:38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1:38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1:38" x14ac:dyDescent="0.2">
      <c r="A48" s="4">
        <v>66</v>
      </c>
      <c r="B48" s="41">
        <f t="array" ref="B48:K48">MMULT(B45:K45,B33:K42)</f>
        <v>491.29950271765756</v>
      </c>
      <c r="C48" s="41">
        <v>245.54095228994061</v>
      </c>
      <c r="D48" s="41">
        <v>30.336330824570329</v>
      </c>
      <c r="E48" s="41">
        <v>16.444750031974145</v>
      </c>
      <c r="F48" s="41">
        <v>9.6064696935125014</v>
      </c>
      <c r="G48" s="41">
        <v>2.966652422577333</v>
      </c>
      <c r="H48" s="41">
        <v>1.7334799402749539</v>
      </c>
      <c r="I48" s="41">
        <v>0.24056180645019437</v>
      </c>
      <c r="J48" s="41">
        <v>0.32567218333323528</v>
      </c>
      <c r="K48" s="41">
        <v>66.557867633914327</v>
      </c>
      <c r="L48" s="41">
        <f xml:space="preserve"> (C48 + D48 + E48 + F48 + G48 + H48) / $Q$2</f>
        <v>0.35446256443935931</v>
      </c>
      <c r="M48" s="41">
        <f xml:space="preserve"> (D48 + E48 + F48 + G48 + H48) / (C48 + D48 + E48 + F48+ G48 + H48)</f>
        <v>0.19922367287222464</v>
      </c>
      <c r="N48" s="41">
        <f>I48 / (D48 + E48 + F48 + G48 + H48)</f>
        <v>3.9379756274788742E-3</v>
      </c>
      <c r="O48" s="41">
        <f>SUM(B48:J48)</f>
        <v>798.49437191029097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1:40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1:40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1:40" x14ac:dyDescent="0.2">
      <c r="A51" s="4">
        <v>67</v>
      </c>
      <c r="B51" s="41">
        <f t="array" ref="B51:K51">MMULT(B48:K48,B33:K42)</f>
        <v>475.26997296827386</v>
      </c>
      <c r="C51" s="41">
        <v>245.43450162103281</v>
      </c>
      <c r="D51" s="41">
        <v>31.512751865324063</v>
      </c>
      <c r="E51" s="41">
        <v>17.50518716761227</v>
      </c>
      <c r="F51" s="41">
        <v>10.285588028456813</v>
      </c>
      <c r="G51" s="41">
        <v>3.0356046632434097</v>
      </c>
      <c r="H51" s="41">
        <v>1.7377190079784386</v>
      </c>
      <c r="I51" s="41">
        <v>0.24554830578532666</v>
      </c>
      <c r="J51" s="41">
        <v>0.3632985048702207</v>
      </c>
      <c r="K51" s="41">
        <v>79.662067411627973</v>
      </c>
      <c r="L51" s="41">
        <f xml:space="preserve"> (C51 + D51 + E51 + F51 + G51 + H51) / $Q$2</f>
        <v>0.3577949841696601</v>
      </c>
      <c r="M51" s="41">
        <f xml:space="preserve"> (D51 + E51 + F51 + G51 + H51) / (C51 + D51 + E51 + F51+ G51 + H51)</f>
        <v>0.20702584976398783</v>
      </c>
      <c r="N51" s="41">
        <f>I51 / (D51 + E51 + F51 + G51 + H51)</f>
        <v>3.8320907313308863E-3</v>
      </c>
      <c r="O51" s="41">
        <f>SUM(B51:J51)</f>
        <v>785.39017213257705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</row>
    <row r="52" spans="1:40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</row>
    <row r="53" spans="1:40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1:40" x14ac:dyDescent="0.2">
      <c r="A54" s="4">
        <v>68</v>
      </c>
      <c r="B54" s="41">
        <f t="array" ref="B54:K54">MMULT(B51:K51,B33:K42)</f>
        <v>460.89848057787987</v>
      </c>
      <c r="C54" s="41">
        <v>243.97333968689392</v>
      </c>
      <c r="D54" s="41">
        <v>32.504198598355565</v>
      </c>
      <c r="E54" s="41">
        <v>18.533183783550133</v>
      </c>
      <c r="F54" s="41">
        <v>10.992115164602035</v>
      </c>
      <c r="G54" s="41">
        <v>3.1458723500946162</v>
      </c>
      <c r="H54" s="41">
        <v>1.7501803873982749</v>
      </c>
      <c r="I54" s="41">
        <v>0.25026800288712053</v>
      </c>
      <c r="J54" s="41">
        <v>0.39846969849573183</v>
      </c>
      <c r="K54" s="41">
        <v>92.606131294047884</v>
      </c>
      <c r="L54" s="41">
        <f xml:space="preserve"> (C54 + D54 + E54 + F54 + G54 + H54) / $Q$2</f>
        <v>0.35939897703138346</v>
      </c>
      <c r="M54" s="41">
        <f xml:space="preserve"> (D54 + E54 + F54 + G54 + H54) / (C54 + D54 + E54 + F54+ G54 + H54)</f>
        <v>0.21526468071425406</v>
      </c>
      <c r="N54" s="41">
        <f>I54 / (D54 + E54 + F54 + G54 + H54)</f>
        <v>3.7394986193628682E-3</v>
      </c>
      <c r="O54" s="41">
        <f>SUM(B54:J54)</f>
        <v>772.44610825015718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1:40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1:40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</row>
    <row r="57" spans="1:40" x14ac:dyDescent="0.2">
      <c r="A57" s="4">
        <v>69</v>
      </c>
      <c r="B57" s="41">
        <f t="array" ref="B57:K57">MMULT(B54:K54,B33:K42)</f>
        <v>447.81742003599612</v>
      </c>
      <c r="C57" s="41">
        <v>241.54773550905483</v>
      </c>
      <c r="D57" s="41">
        <v>33.31059922227093</v>
      </c>
      <c r="E57" s="41">
        <v>19.512301869527704</v>
      </c>
      <c r="F57" s="41">
        <v>11.719061900523009</v>
      </c>
      <c r="G57" s="41">
        <v>3.2891482021070737</v>
      </c>
      <c r="H57" s="41">
        <v>1.7745103486995408</v>
      </c>
      <c r="I57" s="41">
        <v>0.25645035405873295</v>
      </c>
      <c r="J57" s="41">
        <v>0.43163431733040369</v>
      </c>
      <c r="K57" s="41">
        <v>105.39337778463681</v>
      </c>
      <c r="L57" s="41">
        <f xml:space="preserve"> (C57 + D57 + E57 + F57 + G57 + H57) / $Q$2</f>
        <v>0.35969314086294885</v>
      </c>
      <c r="M57" s="41">
        <f xml:space="preserve"> (D57 + E57 + F57 + G57 + H57) / (C57 + D57 + E57 + F57+ G57 + H57)</f>
        <v>0.22370197835099942</v>
      </c>
      <c r="N57" s="41">
        <f>I57 / (D57 + E57 + F57 + G57 + H57)</f>
        <v>3.6843339427668795E-3</v>
      </c>
      <c r="O57" s="41">
        <f>SUM(B57:J57)</f>
        <v>759.65886175956837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-2.210362556108322</v>
      </c>
      <c r="AM57">
        <f>J57 - J45</f>
        <v>0.14624982767718075</v>
      </c>
      <c r="AN57">
        <f>K57-K45</f>
        <v>52.099398860441092</v>
      </c>
    </row>
    <row r="58" spans="1:40" x14ac:dyDescent="0.2">
      <c r="A58" s="22" t="s">
        <v>153</v>
      </c>
      <c r="B58" s="4">
        <f t="shared" ref="B58:J58" si="2">SUM(B45:B57)</f>
        <v>2384.7686083053463</v>
      </c>
      <c r="C58" s="4">
        <f t="shared" si="2"/>
        <v>1220.2546271720853</v>
      </c>
      <c r="D58" s="4">
        <f t="shared" si="2"/>
        <v>156.65526244198324</v>
      </c>
      <c r="E58" s="4">
        <f t="shared" si="2"/>
        <v>87.365022724024982</v>
      </c>
      <c r="F58" s="4">
        <f t="shared" si="2"/>
        <v>51.562950396557817</v>
      </c>
      <c r="G58" s="4">
        <f t="shared" si="2"/>
        <v>15.3869196237199</v>
      </c>
      <c r="H58" s="4">
        <f t="shared" si="2"/>
        <v>8.7268201467200157</v>
      </c>
      <c r="I58" s="4">
        <f t="shared" si="2"/>
        <v>1.2231046684826992</v>
      </c>
      <c r="J58" s="4">
        <f t="shared" si="2"/>
        <v>1.8044591936828143</v>
      </c>
      <c r="K58" s="41"/>
      <c r="L58" s="4"/>
      <c r="M58" s="41"/>
      <c r="N58" s="41"/>
      <c r="O58" s="4">
        <f>SUM(B58:J58)</f>
        <v>3927.7477746726031</v>
      </c>
      <c r="P58" s="41"/>
      <c r="Q58" s="41">
        <f xml:space="preserve"> $R$6 * B58</f>
        <v>2384.7686083053463</v>
      </c>
      <c r="R58" s="41">
        <f>$R$7 * C58</f>
        <v>1220.2546271720853</v>
      </c>
      <c r="S58" s="41">
        <f xml:space="preserve"> $R$8 * D58</f>
        <v>148.82249931988406</v>
      </c>
      <c r="T58" s="41">
        <f xml:space="preserve"> $R$9 * E58</f>
        <v>82.99677158782373</v>
      </c>
      <c r="U58" s="41">
        <f xml:space="preserve"> $R$10 * F58</f>
        <v>47.43791436483319</v>
      </c>
      <c r="V58" s="41">
        <f>$R$11 * G58</f>
        <v>12.001797306501523</v>
      </c>
      <c r="W58" s="41">
        <f>$R$12 *H58</f>
        <v>5.2360920880320094</v>
      </c>
      <c r="X58" s="41">
        <f xml:space="preserve"> $R$13 * I58</f>
        <v>0.79501803451375452</v>
      </c>
      <c r="Y58" s="41">
        <f xml:space="preserve"> $R$14 * J58</f>
        <v>1.3533443952621107</v>
      </c>
      <c r="Z58" s="4">
        <f>SUM(Q58:Y58)</f>
        <v>3903.6666725742816</v>
      </c>
      <c r="AA58" s="41"/>
      <c r="AB58" s="50">
        <f xml:space="preserve"> $S$6 * B58</f>
        <v>5983384.4382381141</v>
      </c>
      <c r="AC58" s="50">
        <f>$S$7 * C58</f>
        <v>4728486.6802918306</v>
      </c>
      <c r="AD58" s="50">
        <f xml:space="preserve"> $S$8 * D58</f>
        <v>614871.90508478426</v>
      </c>
      <c r="AE58" s="50">
        <f xml:space="preserve"> $S$9 * E58</f>
        <v>349460.09089609992</v>
      </c>
      <c r="AF58" s="50">
        <f xml:space="preserve"> $S$10 * F58</f>
        <v>232033.27678451018</v>
      </c>
      <c r="AG58" s="50">
        <f>$S$11 * G58</f>
        <v>318693.87924648658</v>
      </c>
      <c r="AH58" s="50">
        <f>$S$12 *H58</f>
        <v>446673.56238971726</v>
      </c>
      <c r="AI58" s="50">
        <f xml:space="preserve"> $S$13 * I58</f>
        <v>86754.814135477849</v>
      </c>
      <c r="AJ58" s="50">
        <f xml:space="preserve"> $S$14 * J58</f>
        <v>121201.91512128727</v>
      </c>
      <c r="AK58" s="39">
        <f>SUM(AB58:AJ58) + AL58 + AM58 + AN58</f>
        <v>16152599.634770602</v>
      </c>
      <c r="AL58" s="39">
        <f>IF(AL57&gt;0,(AL57*$T$7)-(AL57*$S$7),0)</f>
        <v>0</v>
      </c>
      <c r="AM58" s="39">
        <f>IF(AM57 &gt; 0, (AM57 * $T$14) - (AM57 * $S$14), 0)</f>
        <v>24360.833796187999</v>
      </c>
      <c r="AN58" s="39">
        <f t="array" ref="AN58">IF(AN57&gt;0,AN57*$T$15,0)</f>
        <v>3246678.2387861074</v>
      </c>
    </row>
    <row r="59" spans="1:40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1:40" x14ac:dyDescent="0.2">
      <c r="A60" s="4" t="str">
        <f>'70-74 transition matrix'!A1</f>
        <v>70-74</v>
      </c>
      <c r="B60" s="4" t="str">
        <f>'70-74 transition matrix'!B1</f>
        <v>no NAFLD</v>
      </c>
      <c r="C60" s="4" t="str">
        <f>'70-74 transition matrix'!C1</f>
        <v>NAFLD</v>
      </c>
      <c r="D60" s="4" t="str">
        <f>'70-74 transition matrix'!D1</f>
        <v>F1</v>
      </c>
      <c r="E60" s="4" t="str">
        <f>'70-74 transition matrix'!E1</f>
        <v>F2</v>
      </c>
      <c r="F60" s="4" t="str">
        <f>'70-74 transition matrix'!F1</f>
        <v>F3</v>
      </c>
      <c r="G60" s="4" t="str">
        <f>'70-74 transition matrix'!G1</f>
        <v>F4</v>
      </c>
      <c r="H60" s="4" t="str">
        <f>'70-74 transition matrix'!H1</f>
        <v>DCC</v>
      </c>
      <c r="I60" s="4" t="str">
        <f>'70-74 transition matrix'!I1</f>
        <v>HCC</v>
      </c>
      <c r="J60" s="4" t="str">
        <f>'70-74 transition matrix'!J1</f>
        <v>LT</v>
      </c>
      <c r="K60" s="4" t="str">
        <f>'70-74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1:40" x14ac:dyDescent="0.2">
      <c r="A61" s="4" t="str">
        <f>'70-74 transition matrix'!A2</f>
        <v>no NAFLD</v>
      </c>
      <c r="B61" s="41">
        <f>'70-74 transition matrix'!B2</f>
        <v>0.88634999999999997</v>
      </c>
      <c r="C61" s="41">
        <f>'70-74 transition matrix'!C2</f>
        <v>9.0399999999999994E-2</v>
      </c>
      <c r="D61" s="41">
        <f>'70-74 transition matrix'!D2</f>
        <v>0</v>
      </c>
      <c r="E61" s="41">
        <f>'70-74 transition matrix'!E2</f>
        <v>0</v>
      </c>
      <c r="F61" s="41">
        <f>'70-74 transition matrix'!F2</f>
        <v>0</v>
      </c>
      <c r="G61" s="41">
        <f>'70-74 transition matrix'!G2</f>
        <v>0</v>
      </c>
      <c r="H61" s="41">
        <f>'70-74 transition matrix'!H2</f>
        <v>0</v>
      </c>
      <c r="I61" s="41">
        <f>'70-74 transition matrix'!I2</f>
        <v>0</v>
      </c>
      <c r="J61" s="41">
        <f>'70-74 transition matrix'!J2</f>
        <v>0</v>
      </c>
      <c r="K61" s="41">
        <f>'70-74 transition matrix'!K2</f>
        <v>2.325E-2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</row>
    <row r="62" spans="1:40" x14ac:dyDescent="0.2">
      <c r="A62" s="4" t="str">
        <f>'70-74 transition matrix'!A3</f>
        <v>NAFLD</v>
      </c>
      <c r="B62" s="41">
        <f>'70-74 transition matrix'!B3</f>
        <v>0.14359</v>
      </c>
      <c r="C62" s="41">
        <f>'70-74 transition matrix'!C3</f>
        <v>0.80586150000000001</v>
      </c>
      <c r="D62" s="41">
        <f>'70-74 transition matrix'!D3</f>
        <v>2.6136E-2</v>
      </c>
      <c r="E62" s="41">
        <f>'70-74 transition matrix'!E3</f>
        <v>0</v>
      </c>
      <c r="F62" s="41">
        <f>'70-74 transition matrix'!F3</f>
        <v>0</v>
      </c>
      <c r="G62" s="41">
        <f>'70-74 transition matrix'!G3</f>
        <v>0</v>
      </c>
      <c r="H62" s="41">
        <f>'70-74 transition matrix'!H3</f>
        <v>0</v>
      </c>
      <c r="I62" s="41">
        <f>'70-74 transition matrix'!I3</f>
        <v>0</v>
      </c>
      <c r="J62" s="41">
        <f>'70-74 transition matrix'!J3</f>
        <v>0</v>
      </c>
      <c r="K62" s="41">
        <f>'70-74 transition matrix'!K3</f>
        <v>2.44125E-2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</row>
    <row r="63" spans="1:40" x14ac:dyDescent="0.2">
      <c r="A63" s="4" t="str">
        <f>'70-74 transition matrix'!A4</f>
        <v>F1</v>
      </c>
      <c r="B63" s="41">
        <f>'70-74 transition matrix'!B4</f>
        <v>0</v>
      </c>
      <c r="C63" s="41">
        <f>'70-74 transition matrix'!C4</f>
        <v>4.9799999999999997E-2</v>
      </c>
      <c r="D63" s="41">
        <f>'70-74 transition matrix'!D4</f>
        <v>0.79095574700000004</v>
      </c>
      <c r="E63" s="41">
        <f>'70-74 transition matrix'!E4</f>
        <v>0.1331</v>
      </c>
      <c r="F63" s="41">
        <f>'70-74 transition matrix'!F4</f>
        <v>0</v>
      </c>
      <c r="G63" s="41">
        <f>'70-74 transition matrix'!G4</f>
        <v>0</v>
      </c>
      <c r="H63" s="41">
        <f>'70-74 transition matrix'!H4</f>
        <v>0</v>
      </c>
      <c r="I63" s="41">
        <f>'70-74 transition matrix'!I4</f>
        <v>1.1253000000000001E-5</v>
      </c>
      <c r="J63" s="41">
        <f>'70-74 transition matrix'!J4</f>
        <v>0</v>
      </c>
      <c r="K63" s="41">
        <f>'70-74 transition matrix'!K4</f>
        <v>2.6133000000000003E-2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</row>
    <row r="64" spans="1:40" x14ac:dyDescent="0.2">
      <c r="A64" s="4" t="str">
        <f>'70-74 transition matrix'!A5</f>
        <v>F2</v>
      </c>
      <c r="B64" s="41">
        <f>'70-74 transition matrix'!B5</f>
        <v>0</v>
      </c>
      <c r="C64" s="41">
        <f>'70-74 transition matrix'!C5</f>
        <v>0</v>
      </c>
      <c r="D64" s="41">
        <f>'70-74 transition matrix'!D5</f>
        <v>4.9799999999999997E-2</v>
      </c>
      <c r="E64" s="41">
        <f>'70-74 transition matrix'!E5</f>
        <v>0.77497360000000004</v>
      </c>
      <c r="F64" s="41">
        <f>'70-74 transition matrix'!F5</f>
        <v>0.1331</v>
      </c>
      <c r="G64" s="41">
        <f>'70-74 transition matrix'!G5</f>
        <v>0</v>
      </c>
      <c r="H64" s="41">
        <f>'70-74 transition matrix'!H5</f>
        <v>0</v>
      </c>
      <c r="I64" s="41">
        <f>'70-74 transition matrix'!I5</f>
        <v>2.299E-4</v>
      </c>
      <c r="J64" s="41">
        <f>'70-74 transition matrix'!J5</f>
        <v>0</v>
      </c>
      <c r="K64" s="41">
        <f>'70-74 transition matrix'!K5</f>
        <v>4.1896500000000003E-2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</row>
    <row r="65" spans="1:38" x14ac:dyDescent="0.2">
      <c r="A65" s="4" t="str">
        <f>'70-74 transition matrix'!A6</f>
        <v>F3</v>
      </c>
      <c r="B65" s="41">
        <f>'70-74 transition matrix'!B6</f>
        <v>0</v>
      </c>
      <c r="C65" s="41">
        <f>'70-74 transition matrix'!C6</f>
        <v>0</v>
      </c>
      <c r="D65" s="41">
        <f>'70-74 transition matrix'!D6</f>
        <v>0</v>
      </c>
      <c r="E65" s="41">
        <f>'70-74 transition matrix'!E6</f>
        <v>4.9799999999999997E-2</v>
      </c>
      <c r="F65" s="41">
        <f>'70-74 transition matrix'!F6</f>
        <v>0.80809895000000009</v>
      </c>
      <c r="G65" s="41">
        <f>'70-74 transition matrix'!G6</f>
        <v>8.7119999999999989E-2</v>
      </c>
      <c r="H65" s="41">
        <f>'70-74 transition matrix'!H6</f>
        <v>0</v>
      </c>
      <c r="I65" s="41">
        <f>'70-74 transition matrix'!I6</f>
        <v>4.5980000000000001E-4</v>
      </c>
      <c r="J65" s="41">
        <f>'70-74 transition matrix'!J6</f>
        <v>0</v>
      </c>
      <c r="K65" s="41">
        <f>'70-74 transition matrix'!K6</f>
        <v>5.4521250000000007E-2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</row>
    <row r="66" spans="1:38" x14ac:dyDescent="0.2">
      <c r="A66" s="4" t="str">
        <f>'70-74 transition matrix'!A7</f>
        <v>F4</v>
      </c>
      <c r="B66" s="41">
        <f>'70-74 transition matrix'!B7</f>
        <v>0</v>
      </c>
      <c r="C66" s="41">
        <f>'70-74 transition matrix'!C7</f>
        <v>0</v>
      </c>
      <c r="D66" s="41">
        <f>'70-74 transition matrix'!D7</f>
        <v>0</v>
      </c>
      <c r="E66" s="41">
        <f>'70-74 transition matrix'!E7</f>
        <v>0</v>
      </c>
      <c r="F66" s="41">
        <f>'70-74 transition matrix'!F7</f>
        <v>4.9799999999999997E-2</v>
      </c>
      <c r="G66" s="41">
        <f>'70-74 transition matrix'!G7</f>
        <v>0.71661074999999996</v>
      </c>
      <c r="H66" s="41">
        <f>'70-74 transition matrix'!H7</f>
        <v>0.1331</v>
      </c>
      <c r="I66" s="41">
        <f>'70-74 transition matrix'!I7</f>
        <v>3.1459999999999995E-2</v>
      </c>
      <c r="J66" s="41">
        <f>'70-74 transition matrix'!J7</f>
        <v>0</v>
      </c>
      <c r="K66" s="41">
        <f>'70-74 transition matrix'!K7</f>
        <v>6.902925E-2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</row>
    <row r="67" spans="1:38" x14ac:dyDescent="0.2">
      <c r="A67" s="4" t="str">
        <f>'70-74 transition matrix'!A8</f>
        <v>DCC</v>
      </c>
      <c r="B67" s="41">
        <f>'70-74 transition matrix'!B8</f>
        <v>0</v>
      </c>
      <c r="C67" s="41">
        <f>'70-74 transition matrix'!C8</f>
        <v>0</v>
      </c>
      <c r="D67" s="41">
        <f>'70-74 transition matrix'!D8</f>
        <v>0</v>
      </c>
      <c r="E67" s="41">
        <f>'70-74 transition matrix'!E8</f>
        <v>0</v>
      </c>
      <c r="F67" s="41">
        <f>'70-74 transition matrix'!F8</f>
        <v>0</v>
      </c>
      <c r="G67" s="41">
        <f>'70-74 transition matrix'!G8</f>
        <v>0</v>
      </c>
      <c r="H67" s="41">
        <f>'70-74 transition matrix'!H8</f>
        <v>0.7746599999999999</v>
      </c>
      <c r="I67" s="41">
        <f>'70-74 transition matrix'!I8</f>
        <v>3.1459999999999995E-2</v>
      </c>
      <c r="J67" s="41">
        <f>'70-74 transition matrix'!J8</f>
        <v>3.388E-2</v>
      </c>
      <c r="K67" s="41">
        <f>'70-74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</row>
    <row r="68" spans="1:38" x14ac:dyDescent="0.2">
      <c r="A68" s="4" t="str">
        <f>'70-74 transition matrix'!A9</f>
        <v>HCC</v>
      </c>
      <c r="B68" s="41">
        <f>'70-74 transition matrix'!B9</f>
        <v>0</v>
      </c>
      <c r="C68" s="41">
        <f>'70-74 transition matrix'!C9</f>
        <v>0</v>
      </c>
      <c r="D68" s="41">
        <f>'70-74 transition matrix'!D9</f>
        <v>0</v>
      </c>
      <c r="E68" s="41">
        <f>'70-74 transition matrix'!E9</f>
        <v>0</v>
      </c>
      <c r="F68" s="41">
        <f>'70-74 transition matrix'!F9</f>
        <v>0</v>
      </c>
      <c r="G68" s="41">
        <f>'70-74 transition matrix'!G9</f>
        <v>0</v>
      </c>
      <c r="H68" s="41">
        <f>'70-74 transition matrix'!H9</f>
        <v>0</v>
      </c>
      <c r="I68" s="41">
        <f>'70-74 transition matrix'!I9</f>
        <v>0.37056200000000006</v>
      </c>
      <c r="J68" s="41">
        <f>'70-74 transition matrix'!J9</f>
        <v>7.038E-3</v>
      </c>
      <c r="K68" s="41">
        <f>'70-74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</row>
    <row r="69" spans="1:38" x14ac:dyDescent="0.2">
      <c r="A69" s="4" t="str">
        <f>'70-74 transition matrix'!A10</f>
        <v xml:space="preserve">LT </v>
      </c>
      <c r="B69" s="41">
        <f>'70-74 transition matrix'!B10</f>
        <v>0</v>
      </c>
      <c r="C69" s="41">
        <f>'70-74 transition matrix'!C10</f>
        <v>0</v>
      </c>
      <c r="D69" s="41">
        <f>'70-74 transition matrix'!D10</f>
        <v>0</v>
      </c>
      <c r="E69" s="41">
        <f>'70-74 transition matrix'!E10</f>
        <v>0</v>
      </c>
      <c r="F69" s="41">
        <f>'70-74 transition matrix'!F10</f>
        <v>0</v>
      </c>
      <c r="G69" s="41">
        <f>'70-74 transition matrix'!G10</f>
        <v>0</v>
      </c>
      <c r="H69" s="41">
        <f>'70-74 transition matrix'!H10</f>
        <v>0</v>
      </c>
      <c r="I69" s="41">
        <f>'70-74 transition matrix'!I10</f>
        <v>0</v>
      </c>
      <c r="J69" s="41">
        <f>'70-74 transition matrix'!J10</f>
        <v>0.92999999999999994</v>
      </c>
      <c r="K69" s="41">
        <f>'70-74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</row>
    <row r="70" spans="1:38" x14ac:dyDescent="0.2">
      <c r="A70" s="4" t="str">
        <f>'70-74 transition matrix'!A11</f>
        <v>death</v>
      </c>
      <c r="B70" s="41">
        <f>'70-74 transition matrix'!B11</f>
        <v>0</v>
      </c>
      <c r="C70" s="41">
        <f>'70-74 transition matrix'!C11</f>
        <v>0</v>
      </c>
      <c r="D70" s="41">
        <f>'70-74 transition matrix'!D11</f>
        <v>0</v>
      </c>
      <c r="E70" s="41">
        <f>'70-74 transition matrix'!E11</f>
        <v>0</v>
      </c>
      <c r="F70" s="41">
        <f>'70-74 transition matrix'!F11</f>
        <v>0</v>
      </c>
      <c r="G70" s="41">
        <f>'70-74 transition matrix'!G11</f>
        <v>0</v>
      </c>
      <c r="H70" s="41">
        <f>'70-74 transition matrix'!H11</f>
        <v>0</v>
      </c>
      <c r="I70" s="41">
        <f>'70-74 transition matrix'!I11</f>
        <v>0</v>
      </c>
      <c r="J70" s="41">
        <f>'70-74 transition matrix'!J11</f>
        <v>0</v>
      </c>
      <c r="K70" s="41">
        <f>'70-74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</row>
    <row r="71" spans="1:38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</row>
    <row r="72" spans="1:38" x14ac:dyDescent="0.2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</row>
    <row r="73" spans="1:38" x14ac:dyDescent="0.2">
      <c r="A73" s="4">
        <v>70</v>
      </c>
      <c r="B73" s="41">
        <f t="array" ref="B73:K73">MMULT(B57:K57,B61:K70)</f>
        <v>431.6068095906503</v>
      </c>
      <c r="C73" s="41">
        <v>236.79558307145334</v>
      </c>
      <c r="D73" s="41">
        <v>33.632014139236055</v>
      </c>
      <c r="E73" s="41">
        <v>20.13876886324492</v>
      </c>
      <c r="F73" s="41">
        <v>12.231048576096718</v>
      </c>
      <c r="G73" s="41">
        <v>3.3780036327466663</v>
      </c>
      <c r="H73" s="41">
        <v>1.8124278124240376</v>
      </c>
      <c r="I73" s="41">
        <v>0.26458260114380139</v>
      </c>
      <c r="J73" s="41">
        <v>0.46334522332308126</v>
      </c>
      <c r="K73" s="41">
        <v>124.7296560338862</v>
      </c>
      <c r="L73" s="41">
        <f xml:space="preserve"> (C73 + D73 + E73 + F73 + G73 + H73) / $Q$2</f>
        <v>0.35603381161983949</v>
      </c>
      <c r="M73" s="41">
        <f xml:space="preserve"> (D73 + E73 + F73 + G73 + H73) / (C73 + D73 + E73 + F73+ G73 + H73)</f>
        <v>0.23115283257554989</v>
      </c>
      <c r="N73" s="41">
        <f>I73 / (D73 + E73 + F73 + G73 + H73)</f>
        <v>3.7164516185634053E-3</v>
      </c>
      <c r="O73" s="41">
        <f>SUM(B73:J73)</f>
        <v>740.32258351031896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</row>
    <row r="74" spans="1:38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</row>
    <row r="75" spans="1:38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</row>
    <row r="76" spans="1:38" x14ac:dyDescent="0.2">
      <c r="A76" s="4">
        <v>71</v>
      </c>
      <c r="B76" s="41">
        <f t="array" ref="B76:K76">MMULT(B73:K73,B61:K70)</f>
        <v>416.55617345390283</v>
      </c>
      <c r="C76" s="41">
        <v>231.51657365846475</v>
      </c>
      <c r="D76" s="41">
        <v>33.793234915159118</v>
      </c>
      <c r="E76" s="41">
        <v>20.69254150653876</v>
      </c>
      <c r="F76" s="41">
        <v>12.732592228351438</v>
      </c>
      <c r="G76" s="41">
        <v>3.4862826687148587</v>
      </c>
      <c r="H76" s="41">
        <v>1.8536276126909863</v>
      </c>
      <c r="I76" s="41">
        <v>0.27196743126217776</v>
      </c>
      <c r="J76" s="41">
        <v>0.494178244322242</v>
      </c>
      <c r="K76" s="41">
        <v>143.65506782479792</v>
      </c>
      <c r="L76" s="41">
        <f xml:space="preserve"> (C76 + D76 + E76 + F76 + G76 + H76) / $Q$2</f>
        <v>0.35151039288695052</v>
      </c>
      <c r="M76" s="41">
        <f xml:space="preserve"> (D76 + E76 + F76 + G76 + H76) / (C76 + D76 + E76 + F76+ G76 + H76)</f>
        <v>0.23861979480857756</v>
      </c>
      <c r="N76" s="41">
        <f>I76 / (D76 + E76 + F76 + G76 + H76)</f>
        <v>3.7482618836521984E-3</v>
      </c>
      <c r="O76" s="41">
        <f>SUM(B76:J76)</f>
        <v>721.39717171940708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</row>
    <row r="77" spans="1:38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</row>
    <row r="78" spans="1:38" x14ac:dyDescent="0.2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</row>
    <row r="79" spans="1:38" x14ac:dyDescent="0.2">
      <c r="A79" s="4">
        <v>72</v>
      </c>
      <c r="B79" s="41">
        <f t="array" ref="B79:K79">MMULT(B76:K76,B61:K70)</f>
        <v>402.45802915248572</v>
      </c>
      <c r="C79" s="41">
        <v>225.90987450227863</v>
      </c>
      <c r="D79" s="41">
        <v>33.81035910202943</v>
      </c>
      <c r="E79" s="41">
        <v>21.168136044651348</v>
      </c>
      <c r="F79" s="41">
        <v>13.216988561931268</v>
      </c>
      <c r="G79" s="41">
        <v>3.6075710728737334</v>
      </c>
      <c r="H79" s="41">
        <v>1.8999553896531469</v>
      </c>
      <c r="I79" s="41">
        <v>0.2797663091878525</v>
      </c>
      <c r="J79" s="41">
        <v>0.52430077751887882</v>
      </c>
      <c r="K79" s="41">
        <v>162.17725863159507</v>
      </c>
      <c r="L79" s="41">
        <f xml:space="preserve"> (C79 + D79 + E79 + F79 + G79 + H79) / $Q$2</f>
        <v>0.34635235998150038</v>
      </c>
      <c r="M79" s="41">
        <f xml:space="preserve"> (D79 + E79 + F79 + G79 + H79) / (C79 + D79 + E79 + F79+ G79 + H79)</f>
        <v>0.2459941275605563</v>
      </c>
      <c r="N79" s="41">
        <f>I79 / (D79 + E79 + F79 + G79 + H79)</f>
        <v>3.7958600135629887E-3</v>
      </c>
      <c r="O79" s="41">
        <f>SUM(B79:J79)</f>
        <v>702.87498091261011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</row>
    <row r="80" spans="1:38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</row>
    <row r="81" spans="1:40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4"/>
      <c r="R81" s="55"/>
      <c r="S81" s="55"/>
      <c r="T81" s="55"/>
      <c r="U81" s="55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</row>
    <row r="82" spans="1:40" x14ac:dyDescent="0.2">
      <c r="A82" s="4">
        <v>73</v>
      </c>
      <c r="B82" s="41">
        <f t="array" ref="B82:K82">MMULT(B79:K79,B61:K70)</f>
        <v>389.15707301908793</v>
      </c>
      <c r="C82" s="41">
        <v>220.11803204988379</v>
      </c>
      <c r="D82" s="41">
        <v>33.701051494899126</v>
      </c>
      <c r="E82" s="41">
        <v>21.563111422677512</v>
      </c>
      <c r="F82" s="41">
        <v>13.677770526030875</v>
      </c>
      <c r="G82" s="41">
        <v>3.7366882557258023</v>
      </c>
      <c r="H82" s="41">
        <v>1.9519871519482004</v>
      </c>
      <c r="I82" s="41">
        <v>0.28826173936478111</v>
      </c>
      <c r="J82" s="41">
        <v>0.55393920697806998</v>
      </c>
      <c r="K82" s="41">
        <v>180.30432467760903</v>
      </c>
      <c r="L82" s="41">
        <f xml:space="preserve"> (C82 + D82 + E82 + F82 + G82 + H82) / $Q$2</f>
        <v>0.34072929636765992</v>
      </c>
      <c r="M82" s="41">
        <f xml:space="preserve"> (D82 + E82 + F82 + G82 + H82) / (C82 + D82 + E82 + F82+ G82 + H82)</f>
        <v>0.25320085827403882</v>
      </c>
      <c r="N82" s="41">
        <f>I82 / (D82 + E82 + F82 + G82 + H82)</f>
        <v>3.8625135691872522E-3</v>
      </c>
      <c r="O82" s="41">
        <f>SUM(B82:J82)</f>
        <v>684.74791486659592</v>
      </c>
      <c r="P82" s="41"/>
      <c r="Q82" s="54"/>
      <c r="R82" s="55"/>
      <c r="S82" s="55"/>
      <c r="T82" s="55"/>
      <c r="U82" s="55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</row>
    <row r="83" spans="1:40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</row>
    <row r="84" spans="1:40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</row>
    <row r="85" spans="1:40" x14ac:dyDescent="0.2">
      <c r="A85" s="4">
        <v>74</v>
      </c>
      <c r="B85" s="41">
        <f t="array" ref="B85:K85">MMULT(B82:K82,B61:K70)</f>
        <v>376.53611989251141</v>
      </c>
      <c r="C85" s="41">
        <v>214.24275925013896</v>
      </c>
      <c r="D85" s="41">
        <v>33.482888194338507</v>
      </c>
      <c r="E85" s="41">
        <v>21.877605012600924</v>
      </c>
      <c r="F85" s="41">
        <v>14.10912920592002</v>
      </c>
      <c r="G85" s="41">
        <v>3.8693583416796686</v>
      </c>
      <c r="H85" s="41">
        <v>2.0094795739652973</v>
      </c>
      <c r="I85" s="41">
        <v>0.2974102111243308</v>
      </c>
      <c r="J85" s="41">
        <v>0.58332557331925949</v>
      </c>
      <c r="K85" s="41">
        <v>198.04416428860677</v>
      </c>
      <c r="L85" s="41">
        <f xml:space="preserve"> (C85 + D85 + E85 + F85 + G85 + H85) / $Q$2</f>
        <v>0.33476731963751533</v>
      </c>
      <c r="M85" s="41">
        <f xml:space="preserve"> (D85 + E85 + F85 + G85 + H85) / (C85 + D85 + E85 + F85+ G85 + H85)</f>
        <v>0.26018903624956863</v>
      </c>
      <c r="N85" s="41">
        <f>I85 / (D85 + E85 + F85 + G85 + H85)</f>
        <v>3.9471305694592958E-3</v>
      </c>
      <c r="O85" s="41">
        <f>SUM(B85:J85)</f>
        <v>667.00807525559844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-22.552823821314377</v>
      </c>
      <c r="AM85">
        <f>J85 - J73</f>
        <v>0.11998034999617824</v>
      </c>
      <c r="AN85">
        <f>K85-K73</f>
        <v>73.314508254720565</v>
      </c>
    </row>
    <row r="86" spans="1:40" x14ac:dyDescent="0.2">
      <c r="A86" s="22" t="s">
        <v>153</v>
      </c>
      <c r="B86" s="4">
        <f t="shared" ref="B86:J86" si="3">SUM(B73:B85)</f>
        <v>2016.3142051086381</v>
      </c>
      <c r="C86" s="4">
        <f t="shared" si="3"/>
        <v>1128.5828225322196</v>
      </c>
      <c r="D86" s="4">
        <f t="shared" si="3"/>
        <v>168.41954784566224</v>
      </c>
      <c r="E86" s="4">
        <f t="shared" si="3"/>
        <v>105.44016284971346</v>
      </c>
      <c r="F86" s="4">
        <f t="shared" si="3"/>
        <v>65.967529098330317</v>
      </c>
      <c r="G86" s="4">
        <f t="shared" si="3"/>
        <v>18.077903971740728</v>
      </c>
      <c r="H86" s="4">
        <f t="shared" si="3"/>
        <v>9.5274775406816694</v>
      </c>
      <c r="I86" s="4">
        <f t="shared" si="3"/>
        <v>1.4019882920829436</v>
      </c>
      <c r="J86" s="4">
        <f t="shared" si="3"/>
        <v>2.6190890254615318</v>
      </c>
      <c r="K86" s="41"/>
      <c r="L86" s="4">
        <f>AVERAGE(L2:L85)</f>
        <v>0.34523802438868773</v>
      </c>
      <c r="M86" s="41"/>
      <c r="N86" s="41"/>
      <c r="O86" s="4">
        <f>SUM(B86:J86)</f>
        <v>3516.3507262645307</v>
      </c>
      <c r="P86" s="41"/>
      <c r="Q86" s="41">
        <f xml:space="preserve"> $R$6 * B86</f>
        <v>2016.3142051086381</v>
      </c>
      <c r="R86" s="41">
        <f>$R$7 * C86</f>
        <v>1128.5828225322196</v>
      </c>
      <c r="S86" s="41">
        <f xml:space="preserve"> $R$8 * D86</f>
        <v>159.99857045337913</v>
      </c>
      <c r="T86" s="41">
        <f xml:space="preserve"> $R$9 * E86</f>
        <v>100.16815470722779</v>
      </c>
      <c r="U86" s="41">
        <f xml:space="preserve"> $R$10 * F86</f>
        <v>60.690126770463891</v>
      </c>
      <c r="V86" s="41">
        <f>$R$11 * G86</f>
        <v>14.100765097957769</v>
      </c>
      <c r="W86" s="41">
        <f>$R$12 *H86</f>
        <v>5.7164865244090013</v>
      </c>
      <c r="X86" s="41">
        <f xml:space="preserve"> $R$13 * I86</f>
        <v>0.91129238985391336</v>
      </c>
      <c r="Y86" s="41">
        <f xml:space="preserve"> $R$14 * J86</f>
        <v>1.9643167690961487</v>
      </c>
      <c r="Z86" s="4">
        <f>SUM(Q86:Y86)</f>
        <v>3488.4467403532449</v>
      </c>
      <c r="AA86" s="41"/>
      <c r="AB86" s="50">
        <f xml:space="preserve"> $S$6 * B86</f>
        <v>5058932.3406175729</v>
      </c>
      <c r="AC86" s="50">
        <f>$S$7 * C86</f>
        <v>4373258.4373123506</v>
      </c>
      <c r="AD86" s="50">
        <f xml:space="preserve"> $S$8 * D86</f>
        <v>661046.72529422434</v>
      </c>
      <c r="AE86" s="50">
        <f xml:space="preserve"> $S$9 * E86</f>
        <v>421760.65139885386</v>
      </c>
      <c r="AF86" s="50">
        <f xml:space="preserve"> $S$10 * F86</f>
        <v>296853.8809424864</v>
      </c>
      <c r="AG86" s="50">
        <f>$S$11 * G86</f>
        <v>374429.54706269398</v>
      </c>
      <c r="AH86" s="50">
        <f>$S$12 *H86</f>
        <v>487654.41044225055</v>
      </c>
      <c r="AI86" s="50">
        <f xml:space="preserve"> $S$13 * I86</f>
        <v>99443.029557443195</v>
      </c>
      <c r="AJ86" s="50">
        <f xml:space="preserve"> $S$14 * J86</f>
        <v>175918.97166220017</v>
      </c>
      <c r="AK86" s="39">
        <f>SUM(AB86:AJ86) + AL86 + AM86 + AN86</f>
        <v>16538023.332098361</v>
      </c>
      <c r="AL86" s="39">
        <f>IF(AL85&gt;0,(AL85*$T$7)-(AL85*$S$7),0)</f>
        <v>0</v>
      </c>
      <c r="AM86" s="39">
        <f>IF(AM85 &gt; 0, (AM85 * $T$14) - (AM85 * $S$14), 0)</f>
        <v>19985.126898863411</v>
      </c>
      <c r="AN86" s="39">
        <f t="array" ref="AN86">IF(AN85&gt;0,AN85*$T$15,0)</f>
        <v>4568740.2109094216</v>
      </c>
    </row>
    <row r="87" spans="1:40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</row>
    <row r="88" spans="1:40" x14ac:dyDescent="0.2">
      <c r="A88" s="4" t="str">
        <f>'75-79 transition matrix'!A1</f>
        <v>75-79</v>
      </c>
      <c r="B88" s="4" t="str">
        <f>'75-79 transition matrix'!B1</f>
        <v>no NAFLD</v>
      </c>
      <c r="C88" s="4" t="str">
        <f>'75-79 transition matrix'!C1</f>
        <v>NAFLD</v>
      </c>
      <c r="D88" s="4" t="str">
        <f>'75-79 transition matrix'!D1</f>
        <v>F1</v>
      </c>
      <c r="E88" s="4" t="str">
        <f>'75-79 transition matrix'!E1</f>
        <v>F2</v>
      </c>
      <c r="F88" s="4" t="str">
        <f>'75-79 transition matrix'!F1</f>
        <v>F3</v>
      </c>
      <c r="G88" s="4" t="str">
        <f>'75-79 transition matrix'!G1</f>
        <v>F4</v>
      </c>
      <c r="H88" s="4" t="str">
        <f>'75-79 transition matrix'!H1</f>
        <v>DCC</v>
      </c>
      <c r="I88" s="4" t="str">
        <f>'75-79 transition matrix'!I1</f>
        <v>HCC</v>
      </c>
      <c r="J88" s="4" t="str">
        <f>'75-79 transition matrix'!J1</f>
        <v>LT</v>
      </c>
      <c r="K88" s="4" t="str">
        <f>'75-79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</row>
    <row r="89" spans="1:40" x14ac:dyDescent="0.2">
      <c r="A89" s="4" t="str">
        <f>'75-79 transition matrix'!A2</f>
        <v>no NAFLD</v>
      </c>
      <c r="B89" s="41">
        <f>'75-79 transition matrix'!B2</f>
        <v>0.87229999999999996</v>
      </c>
      <c r="C89" s="41">
        <f>'75-79 transition matrix'!C2</f>
        <v>9.0700000000000003E-2</v>
      </c>
      <c r="D89" s="41">
        <f>'75-79 transition matrix'!D2</f>
        <v>0</v>
      </c>
      <c r="E89" s="41">
        <f>'75-79 transition matrix'!E2</f>
        <v>0</v>
      </c>
      <c r="F89" s="41">
        <f>'75-79 transition matrix'!F2</f>
        <v>0</v>
      </c>
      <c r="G89" s="41">
        <f>'75-79 transition matrix'!G2</f>
        <v>0</v>
      </c>
      <c r="H89" s="41">
        <f>'75-79 transition matrix'!H2</f>
        <v>0</v>
      </c>
      <c r="I89" s="41">
        <f>'75-79 transition matrix'!I2</f>
        <v>0</v>
      </c>
      <c r="J89" s="41">
        <f>'75-79 transition matrix'!J2</f>
        <v>0</v>
      </c>
      <c r="K89" s="41">
        <f>'75-79 transition matrix'!K2</f>
        <v>3.6999999999999998E-2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</row>
    <row r="90" spans="1:40" x14ac:dyDescent="0.2">
      <c r="A90" s="4" t="str">
        <f>'75-79 transition matrix'!A3</f>
        <v>NAFLD</v>
      </c>
      <c r="B90" s="41">
        <f>'75-79 transition matrix'!B3</f>
        <v>0.14359</v>
      </c>
      <c r="C90" s="41">
        <f>'75-79 transition matrix'!C3</f>
        <v>0.79142399999999991</v>
      </c>
      <c r="D90" s="41">
        <f>'75-79 transition matrix'!D3</f>
        <v>2.6136E-2</v>
      </c>
      <c r="E90" s="41">
        <f>'75-79 transition matrix'!E3</f>
        <v>0</v>
      </c>
      <c r="F90" s="41">
        <f>'75-79 transition matrix'!F3</f>
        <v>0</v>
      </c>
      <c r="G90" s="41">
        <f>'75-79 transition matrix'!G3</f>
        <v>0</v>
      </c>
      <c r="H90" s="41">
        <f>'75-79 transition matrix'!H3</f>
        <v>0</v>
      </c>
      <c r="I90" s="41">
        <f>'75-79 transition matrix'!I3</f>
        <v>0</v>
      </c>
      <c r="J90" s="41">
        <f>'75-79 transition matrix'!J3</f>
        <v>0</v>
      </c>
      <c r="K90" s="41">
        <f>'75-79 transition matrix'!K3</f>
        <v>3.8850000000000003E-2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</row>
    <row r="91" spans="1:40" x14ac:dyDescent="0.2">
      <c r="A91" s="4" t="str">
        <f>'75-79 transition matrix'!A4</f>
        <v>F1</v>
      </c>
      <c r="B91" s="41">
        <f>'75-79 transition matrix'!B4</f>
        <v>0</v>
      </c>
      <c r="C91" s="41">
        <f>'75-79 transition matrix'!C4</f>
        <v>4.9799999999999997E-2</v>
      </c>
      <c r="D91" s="41">
        <f>'75-79 transition matrix'!D4</f>
        <v>0.77550074700000005</v>
      </c>
      <c r="E91" s="41">
        <f>'75-79 transition matrix'!E4</f>
        <v>0.1331</v>
      </c>
      <c r="F91" s="41">
        <f>'75-79 transition matrix'!F4</f>
        <v>0</v>
      </c>
      <c r="G91" s="41">
        <f>'75-79 transition matrix'!G4</f>
        <v>0</v>
      </c>
      <c r="H91" s="41">
        <f>'75-79 transition matrix'!H4</f>
        <v>0</v>
      </c>
      <c r="I91" s="41">
        <f>'75-79 transition matrix'!I4</f>
        <v>1.1253000000000001E-5</v>
      </c>
      <c r="J91" s="41">
        <f>'75-79 transition matrix'!J4</f>
        <v>0</v>
      </c>
      <c r="K91" s="41">
        <f>'75-79 transition matrix'!K4</f>
        <v>4.1588E-2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</row>
    <row r="92" spans="1:40" x14ac:dyDescent="0.2">
      <c r="A92" s="4" t="str">
        <f>'75-79 transition matrix'!A5</f>
        <v>F2</v>
      </c>
      <c r="B92" s="41">
        <f>'75-79 transition matrix'!B5</f>
        <v>0</v>
      </c>
      <c r="C92" s="41">
        <f>'75-79 transition matrix'!C5</f>
        <v>0</v>
      </c>
      <c r="D92" s="41">
        <f>'75-79 transition matrix'!D5</f>
        <v>4.9799999999999997E-2</v>
      </c>
      <c r="E92" s="41">
        <f>'75-79 transition matrix'!E5</f>
        <v>0.75019610000000003</v>
      </c>
      <c r="F92" s="41">
        <f>'75-79 transition matrix'!F5</f>
        <v>0.1331</v>
      </c>
      <c r="G92" s="41">
        <f>'75-79 transition matrix'!G5</f>
        <v>0</v>
      </c>
      <c r="H92" s="41">
        <f>'75-79 transition matrix'!H5</f>
        <v>0</v>
      </c>
      <c r="I92" s="41">
        <f>'75-79 transition matrix'!I5</f>
        <v>2.299E-4</v>
      </c>
      <c r="J92" s="41">
        <f>'75-79 transition matrix'!J5</f>
        <v>0</v>
      </c>
      <c r="K92" s="41">
        <f>'75-79 transition matrix'!K5</f>
        <v>6.6673999999999997E-2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</row>
    <row r="93" spans="1:40" x14ac:dyDescent="0.2">
      <c r="A93" s="4" t="str">
        <f>'75-79 transition matrix'!A6</f>
        <v>F3</v>
      </c>
      <c r="B93" s="41">
        <f>'75-79 transition matrix'!B6</f>
        <v>0</v>
      </c>
      <c r="C93" s="41">
        <f>'75-79 transition matrix'!C6</f>
        <v>0</v>
      </c>
      <c r="D93" s="41">
        <f>'75-79 transition matrix'!D6</f>
        <v>0</v>
      </c>
      <c r="E93" s="41">
        <f>'75-79 transition matrix'!E6</f>
        <v>4.9799999999999997E-2</v>
      </c>
      <c r="F93" s="41">
        <f>'75-79 transition matrix'!F6</f>
        <v>0.77585520000000008</v>
      </c>
      <c r="G93" s="41">
        <f>'75-79 transition matrix'!G6</f>
        <v>8.7119999999999989E-2</v>
      </c>
      <c r="H93" s="41">
        <f>'75-79 transition matrix'!H6</f>
        <v>0</v>
      </c>
      <c r="I93" s="41">
        <f>'75-79 transition matrix'!I6</f>
        <v>4.5980000000000001E-4</v>
      </c>
      <c r="J93" s="41">
        <f>'75-79 transition matrix'!J6</f>
        <v>0</v>
      </c>
      <c r="K93" s="41">
        <f>'75-79 transition matrix'!K6</f>
        <v>8.6765000000000009E-2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</row>
    <row r="94" spans="1:40" x14ac:dyDescent="0.2">
      <c r="A94" s="4" t="str">
        <f>'75-79 transition matrix'!A7</f>
        <v>F4</v>
      </c>
      <c r="B94" s="41">
        <f>'75-79 transition matrix'!B7</f>
        <v>0</v>
      </c>
      <c r="C94" s="41">
        <f>'75-79 transition matrix'!C7</f>
        <v>0</v>
      </c>
      <c r="D94" s="41">
        <f>'75-79 transition matrix'!D7</f>
        <v>0</v>
      </c>
      <c r="E94" s="41">
        <f>'75-79 transition matrix'!E7</f>
        <v>0</v>
      </c>
      <c r="F94" s="41">
        <f>'75-79 transition matrix'!F7</f>
        <v>4.9799999999999997E-2</v>
      </c>
      <c r="G94" s="41">
        <f>'75-79 transition matrix'!G7</f>
        <v>0.67578700000000003</v>
      </c>
      <c r="H94" s="41">
        <f>'75-79 transition matrix'!H7</f>
        <v>0.1331</v>
      </c>
      <c r="I94" s="41">
        <f>'75-79 transition matrix'!I7</f>
        <v>3.1459999999999995E-2</v>
      </c>
      <c r="J94" s="41">
        <f>'75-79 transition matrix'!J7</f>
        <v>0</v>
      </c>
      <c r="K94" s="41">
        <f>'75-79 transition matrix'!K7</f>
        <v>0.10985299999999999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</row>
    <row r="95" spans="1:40" x14ac:dyDescent="0.2">
      <c r="A95" s="4" t="str">
        <f>'75-79 transition matrix'!A8</f>
        <v>DCC</v>
      </c>
      <c r="B95" s="41">
        <f>'75-79 transition matrix'!B8</f>
        <v>0</v>
      </c>
      <c r="C95" s="41">
        <f>'75-79 transition matrix'!C8</f>
        <v>0</v>
      </c>
      <c r="D95" s="41">
        <f>'75-79 transition matrix'!D8</f>
        <v>0</v>
      </c>
      <c r="E95" s="41">
        <f>'75-79 transition matrix'!E8</f>
        <v>0</v>
      </c>
      <c r="F95" s="41">
        <f>'75-79 transition matrix'!F8</f>
        <v>0</v>
      </c>
      <c r="G95" s="41">
        <f>'75-79 transition matrix'!G8</f>
        <v>0</v>
      </c>
      <c r="H95" s="41">
        <f>'75-79 transition matrix'!H8</f>
        <v>0.7746599999999999</v>
      </c>
      <c r="I95" s="41">
        <f>'75-79 transition matrix'!I8</f>
        <v>3.1459999999999995E-2</v>
      </c>
      <c r="J95" s="41">
        <f>'75-79 transition matrix'!J8</f>
        <v>3.388E-2</v>
      </c>
      <c r="K95" s="41">
        <f>'75-79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</row>
    <row r="96" spans="1:40" x14ac:dyDescent="0.2">
      <c r="A96" s="4" t="str">
        <f>'75-79 transition matrix'!A9</f>
        <v>HCC</v>
      </c>
      <c r="B96" s="41">
        <f>'75-79 transition matrix'!B9</f>
        <v>0</v>
      </c>
      <c r="C96" s="41">
        <f>'75-79 transition matrix'!C9</f>
        <v>0</v>
      </c>
      <c r="D96" s="41">
        <f>'75-79 transition matrix'!D9</f>
        <v>0</v>
      </c>
      <c r="E96" s="41">
        <f>'75-79 transition matrix'!E9</f>
        <v>0</v>
      </c>
      <c r="F96" s="41">
        <f>'75-79 transition matrix'!F9</f>
        <v>0</v>
      </c>
      <c r="G96" s="41">
        <f>'75-79 transition matrix'!G9</f>
        <v>0</v>
      </c>
      <c r="H96" s="41">
        <f>'75-79 transition matrix'!H9</f>
        <v>0</v>
      </c>
      <c r="I96" s="41">
        <f>'75-79 transition matrix'!I9</f>
        <v>0.37056200000000006</v>
      </c>
      <c r="J96" s="41">
        <f>'75-79 transition matrix'!J9</f>
        <v>7.038E-3</v>
      </c>
      <c r="K96" s="41">
        <f>'75-79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</row>
    <row r="97" spans="1:40" x14ac:dyDescent="0.2">
      <c r="A97" s="4" t="str">
        <f>'75-79 transition matrix'!A10</f>
        <v xml:space="preserve">LT </v>
      </c>
      <c r="B97" s="41">
        <f>'75-79 transition matrix'!B10</f>
        <v>0</v>
      </c>
      <c r="C97" s="41">
        <f>'75-79 transition matrix'!C10</f>
        <v>0</v>
      </c>
      <c r="D97" s="41">
        <f>'75-79 transition matrix'!D10</f>
        <v>0</v>
      </c>
      <c r="E97" s="41">
        <f>'75-79 transition matrix'!E10</f>
        <v>0</v>
      </c>
      <c r="F97" s="41">
        <f>'75-79 transition matrix'!F10</f>
        <v>0</v>
      </c>
      <c r="G97" s="41">
        <f>'75-79 transition matrix'!G10</f>
        <v>0</v>
      </c>
      <c r="H97" s="41">
        <f>'75-79 transition matrix'!H10</f>
        <v>0</v>
      </c>
      <c r="I97" s="41">
        <f>'75-79 transition matrix'!I10</f>
        <v>0</v>
      </c>
      <c r="J97" s="41">
        <f>'75-79 transition matrix'!J10</f>
        <v>0.92999999999999994</v>
      </c>
      <c r="K97" s="41">
        <f>'75-79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</row>
    <row r="98" spans="1:40" x14ac:dyDescent="0.2">
      <c r="A98" s="4" t="str">
        <f>'75-79 transition matrix'!A11</f>
        <v>death</v>
      </c>
      <c r="B98" s="41">
        <f>'75-79 transition matrix'!B11</f>
        <v>0</v>
      </c>
      <c r="C98" s="41">
        <f>'75-79 transition matrix'!C11</f>
        <v>0</v>
      </c>
      <c r="D98" s="41">
        <f>'75-79 transition matrix'!D11</f>
        <v>0</v>
      </c>
      <c r="E98" s="41">
        <f>'75-79 transition matrix'!E11</f>
        <v>0</v>
      </c>
      <c r="F98" s="41">
        <f>'75-79 transition matrix'!F11</f>
        <v>0</v>
      </c>
      <c r="G98" s="41">
        <f>'75-79 transition matrix'!G11</f>
        <v>0</v>
      </c>
      <c r="H98" s="41">
        <f>'75-79 transition matrix'!H11</f>
        <v>0</v>
      </c>
      <c r="I98" s="41">
        <f>'75-79 transition matrix'!I11</f>
        <v>0</v>
      </c>
      <c r="J98" s="41">
        <f>'75-79 transition matrix'!J11</f>
        <v>0</v>
      </c>
      <c r="K98" s="41">
        <f>'75-79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</row>
    <row r="99" spans="1:40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</row>
    <row r="100" spans="1:40" ht="16" thickBot="1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</row>
    <row r="101" spans="1:40" x14ac:dyDescent="0.2">
      <c r="A101" s="4">
        <v>75</v>
      </c>
      <c r="B101" s="41">
        <f t="array" ref="B101:K101">MMULT(B85:K85,B89:K98)</f>
        <v>359.21557518296515</v>
      </c>
      <c r="C101" s="41">
        <v>205.37613540311079</v>
      </c>
      <c r="D101" s="41">
        <v>32.654958291816151</v>
      </c>
      <c r="E101" s="41">
        <v>21.571701010914936</v>
      </c>
      <c r="F101" s="41">
        <v>14.05124453447775</v>
      </c>
      <c r="G101" s="41">
        <v>3.8440494020684306</v>
      </c>
      <c r="H101" s="41">
        <v>2.0716750420455208</v>
      </c>
      <c r="I101" s="41">
        <v>0.30705098542297476</v>
      </c>
      <c r="J101" s="41">
        <v>0.61266712421874858</v>
      </c>
      <c r="K101" s="41">
        <v>225.34718256716465</v>
      </c>
      <c r="L101" s="41">
        <f xml:space="preserve"> (C101 + D101 + E101 + F101 + G101 + H101) / $Q$2</f>
        <v>0.32318252112928869</v>
      </c>
      <c r="M101" s="41">
        <f xml:space="preserve"> (D101 + E101 + F101 + G101 + H101) / (C101 + D101 + E101 + F101+ G101 + H101)</f>
        <v>0.26538502341429671</v>
      </c>
      <c r="N101" s="41">
        <f>I101 / (D101 + E101 + F101 + G101 + H101)</f>
        <v>4.1385088252958576E-3</v>
      </c>
      <c r="O101" s="41">
        <f>SUM(B101:J101)</f>
        <v>639.70505697704039</v>
      </c>
      <c r="P101" s="41"/>
      <c r="Q101" s="24" t="s">
        <v>262</v>
      </c>
      <c r="R101" s="46"/>
      <c r="S101" s="46"/>
      <c r="T101" s="47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</row>
    <row r="102" spans="1:40" ht="16" thickBot="1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27" t="s">
        <v>149</v>
      </c>
      <c r="R102" s="48"/>
      <c r="S102" s="48"/>
      <c r="T102" s="49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</row>
    <row r="103" spans="1:40" x14ac:dyDescent="0.2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</row>
    <row r="104" spans="1:40" ht="16" thickBot="1" x14ac:dyDescent="0.25">
      <c r="A104" s="4">
        <v>76</v>
      </c>
      <c r="B104" s="41">
        <f t="array" ref="B104:K104">MMULT(B101:K101,B89:K98)</f>
        <v>342.83370551463315</v>
      </c>
      <c r="C104" s="41">
        <v>196.7466721772989</v>
      </c>
      <c r="D104" s="41">
        <v>31.765925933796538</v>
      </c>
      <c r="E104" s="41">
        <v>21.229132895212164</v>
      </c>
      <c r="F104" s="41">
        <v>13.964358203321929</v>
      </c>
      <c r="G104" s="41">
        <v>3.8219030371193199</v>
      </c>
      <c r="H104" s="41">
        <v>2.1164867634862912</v>
      </c>
      <c r="I104" s="41">
        <v>0.3116776808171533</v>
      </c>
      <c r="J104" s="41">
        <v>0.64212980078334525</v>
      </c>
      <c r="K104" s="41">
        <v>251.62024753773625</v>
      </c>
      <c r="L104" s="41">
        <f xml:space="preserve"> (C104 + D104 + E104 + F104 + G104 + H104) / $Q$2</f>
        <v>0.31170889650815831</v>
      </c>
      <c r="M104" s="41">
        <f xml:space="preserve"> (D104 + E104 + F104 + G104 + H104) / (C104 + D104 + E104 + F104+ G104 + H104)</f>
        <v>0.27034785618647578</v>
      </c>
      <c r="N104" s="41">
        <f>I104 / (D104 + E104 + F104 + G104 + H104)</f>
        <v>4.2755426309524173E-3</v>
      </c>
      <c r="O104" s="41">
        <f>SUM(B104:J104)</f>
        <v>613.43199200646882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</row>
    <row r="105" spans="1:40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24" t="s">
        <v>263</v>
      </c>
      <c r="R105" s="46"/>
      <c r="S105" s="46"/>
      <c r="T105" s="47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</row>
    <row r="106" spans="1:40" ht="16" thickBot="1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27" t="s">
        <v>150</v>
      </c>
      <c r="R106" s="48"/>
      <c r="S106" s="48"/>
      <c r="T106" s="49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</row>
    <row r="107" spans="1:40" x14ac:dyDescent="0.2">
      <c r="A107" s="4">
        <v>77</v>
      </c>
      <c r="B107" s="41">
        <f t="array" ref="B107:K107">MMULT(B104:K104,B89:K98)</f>
        <v>327.30469597835287</v>
      </c>
      <c r="C107" s="41">
        <v>188.38699848292691</v>
      </c>
      <c r="D107" s="41">
        <v>30.833881133013339</v>
      </c>
      <c r="E107" s="41">
        <v>20.849482484683627</v>
      </c>
      <c r="F107" s="41">
        <v>13.850248286311258</v>
      </c>
      <c r="G107" s="41">
        <v>3.7993672744191604</v>
      </c>
      <c r="H107" s="41">
        <v>2.1482529304428715</v>
      </c>
      <c r="I107" s="41">
        <v>0.31397649940504818</v>
      </c>
      <c r="J107" s="41">
        <v>0.67108087379301773</v>
      </c>
      <c r="K107" s="41">
        <v>276.89425560085698</v>
      </c>
      <c r="L107" s="41">
        <f xml:space="preserve"> (C107 + D107 + E107 + F107 + G107 + H107) / $Q$2</f>
        <v>0.30040755773168265</v>
      </c>
      <c r="M107" s="41">
        <f xml:space="preserve"> (D107 + E107 + F107 + G107 + H107) / (C107 + D107 + E107 + F107+ G107 + H107)</f>
        <v>0.27506722136094219</v>
      </c>
      <c r="N107" s="41">
        <f>I107 / (D107 + E107 + F107 + G107 + H107)</f>
        <v>4.3924326727726648E-3</v>
      </c>
      <c r="O107" s="41">
        <f>SUM(B107:J107)</f>
        <v>588.1579839433482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</row>
    <row r="108" spans="1:40" ht="16" thickBot="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</row>
    <row r="109" spans="1:40" x14ac:dyDescent="0.2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261</v>
      </c>
      <c r="R109" s="46"/>
      <c r="S109" s="46"/>
      <c r="T109" s="46"/>
      <c r="U109" s="46"/>
      <c r="V109" s="47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</row>
    <row r="110" spans="1:40" ht="16" thickBot="1" x14ac:dyDescent="0.25">
      <c r="A110" s="4">
        <v>78</v>
      </c>
      <c r="B110" s="41">
        <f t="array" ref="B110:K110">MMULT(B107:K107,B89:K98)</f>
        <v>312.55837541408067</v>
      </c>
      <c r="C110" s="41">
        <v>180.31605509301261</v>
      </c>
      <c r="D110" s="41">
        <v>29.873684671648075</v>
      </c>
      <c r="E110" s="41">
        <v>20.434932390490346</v>
      </c>
      <c r="F110" s="41">
        <v>13.710061763203145</v>
      </c>
      <c r="G110" s="41">
        <v>3.7741966429813378</v>
      </c>
      <c r="H110" s="41">
        <v>2.1698613993220648</v>
      </c>
      <c r="I110" s="41">
        <v>0.31496850506715746</v>
      </c>
      <c r="J110" s="41">
        <v>0.69909778851372362</v>
      </c>
      <c r="K110" s="41">
        <v>301.20100587588593</v>
      </c>
      <c r="L110" s="41">
        <f xml:space="preserve"> (C110 + D110 + E110 + F110 + G110 + H110) / $Q$2</f>
        <v>0.28932217098533747</v>
      </c>
      <c r="M110" s="41">
        <f xml:space="preserve"> (D110 + E110 + F110 + G110 + H110) / (C110 + D110 + E110 + F110+ G110 + H110)</f>
        <v>0.2795392143280071</v>
      </c>
      <c r="N110" s="41">
        <f>I110 / (D110 + E110 + F110 + G110 + H110)</f>
        <v>4.5019465957001192E-3</v>
      </c>
      <c r="O110" s="41">
        <f>SUM(B110:J110)</f>
        <v>563.8512336683192</v>
      </c>
      <c r="P110" s="41"/>
      <c r="Q110" s="27" t="s">
        <v>152</v>
      </c>
      <c r="R110" s="48"/>
      <c r="S110" s="48"/>
      <c r="T110" s="48"/>
      <c r="U110" s="48"/>
      <c r="V110" s="49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</row>
    <row r="111" spans="1:40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</row>
    <row r="112" spans="1:40" x14ac:dyDescent="0.2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</row>
    <row r="113" spans="1:40" x14ac:dyDescent="0.2">
      <c r="A113" s="4">
        <v>79</v>
      </c>
      <c r="B113" s="41">
        <f t="array" ref="B113:K113">MMULT(B110:K110,B89:K98)</f>
        <v>298.53625322450824</v>
      </c>
      <c r="C113" s="41">
        <v>172.5432077326376</v>
      </c>
      <c r="D113" s="41">
        <v>28.897464827462933</v>
      </c>
      <c r="E113" s="41">
        <v>19.98915508871341</v>
      </c>
      <c r="F113" s="41">
        <v>13.544867205297065</v>
      </c>
      <c r="G113" s="41">
        <v>3.744973607580687</v>
      </c>
      <c r="H113" s="41">
        <v>2.1832504047796464</v>
      </c>
      <c r="I113" s="41">
        <v>0.31505347111446558</v>
      </c>
      <c r="J113" s="41">
        <v>0.72589259586545718</v>
      </c>
      <c r="K113" s="41">
        <v>324.57212138624556</v>
      </c>
      <c r="L113" s="41">
        <f xml:space="preserve"> (C113 + D113 + E113 + F113 + G113 + H113) / $Q$2</f>
        <v>0.27848366590369478</v>
      </c>
      <c r="M113" s="41">
        <f xml:space="preserve"> (D113 + E113 + F113 + G113 + H113) / (C113 + D113 + E113 + F113+ G113 + H113)</f>
        <v>0.28376456149011814</v>
      </c>
      <c r="N113" s="41">
        <f>I113 / (D113 + E113 + F113 + G113 + H113)</f>
        <v>4.6087595440194012E-3</v>
      </c>
      <c r="O113" s="41">
        <f>SUM(B113:J113)</f>
        <v>540.48011815795951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-32.832927670473197</v>
      </c>
      <c r="AM113">
        <f>J113 - J101</f>
        <v>0.1132254716467086</v>
      </c>
      <c r="AN113">
        <f>K113-K101</f>
        <v>99.224938819080904</v>
      </c>
    </row>
    <row r="114" spans="1:40" x14ac:dyDescent="0.2">
      <c r="A114" s="22" t="s">
        <v>153</v>
      </c>
      <c r="B114" s="41">
        <f t="shared" ref="B114:J114" si="4">SUM(B101:B113)</f>
        <v>1640.4486053145401</v>
      </c>
      <c r="C114" s="41">
        <f t="shared" si="4"/>
        <v>943.36906888898682</v>
      </c>
      <c r="D114" s="41">
        <f t="shared" si="4"/>
        <v>154.02591485773704</v>
      </c>
      <c r="E114" s="41">
        <f t="shared" si="4"/>
        <v>104.07440387001446</v>
      </c>
      <c r="F114" s="41">
        <f t="shared" si="4"/>
        <v>69.120779992611148</v>
      </c>
      <c r="G114" s="41">
        <f t="shared" si="4"/>
        <v>18.984489964168933</v>
      </c>
      <c r="H114" s="41">
        <f t="shared" si="4"/>
        <v>10.689526540076393</v>
      </c>
      <c r="I114" s="41">
        <f t="shared" si="4"/>
        <v>1.5627271418267994</v>
      </c>
      <c r="J114" s="41">
        <f t="shared" si="4"/>
        <v>3.3508681831742928</v>
      </c>
      <c r="K114" s="41"/>
      <c r="L114" s="4">
        <f>AVERAGE(L45:L113)</f>
        <v>0.33486996108122313</v>
      </c>
      <c r="M114" s="4">
        <f>AVERAGE(M17:M113)</f>
        <v>0.22543467510411402</v>
      </c>
      <c r="N114" s="4">
        <f>AVERAGE(N17:N113)</f>
        <v>4.1001069365589884E-3</v>
      </c>
      <c r="O114" s="4">
        <f>SUM(B114:J114)</f>
        <v>2945.6263847531359</v>
      </c>
      <c r="P114" s="41"/>
      <c r="Q114" s="41">
        <f xml:space="preserve"> $R$6 * B114</f>
        <v>1640.4486053145401</v>
      </c>
      <c r="R114" s="41">
        <f>$R$7 * C114</f>
        <v>943.36906888898682</v>
      </c>
      <c r="S114" s="41">
        <f xml:space="preserve"> $R$8 * D114</f>
        <v>146.32461911485018</v>
      </c>
      <c r="T114" s="41">
        <f xml:space="preserve"> $R$9 * E114</f>
        <v>98.870683676513735</v>
      </c>
      <c r="U114" s="41">
        <f xml:space="preserve"> $R$10 * F114</f>
        <v>63.591117593202256</v>
      </c>
      <c r="V114" s="41">
        <f>$R$11 * G114</f>
        <v>14.807902172051769</v>
      </c>
      <c r="W114" s="41">
        <f>$R$12 *H114</f>
        <v>6.4137159240458361</v>
      </c>
      <c r="X114" s="41">
        <f xml:space="preserve"> $R$13 * I114</f>
        <v>1.0157726421874196</v>
      </c>
      <c r="Y114" s="41">
        <f xml:space="preserve"> $R$14 * J114</f>
        <v>2.5131511373807198</v>
      </c>
      <c r="Z114" s="4">
        <f>SUM(Q114:Y114)</f>
        <v>2917.3546364637591</v>
      </c>
      <c r="AA114" s="41"/>
      <c r="AB114" s="50">
        <f xml:space="preserve"> $S$6 * B114</f>
        <v>4115885.5507341814</v>
      </c>
      <c r="AC114" s="50">
        <f>$S$7 * C114</f>
        <v>3655555.1419448238</v>
      </c>
      <c r="AD114" s="50">
        <f xml:space="preserve"> $S$8 * D114</f>
        <v>604551.71581661783</v>
      </c>
      <c r="AE114" s="50">
        <f xml:space="preserve"> $S$9 * E114</f>
        <v>416297.61548005784</v>
      </c>
      <c r="AF114" s="50">
        <f xml:space="preserve"> $S$10 * F114</f>
        <v>311043.50996675016</v>
      </c>
      <c r="AG114" s="50">
        <f>$S$11 * G114</f>
        <v>393206.75613786693</v>
      </c>
      <c r="AH114" s="50">
        <f>$S$12 *H114</f>
        <v>547132.7264272701</v>
      </c>
      <c r="AI114" s="50">
        <f xml:space="preserve"> $S$13 * I114</f>
        <v>110844.23616977489</v>
      </c>
      <c r="AJ114" s="50">
        <f xml:space="preserve"> $S$14 * J114</f>
        <v>225071.11412745088</v>
      </c>
      <c r="AK114" s="39">
        <f>SUM(AB114:AJ114) + AL114 + AM114 + AN114</f>
        <v>16581848.846005648</v>
      </c>
      <c r="AL114" s="39">
        <f>IF(AL113&gt;0,(AL113*$T$7)-(AL113*$S$7),0)</f>
        <v>0</v>
      </c>
      <c r="AM114" s="39">
        <f>IF(AM113 &gt; 0, (AM113 * $T$14) - (AM113 * $S$14), 0)</f>
        <v>18859.966812192251</v>
      </c>
      <c r="AN114" s="39">
        <f t="array" ref="AN114">IF(AN113&gt;0,AN113*$T$15,0)</f>
        <v>6183400.5123886643</v>
      </c>
    </row>
    <row r="115" spans="1:40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</row>
    <row r="116" spans="1:40" x14ac:dyDescent="0.2">
      <c r="A116" s="51" t="s">
        <v>186</v>
      </c>
      <c r="B116" s="41"/>
      <c r="C116" s="41"/>
      <c r="D116" s="4">
        <f>O2+O30+O58+O86+O114</f>
        <v>14614.832743845223</v>
      </c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</row>
    <row r="117" spans="1:40" x14ac:dyDescent="0.2">
      <c r="A117" s="51" t="s">
        <v>187</v>
      </c>
      <c r="B117" s="41"/>
      <c r="C117" s="41"/>
      <c r="D117" s="4">
        <f>Z2+Z30+Z58+Z86+Z114</f>
        <v>14514.218461991783</v>
      </c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</row>
    <row r="118" spans="1:40" x14ac:dyDescent="0.2">
      <c r="A118" s="42" t="s">
        <v>184</v>
      </c>
      <c r="B118" s="41"/>
      <c r="C118" s="41"/>
      <c r="D118" s="43">
        <f>AK30+AK58+AK86+AK114</f>
        <v>65244018.498007417</v>
      </c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</row>
    <row r="119" spans="1:40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</row>
    <row r="120" spans="1:40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</row>
    <row r="121" spans="1:40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</row>
    <row r="122" spans="1:40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</row>
    <row r="123" spans="1:40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</row>
    <row r="124" spans="1:40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</row>
    <row r="125" spans="1:40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</row>
    <row r="126" spans="1:40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</row>
    <row r="127" spans="1:40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</row>
    <row r="128" spans="1:40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</row>
    <row r="129" spans="1:38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</row>
    <row r="130" spans="1:38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</row>
    <row r="131" spans="1:38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</row>
    <row r="132" spans="1:38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</row>
    <row r="133" spans="1:38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</row>
    <row r="134" spans="1:38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</row>
    <row r="135" spans="1:38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</row>
    <row r="136" spans="1:38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</row>
    <row r="137" spans="1:38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</row>
    <row r="138" spans="1:38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</row>
    <row r="139" spans="1:38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</row>
    <row r="140" spans="1:38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</row>
    <row r="141" spans="1:38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</row>
    <row r="142" spans="1:38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</row>
    <row r="143" spans="1:38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</row>
    <row r="144" spans="1:38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</row>
    <row r="145" spans="1:38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</row>
    <row r="146" spans="1:38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</row>
    <row r="147" spans="1:38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</row>
    <row r="148" spans="1:38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</row>
    <row r="149" spans="1:38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</row>
    <row r="150" spans="1:38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</row>
    <row r="151" spans="1:38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</row>
    <row r="152" spans="1:38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</row>
    <row r="153" spans="1:38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</row>
    <row r="154" spans="1:38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</row>
    <row r="155" spans="1:38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</row>
    <row r="156" spans="1:38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</row>
    <row r="157" spans="1:38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</row>
    <row r="158" spans="1:38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</row>
    <row r="159" spans="1:38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</row>
    <row r="160" spans="1:38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</row>
    <row r="161" spans="1:38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</row>
    <row r="162" spans="1:38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</row>
    <row r="163" spans="1:38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</row>
    <row r="164" spans="1:38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</row>
    <row r="165" spans="1:38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</row>
    <row r="166" spans="1:38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</row>
    <row r="167" spans="1:38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</row>
    <row r="168" spans="1:38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</row>
    <row r="169" spans="1:38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</row>
    <row r="170" spans="1:38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</row>
    <row r="171" spans="1:38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</row>
    <row r="172" spans="1:38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</row>
    <row r="173" spans="1:38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</row>
    <row r="174" spans="1:38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</row>
    <row r="175" spans="1:38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</row>
    <row r="176" spans="1:38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</row>
    <row r="177" spans="1:38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</row>
    <row r="178" spans="1:38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</row>
    <row r="179" spans="1:38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</row>
    <row r="180" spans="1:38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</row>
    <row r="181" spans="1:38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</row>
    <row r="182" spans="1:38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</row>
    <row r="183" spans="1:38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</row>
    <row r="184" spans="1:38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</row>
    <row r="185" spans="1:38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</row>
    <row r="186" spans="1:38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</row>
    <row r="187" spans="1:38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</row>
    <row r="188" spans="1:38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</row>
    <row r="189" spans="1:38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</row>
    <row r="190" spans="1:38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</row>
    <row r="191" spans="1:38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</row>
    <row r="192" spans="1:38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</row>
    <row r="193" spans="1:38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</row>
    <row r="194" spans="1:38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</row>
    <row r="195" spans="1:38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</row>
    <row r="196" spans="1:38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</row>
    <row r="197" spans="1:38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</row>
    <row r="198" spans="1:38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</row>
    <row r="199" spans="1:38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</row>
    <row r="200" spans="1:38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</row>
    <row r="201" spans="1:38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</row>
    <row r="202" spans="1:38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</row>
    <row r="203" spans="1:38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</row>
    <row r="204" spans="1:38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</row>
    <row r="205" spans="1:38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</row>
    <row r="206" spans="1:38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</row>
    <row r="207" spans="1:38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</row>
    <row r="208" spans="1:38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</row>
    <row r="209" spans="1:38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</row>
    <row r="210" spans="1:38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</row>
    <row r="211" spans="1:38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</row>
    <row r="212" spans="1:38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</row>
    <row r="213" spans="1:38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</row>
    <row r="214" spans="1:38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</row>
    <row r="215" spans="1:38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</row>
    <row r="216" spans="1:38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</row>
    <row r="217" spans="1:38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</row>
    <row r="218" spans="1:38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</row>
    <row r="219" spans="1:38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</row>
    <row r="220" spans="1:38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</row>
    <row r="221" spans="1:38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</row>
    <row r="222" spans="1:38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</row>
    <row r="223" spans="1:38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</row>
    <row r="224" spans="1:38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</row>
    <row r="225" spans="1:38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</row>
    <row r="226" spans="1:38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</row>
    <row r="227" spans="1:38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</row>
    <row r="228" spans="1:38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</row>
    <row r="229" spans="1:38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</row>
    <row r="230" spans="1:38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</row>
    <row r="231" spans="1:38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</row>
    <row r="232" spans="1:38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</row>
    <row r="233" spans="1:38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</row>
    <row r="234" spans="1:38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</row>
    <row r="235" spans="1:38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</row>
    <row r="236" spans="1:38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</row>
    <row r="237" spans="1:38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</row>
    <row r="238" spans="1:38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</row>
    <row r="239" spans="1:38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</row>
    <row r="240" spans="1:38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</row>
    <row r="241" spans="1:38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</row>
    <row r="242" spans="1:38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</row>
    <row r="243" spans="1:38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</row>
    <row r="244" spans="1:38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</row>
    <row r="245" spans="1:38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</row>
    <row r="246" spans="1:38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</row>
    <row r="247" spans="1:38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</row>
    <row r="248" spans="1:38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</row>
    <row r="249" spans="1:38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</row>
    <row r="251" spans="1:38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</row>
    <row r="252" spans="1:38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</row>
    <row r="253" spans="1:38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</row>
    <row r="254" spans="1:38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</row>
    <row r="255" spans="1:38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</row>
    <row r="256" spans="1:38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</row>
    <row r="257" spans="1:38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</row>
    <row r="258" spans="1:38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</row>
    <row r="259" spans="1:38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</row>
    <row r="260" spans="1:38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</row>
    <row r="261" spans="1:38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</row>
    <row r="262" spans="1:38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</row>
    <row r="263" spans="1:38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</row>
    <row r="264" spans="1:38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</row>
    <row r="265" spans="1:38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</row>
    <row r="266" spans="1:38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</row>
    <row r="267" spans="1:38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</row>
    <row r="268" spans="1:38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</row>
    <row r="269" spans="1:38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</row>
    <row r="270" spans="1:38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</row>
    <row r="271" spans="1:38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</row>
    <row r="272" spans="1:38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</row>
    <row r="273" spans="1:38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</row>
    <row r="274" spans="1:38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</row>
    <row r="275" spans="1:38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</row>
    <row r="276" spans="1:38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</row>
    <row r="277" spans="1:38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</row>
    <row r="278" spans="1:38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</row>
    <row r="279" spans="1:38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</row>
    <row r="280" spans="1:38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</row>
    <row r="281" spans="1:38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</row>
    <row r="282" spans="1:38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</row>
    <row r="283" spans="1:38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</row>
    <row r="284" spans="1:38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</row>
    <row r="285" spans="1:38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</row>
    <row r="286" spans="1:38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</row>
    <row r="287" spans="1:38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</row>
    <row r="288" spans="1:38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</row>
    <row r="289" spans="1:38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</row>
    <row r="290" spans="1:38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</row>
    <row r="291" spans="1:38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</row>
    <row r="292" spans="1:38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</row>
    <row r="293" spans="1:38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</row>
    <row r="294" spans="1:38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</row>
    <row r="295" spans="1:38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</row>
    <row r="296" spans="1:38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</row>
    <row r="297" spans="1:38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</row>
    <row r="298" spans="1:38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</row>
    <row r="299" spans="1:38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</row>
    <row r="300" spans="1:38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</row>
    <row r="301" spans="1:38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</row>
    <row r="302" spans="1:38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</row>
    <row r="303" spans="1:38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</row>
    <row r="304" spans="1:38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</row>
    <row r="305" spans="1:38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</row>
    <row r="306" spans="1:38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</row>
    <row r="307" spans="1:38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</row>
    <row r="308" spans="1:38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</row>
    <row r="309" spans="1:38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</row>
    <row r="310" spans="1:38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</row>
    <row r="311" spans="1:38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</row>
    <row r="312" spans="1:38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</row>
    <row r="313" spans="1:38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</row>
    <row r="314" spans="1:38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</row>
    <row r="315" spans="1:38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</row>
    <row r="316" spans="1:38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</row>
    <row r="317" spans="1:38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</row>
    <row r="318" spans="1:38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</row>
    <row r="319" spans="1:38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</row>
    <row r="320" spans="1:38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</row>
    <row r="321" spans="1:38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</row>
    <row r="322" spans="1:38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</row>
    <row r="323" spans="1:38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</row>
    <row r="324" spans="1:38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</row>
    <row r="325" spans="1:38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</row>
    <row r="326" spans="1:38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</row>
    <row r="327" spans="1:38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</row>
    <row r="328" spans="1:38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</row>
    <row r="329" spans="1:38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</row>
    <row r="330" spans="1:38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</row>
    <row r="331" spans="1:38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</row>
    <row r="332" spans="1:38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</row>
    <row r="333" spans="1:38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</row>
    <row r="334" spans="1:38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</row>
    <row r="335" spans="1:38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</row>
    <row r="336" spans="1:38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</row>
    <row r="337" spans="1:38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</row>
    <row r="338" spans="1:38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</row>
    <row r="339" spans="1:38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</row>
    <row r="340" spans="1:38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</row>
    <row r="341" spans="1:38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</row>
    <row r="342" spans="1:38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</row>
    <row r="343" spans="1:38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</row>
    <row r="344" spans="1:38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</row>
    <row r="345" spans="1:38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</row>
    <row r="346" spans="1:38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</row>
    <row r="347" spans="1:38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</row>
    <row r="348" spans="1:38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</row>
    <row r="349" spans="1:38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</row>
    <row r="350" spans="1:38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</row>
    <row r="351" spans="1:38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</row>
    <row r="352" spans="1:38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</row>
    <row r="353" spans="1:38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</row>
    <row r="354" spans="1:38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</row>
    <row r="355" spans="1:38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</row>
    <row r="356" spans="1:38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</row>
    <row r="357" spans="1:38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</row>
    <row r="358" spans="1:38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</row>
    <row r="359" spans="1:38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</row>
    <row r="360" spans="1:38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</row>
    <row r="361" spans="1:38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</row>
    <row r="362" spans="1:38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</row>
    <row r="363" spans="1:38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</row>
    <row r="364" spans="1:38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</row>
    <row r="365" spans="1:38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</row>
    <row r="366" spans="1:38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</row>
    <row r="367" spans="1:38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</row>
    <row r="368" spans="1:38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</row>
    <row r="369" spans="1:38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</row>
    <row r="370" spans="1:38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</row>
    <row r="371" spans="1:38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</row>
    <row r="372" spans="1:38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</row>
    <row r="373" spans="1:38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</row>
    <row r="374" spans="1:38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</row>
    <row r="375" spans="1:38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</row>
    <row r="376" spans="1:38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</row>
    <row r="377" spans="1:38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</row>
    <row r="378" spans="1:38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</row>
    <row r="379" spans="1:38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</row>
    <row r="380" spans="1:38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</row>
    <row r="381" spans="1:38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</row>
    <row r="382" spans="1:38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</row>
    <row r="383" spans="1:38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</row>
    <row r="384" spans="1:38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</row>
    <row r="385" spans="1:38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</row>
    <row r="386" spans="1:38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</row>
    <row r="387" spans="1:38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</row>
    <row r="388" spans="1:38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</row>
    <row r="389" spans="1:38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</row>
    <row r="390" spans="1:38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</row>
    <row r="391" spans="1:38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</row>
    <row r="392" spans="1:38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</row>
    <row r="393" spans="1:38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</row>
    <row r="394" spans="1:38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</row>
    <row r="395" spans="1:38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</row>
    <row r="396" spans="1:38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</row>
    <row r="397" spans="1:38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</row>
    <row r="398" spans="1:38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</row>
    <row r="399" spans="1:38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</row>
    <row r="400" spans="1:38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</row>
    <row r="401" spans="1:38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</row>
    <row r="402" spans="1:38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</row>
    <row r="403" spans="1:38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</row>
    <row r="404" spans="1:38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</row>
    <row r="405" spans="1:38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</row>
    <row r="406" spans="1:38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</row>
    <row r="407" spans="1:38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</row>
    <row r="408" spans="1:38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</row>
    <row r="409" spans="1:38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</row>
    <row r="410" spans="1:38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</row>
    <row r="411" spans="1:38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</row>
    <row r="412" spans="1:38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</row>
    <row r="413" spans="1:38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</row>
    <row r="414" spans="1:38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</row>
    <row r="415" spans="1:38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</row>
    <row r="416" spans="1:38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</row>
    <row r="417" spans="1:38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</row>
    <row r="418" spans="1:38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</row>
    <row r="419" spans="1:38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</row>
    <row r="420" spans="1:38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</row>
    <row r="421" spans="1:38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</row>
    <row r="422" spans="1:38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</row>
    <row r="423" spans="1:38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</row>
    <row r="424" spans="1:38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</row>
    <row r="425" spans="1:38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</row>
    <row r="426" spans="1:38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</row>
    <row r="427" spans="1:38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</row>
    <row r="428" spans="1:38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</row>
    <row r="429" spans="1:38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</row>
    <row r="430" spans="1:38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</row>
    <row r="431" spans="1:38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</row>
    <row r="432" spans="1:38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</row>
    <row r="433" spans="1:38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</row>
    <row r="434" spans="1:38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</row>
    <row r="435" spans="1:38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</row>
    <row r="436" spans="1:38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</row>
    <row r="437" spans="1:38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</row>
    <row r="438" spans="1:38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</row>
    <row r="439" spans="1:38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</row>
    <row r="440" spans="1:38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</row>
    <row r="441" spans="1:38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</row>
    <row r="442" spans="1:38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</row>
    <row r="443" spans="1:38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</row>
    <row r="444" spans="1:38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</row>
    <row r="445" spans="1:38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</row>
    <row r="446" spans="1:38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</row>
    <row r="447" spans="1:38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</row>
    <row r="448" spans="1:38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</row>
    <row r="449" spans="1:38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</row>
    <row r="450" spans="1:38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</row>
    <row r="451" spans="1:38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</row>
    <row r="452" spans="1:38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</row>
    <row r="453" spans="1:38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</row>
    <row r="454" spans="1:38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</row>
    <row r="455" spans="1:38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</row>
    <row r="456" spans="1:38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</row>
    <row r="457" spans="1:38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</row>
    <row r="458" spans="1:38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</row>
    <row r="459" spans="1:38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</row>
    <row r="460" spans="1:38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</row>
    <row r="461" spans="1:38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</row>
    <row r="462" spans="1:38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</row>
    <row r="463" spans="1:38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</row>
    <row r="464" spans="1:38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</row>
    <row r="465" spans="1:38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</row>
    <row r="466" spans="1:38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</row>
    <row r="467" spans="1:38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</row>
    <row r="468" spans="1:38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</row>
    <row r="469" spans="1:38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</row>
    <row r="470" spans="1:38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</row>
    <row r="471" spans="1:38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</row>
    <row r="472" spans="1:38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</row>
    <row r="473" spans="1:38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</row>
    <row r="474" spans="1:38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</row>
    <row r="475" spans="1:38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</row>
    <row r="476" spans="1:38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</row>
    <row r="477" spans="1:38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</row>
    <row r="478" spans="1:38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</row>
    <row r="479" spans="1:38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</row>
    <row r="480" spans="1:38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</row>
    <row r="481" spans="1:38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</row>
    <row r="482" spans="1:38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</row>
    <row r="483" spans="1:38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</row>
    <row r="484" spans="1:38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</row>
    <row r="485" spans="1:38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</row>
    <row r="486" spans="1:38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</row>
    <row r="487" spans="1:38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</row>
    <row r="488" spans="1:38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</row>
    <row r="489" spans="1:38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</row>
    <row r="490" spans="1:38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</row>
    <row r="491" spans="1:38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</row>
    <row r="492" spans="1:38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</row>
    <row r="493" spans="1:38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</row>
    <row r="494" spans="1:38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</row>
    <row r="495" spans="1:38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</row>
    <row r="496" spans="1:38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</row>
    <row r="497" spans="1:38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</row>
    <row r="498" spans="1:38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</row>
    <row r="499" spans="1:38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</row>
    <row r="500" spans="1:38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</row>
    <row r="501" spans="1:38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</row>
    <row r="502" spans="1:38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</row>
    <row r="503" spans="1:38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</row>
    <row r="504" spans="1:38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</row>
    <row r="505" spans="1:38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</row>
    <row r="506" spans="1:38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</row>
    <row r="507" spans="1:38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</row>
    <row r="508" spans="1:38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</row>
    <row r="509" spans="1:38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</row>
    <row r="510" spans="1:38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</row>
    <row r="511" spans="1:38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</row>
    <row r="512" spans="1:38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</row>
    <row r="513" spans="1:38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</row>
    <row r="514" spans="1:38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</row>
    <row r="515" spans="1:38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</row>
    <row r="516" spans="1:38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</row>
    <row r="517" spans="1:38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</row>
    <row r="518" spans="1:38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</row>
    <row r="519" spans="1:38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</row>
    <row r="520" spans="1:38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</row>
    <row r="521" spans="1:38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</row>
    <row r="522" spans="1:38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</row>
    <row r="523" spans="1:38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</row>
    <row r="524" spans="1:38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</row>
    <row r="525" spans="1:38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</row>
    <row r="526" spans="1:38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</row>
    <row r="527" spans="1:38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</row>
    <row r="528" spans="1:38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</row>
    <row r="529" spans="1:38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</row>
    <row r="530" spans="1:38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</row>
    <row r="531" spans="1:38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</row>
    <row r="532" spans="1:38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</row>
    <row r="533" spans="1:38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</row>
    <row r="534" spans="1:38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</row>
    <row r="535" spans="1:38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</row>
    <row r="536" spans="1:38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</row>
    <row r="537" spans="1:38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</row>
    <row r="538" spans="1:38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</row>
    <row r="539" spans="1:38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</row>
    <row r="540" spans="1:38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</row>
    <row r="541" spans="1:38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</row>
    <row r="542" spans="1:38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</row>
    <row r="543" spans="1:38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</row>
    <row r="544" spans="1:38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</row>
    <row r="545" spans="1:38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</row>
    <row r="546" spans="1:38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</row>
    <row r="547" spans="1:38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</row>
    <row r="548" spans="1:38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</row>
    <row r="549" spans="1:38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</row>
    <row r="550" spans="1:38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</row>
    <row r="551" spans="1:38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</row>
    <row r="552" spans="1:38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</row>
    <row r="553" spans="1:38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</row>
    <row r="554" spans="1:38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</row>
    <row r="555" spans="1:38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</row>
    <row r="556" spans="1:38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</row>
    <row r="557" spans="1:38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</row>
    <row r="558" spans="1:38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</row>
    <row r="559" spans="1:38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</row>
    <row r="560" spans="1:38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Y1162"/>
  <sheetViews>
    <sheetView topLeftCell="L70" zoomScale="80" zoomScaleNormal="80" workbookViewId="0">
      <selection activeCell="R18" sqref="R18"/>
    </sheetView>
  </sheetViews>
  <sheetFormatPr baseColWidth="10" defaultColWidth="8.83203125" defaultRowHeight="15" x14ac:dyDescent="0.2"/>
  <cols>
    <col min="4" max="4" width="15" customWidth="1"/>
    <col min="19" max="19" width="11.1640625" customWidth="1"/>
    <col min="20" max="20" width="15.5" customWidth="1"/>
    <col min="28" max="28" width="14.1640625" customWidth="1"/>
    <col min="29" max="29" width="14" customWidth="1"/>
    <col min="30" max="30" width="13.83203125" customWidth="1"/>
    <col min="31" max="32" width="12.5" customWidth="1"/>
    <col min="33" max="33" width="12.83203125" customWidth="1"/>
    <col min="34" max="34" width="14" customWidth="1"/>
    <col min="35" max="35" width="11.5" customWidth="1"/>
    <col min="36" max="36" width="14.5" customWidth="1"/>
    <col min="37" max="37" width="15.5" customWidth="1"/>
    <col min="38" max="38" width="13.33203125" customWidth="1"/>
    <col min="39" max="39" width="11.83203125" customWidth="1"/>
    <col min="40" max="40" width="14.83203125" customWidth="1"/>
  </cols>
  <sheetData>
    <row r="1" spans="1:77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</row>
    <row r="2" spans="1:77" x14ac:dyDescent="0.2">
      <c r="A2" s="4" t="s">
        <v>19</v>
      </c>
      <c r="B2" s="41">
        <f>'prevalence calculations'!W11</f>
        <v>487.65613018122224</v>
      </c>
      <c r="C2" s="41">
        <f>'prevalence calculations'!V11</f>
        <v>202.08282833331418</v>
      </c>
      <c r="D2" s="41">
        <f>'prevalence calculations'!G11</f>
        <v>18.363474957269322</v>
      </c>
      <c r="E2" s="41">
        <f>'prevalence calculations'!I11</f>
        <v>9.7779541980265225</v>
      </c>
      <c r="F2" s="41">
        <f>'prevalence calculations'!K11</f>
        <v>5.723680506161867</v>
      </c>
      <c r="G2" s="41">
        <f>'prevalence calculations'!M11</f>
        <v>3.5773003163511663</v>
      </c>
      <c r="H2" s="41">
        <f>'prevalence calculations'!O11</f>
        <v>1.3704058876086933</v>
      </c>
      <c r="I2" s="41">
        <f>'prevalence calculations'!R11</f>
        <v>0.1960896452947829</v>
      </c>
      <c r="J2" s="41">
        <f>'prevalence calculations'!T11</f>
        <v>4.7484564005641224E-2</v>
      </c>
      <c r="K2" s="41">
        <v>0</v>
      </c>
      <c r="L2" s="41">
        <f xml:space="preserve"> (C2 + D2 + E2 + F2 + G2 + H2) / $Q$2</f>
        <v>0.33053949186838089</v>
      </c>
      <c r="M2" s="41">
        <f xml:space="preserve"> (D2 + E2 + F2 + G2 + H2) / (C2 + D2 + E2 + F2+ G2 + H2)</f>
        <v>0.16111879479812491</v>
      </c>
      <c r="N2" s="41">
        <f>I2 / (D2 + E2 + F2 + G2 + H2)</f>
        <v>5.0521880704228897E-3</v>
      </c>
      <c r="O2" s="41"/>
      <c r="P2" s="41"/>
      <c r="Q2" s="41">
        <f>SUM(B2:K2)</f>
        <v>728.79534858925456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</row>
    <row r="3" spans="1:77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</row>
    <row r="4" spans="1:77" x14ac:dyDescent="0.2">
      <c r="A4" s="4" t="str">
        <f>'65-69 transition matrix'!A1</f>
        <v>65-69</v>
      </c>
      <c r="B4" s="4" t="str">
        <f>'65-69 transition matrix'!B1</f>
        <v>no NAFLD</v>
      </c>
      <c r="C4" s="4" t="str">
        <f>'65-69 transition matrix'!C1</f>
        <v>NAFLD</v>
      </c>
      <c r="D4" s="4" t="str">
        <f>'65-69 transition matrix'!D1</f>
        <v>F1</v>
      </c>
      <c r="E4" s="4" t="str">
        <f>'65-69 transition matrix'!E1</f>
        <v>F2</v>
      </c>
      <c r="F4" s="4" t="str">
        <f>'65-69 transition matrix'!F1</f>
        <v>F3</v>
      </c>
      <c r="G4" s="4" t="str">
        <f>'65-69 transition matrix'!G1</f>
        <v>F4</v>
      </c>
      <c r="H4" s="4" t="str">
        <f>'65-69 transition matrix'!H1</f>
        <v>DCC</v>
      </c>
      <c r="I4" s="4" t="str">
        <f>'65-69 transition matrix'!I1</f>
        <v>HCC</v>
      </c>
      <c r="J4" s="4" t="str">
        <f>'65-69 transition matrix'!J1</f>
        <v>LT</v>
      </c>
      <c r="K4" s="4" t="str">
        <f>'65-69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</row>
    <row r="5" spans="1:77" x14ac:dyDescent="0.2">
      <c r="A5" s="4" t="str">
        <f>'65-69 transition matrix'!A2</f>
        <v>no NAFLD</v>
      </c>
      <c r="B5" s="41">
        <f>'65-69 transition matrix'!B2</f>
        <v>0.89561000000000002</v>
      </c>
      <c r="C5" s="41">
        <f>'65-69 transition matrix'!C2</f>
        <v>8.9399999999999993E-2</v>
      </c>
      <c r="D5" s="41">
        <f>'65-69 transition matrix'!D2</f>
        <v>0</v>
      </c>
      <c r="E5" s="41">
        <f>'65-69 transition matrix'!E2</f>
        <v>0</v>
      </c>
      <c r="F5" s="41">
        <f>'65-69 transition matrix'!F2</f>
        <v>0</v>
      </c>
      <c r="G5" s="41">
        <f>'65-69 transition matrix'!G2</f>
        <v>0</v>
      </c>
      <c r="H5" s="41">
        <f>'65-69 transition matrix'!H2</f>
        <v>0</v>
      </c>
      <c r="I5" s="41">
        <f>'65-69 transition matrix'!I2</f>
        <v>0</v>
      </c>
      <c r="J5" s="41">
        <f>'65-69 transition matrix'!J2</f>
        <v>0</v>
      </c>
      <c r="K5" s="41">
        <f>'65-69 transition matrix'!K2</f>
        <v>1.499E-2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</row>
    <row r="6" spans="1:77" x14ac:dyDescent="0.2">
      <c r="A6" s="4" t="str">
        <f>'65-69 transition matrix'!A3</f>
        <v>NAFLD</v>
      </c>
      <c r="B6" s="41">
        <f>'65-69 transition matrix'!B3</f>
        <v>0.14359</v>
      </c>
      <c r="C6" s="41">
        <f>'65-69 transition matrix'!C3</f>
        <v>0.81453449999999994</v>
      </c>
      <c r="D6" s="41">
        <f>'65-69 transition matrix'!D3</f>
        <v>2.6136E-2</v>
      </c>
      <c r="E6" s="41">
        <f>'65-69 transition matrix'!E3</f>
        <v>0</v>
      </c>
      <c r="F6" s="41">
        <f>'65-69 transition matrix'!F3</f>
        <v>0</v>
      </c>
      <c r="G6" s="41">
        <f>'65-69 transition matrix'!G3</f>
        <v>0</v>
      </c>
      <c r="H6" s="41">
        <f>'65-69 transition matrix'!H3</f>
        <v>0</v>
      </c>
      <c r="I6" s="41">
        <f>'65-69 transition matrix'!I3</f>
        <v>0</v>
      </c>
      <c r="J6" s="41">
        <f>'65-69 transition matrix'!J3</f>
        <v>0</v>
      </c>
      <c r="K6" s="41">
        <f>'65-69 transition matrix'!K3</f>
        <v>1.57395E-2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</row>
    <row r="7" spans="1:77" x14ac:dyDescent="0.2">
      <c r="A7" s="4" t="str">
        <f>'65-69 transition matrix'!A4</f>
        <v>F1</v>
      </c>
      <c r="B7" s="41">
        <f>'65-69 transition matrix'!B4</f>
        <v>0</v>
      </c>
      <c r="C7" s="41">
        <f>'65-69 transition matrix'!C4</f>
        <v>4.9799999999999997E-2</v>
      </c>
      <c r="D7" s="41">
        <f>'65-69 transition matrix'!D4</f>
        <v>0.80023998699999999</v>
      </c>
      <c r="E7" s="41">
        <f>'65-69 transition matrix'!E4</f>
        <v>0.1331</v>
      </c>
      <c r="F7" s="41">
        <f>'65-69 transition matrix'!F4</f>
        <v>0</v>
      </c>
      <c r="G7" s="41">
        <f>'65-69 transition matrix'!G4</f>
        <v>0</v>
      </c>
      <c r="H7" s="41">
        <f>'65-69 transition matrix'!H4</f>
        <v>0</v>
      </c>
      <c r="I7" s="41">
        <f>'65-69 transition matrix'!I4</f>
        <v>1.1253000000000001E-5</v>
      </c>
      <c r="J7" s="41">
        <f>'65-69 transition matrix'!J4</f>
        <v>0</v>
      </c>
      <c r="K7" s="41">
        <f>'65-69 transition matrix'!K4</f>
        <v>1.6848760000000001E-2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</row>
    <row r="8" spans="1:77" x14ac:dyDescent="0.2">
      <c r="A8" s="4" t="str">
        <f>'65-69 transition matrix'!A5</f>
        <v>F2</v>
      </c>
      <c r="B8" s="41">
        <f>'65-69 transition matrix'!B5</f>
        <v>0</v>
      </c>
      <c r="C8" s="41">
        <f>'65-69 transition matrix'!C5</f>
        <v>0</v>
      </c>
      <c r="D8" s="41">
        <f>'65-69 transition matrix'!D5</f>
        <v>4.9799999999999997E-2</v>
      </c>
      <c r="E8" s="41">
        <f>'65-69 transition matrix'!E5</f>
        <v>0.78985812</v>
      </c>
      <c r="F8" s="41">
        <f>'65-69 transition matrix'!F5</f>
        <v>0.1331</v>
      </c>
      <c r="G8" s="41">
        <f>'65-69 transition matrix'!G5</f>
        <v>0</v>
      </c>
      <c r="H8" s="41">
        <f>'65-69 transition matrix'!H5</f>
        <v>0</v>
      </c>
      <c r="I8" s="41">
        <f>'65-69 transition matrix'!I5</f>
        <v>2.299E-4</v>
      </c>
      <c r="J8" s="41">
        <f>'65-69 transition matrix'!J5</f>
        <v>0</v>
      </c>
      <c r="K8" s="41">
        <f>'65-69 transition matrix'!K5</f>
        <v>2.7011980000000001E-2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</row>
    <row r="9" spans="1:77" x14ac:dyDescent="0.2">
      <c r="A9" s="4" t="str">
        <f>'65-69 transition matrix'!A6</f>
        <v>F3</v>
      </c>
      <c r="B9" s="41">
        <f>'65-69 transition matrix'!B6</f>
        <v>0</v>
      </c>
      <c r="C9" s="41">
        <f>'65-69 transition matrix'!C6</f>
        <v>0</v>
      </c>
      <c r="D9" s="41">
        <f>'65-69 transition matrix'!D6</f>
        <v>0</v>
      </c>
      <c r="E9" s="41">
        <f>'65-69 transition matrix'!E6</f>
        <v>4.9799999999999997E-2</v>
      </c>
      <c r="F9" s="41">
        <f>'65-69 transition matrix'!F6</f>
        <v>0.82746865000000003</v>
      </c>
      <c r="G9" s="41">
        <f>'65-69 transition matrix'!G6</f>
        <v>8.7119999999999989E-2</v>
      </c>
      <c r="H9" s="41">
        <f>'65-69 transition matrix'!H6</f>
        <v>0</v>
      </c>
      <c r="I9" s="41">
        <f>'65-69 transition matrix'!I6</f>
        <v>4.5980000000000001E-4</v>
      </c>
      <c r="J9" s="41">
        <f>'65-69 transition matrix'!J6</f>
        <v>0</v>
      </c>
      <c r="K9" s="41">
        <f>'65-69 transition matrix'!K6</f>
        <v>3.5151550000000004E-2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</row>
    <row r="10" spans="1:77" x14ac:dyDescent="0.2">
      <c r="A10" s="4" t="str">
        <f>'65-69 transition matrix'!A7</f>
        <v>F4</v>
      </c>
      <c r="B10" s="41">
        <f>'65-69 transition matrix'!B7</f>
        <v>0</v>
      </c>
      <c r="C10" s="41">
        <f>'65-69 transition matrix'!C7</f>
        <v>0</v>
      </c>
      <c r="D10" s="41">
        <f>'65-69 transition matrix'!D7</f>
        <v>0</v>
      </c>
      <c r="E10" s="41">
        <f>'65-69 transition matrix'!E7</f>
        <v>0</v>
      </c>
      <c r="F10" s="41">
        <f>'65-69 transition matrix'!F7</f>
        <v>4.9799999999999997E-2</v>
      </c>
      <c r="G10" s="41">
        <f>'65-69 transition matrix'!G7</f>
        <v>0.74113468999999998</v>
      </c>
      <c r="H10" s="41">
        <f>'65-69 transition matrix'!H7</f>
        <v>0.1331</v>
      </c>
      <c r="I10" s="41">
        <f>'65-69 transition matrix'!I7</f>
        <v>3.1459999999999995E-2</v>
      </c>
      <c r="J10" s="41">
        <f>'65-69 transition matrix'!J7</f>
        <v>0</v>
      </c>
      <c r="K10" s="41">
        <f>'65-69 transition matrix'!K7</f>
        <v>4.4505309999999999E-2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</row>
    <row r="11" spans="1:77" x14ac:dyDescent="0.2">
      <c r="A11" s="4" t="str">
        <f>'65-69 transition matrix'!A8</f>
        <v>DCC</v>
      </c>
      <c r="B11" s="41">
        <f>'65-69 transition matrix'!B8</f>
        <v>0</v>
      </c>
      <c r="C11" s="41">
        <f>'65-69 transition matrix'!C8</f>
        <v>0</v>
      </c>
      <c r="D11" s="41">
        <f>'65-69 transition matrix'!D8</f>
        <v>0</v>
      </c>
      <c r="E11" s="41">
        <f>'65-69 transition matrix'!E8</f>
        <v>0</v>
      </c>
      <c r="F11" s="41">
        <f>'65-69 transition matrix'!F8</f>
        <v>0</v>
      </c>
      <c r="G11" s="41">
        <f>'65-69 transition matrix'!G8</f>
        <v>0</v>
      </c>
      <c r="H11" s="41">
        <f>'65-69 transition matrix'!H8</f>
        <v>0.7746599999999999</v>
      </c>
      <c r="I11" s="41">
        <f>'65-69 transition matrix'!I8</f>
        <v>3.1459999999999995E-2</v>
      </c>
      <c r="J11" s="41">
        <f>'65-69 transition matrix'!J8</f>
        <v>3.388E-2</v>
      </c>
      <c r="K11" s="41">
        <f>'65-69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</row>
    <row r="12" spans="1:77" x14ac:dyDescent="0.2">
      <c r="A12" s="4" t="str">
        <f>'65-69 transition matrix'!A9</f>
        <v>HCC</v>
      </c>
      <c r="B12" s="41">
        <f>'65-69 transition matrix'!B9</f>
        <v>0</v>
      </c>
      <c r="C12" s="41">
        <f>'65-69 transition matrix'!C9</f>
        <v>0</v>
      </c>
      <c r="D12" s="41">
        <f>'65-69 transition matrix'!D9</f>
        <v>0</v>
      </c>
      <c r="E12" s="41">
        <f>'65-69 transition matrix'!E9</f>
        <v>0</v>
      </c>
      <c r="F12" s="41">
        <f>'65-69 transition matrix'!F9</f>
        <v>0</v>
      </c>
      <c r="G12" s="41">
        <f>'65-69 transition matrix'!G9</f>
        <v>0</v>
      </c>
      <c r="H12" s="41">
        <f>'65-69 transition matrix'!H9</f>
        <v>0</v>
      </c>
      <c r="I12" s="41">
        <f>'65-69 transition matrix'!I9</f>
        <v>0.37056200000000006</v>
      </c>
      <c r="J12" s="41">
        <f>'65-69 transition matrix'!J9</f>
        <v>7.038E-3</v>
      </c>
      <c r="K12" s="41">
        <f>'65-69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</row>
    <row r="13" spans="1:77" x14ac:dyDescent="0.2">
      <c r="A13" s="4" t="str">
        <f>'65-69 transition matrix'!A10</f>
        <v xml:space="preserve">LT </v>
      </c>
      <c r="B13" s="41">
        <f>'65-69 transition matrix'!B10</f>
        <v>0</v>
      </c>
      <c r="C13" s="41">
        <f>'65-69 transition matrix'!C10</f>
        <v>0</v>
      </c>
      <c r="D13" s="41">
        <f>'65-69 transition matrix'!D10</f>
        <v>0</v>
      </c>
      <c r="E13" s="41">
        <f>'65-69 transition matrix'!E10</f>
        <v>0</v>
      </c>
      <c r="F13" s="41">
        <f>'65-69 transition matrix'!F10</f>
        <v>0</v>
      </c>
      <c r="G13" s="41">
        <f>'65-69 transition matrix'!G10</f>
        <v>0</v>
      </c>
      <c r="H13" s="41">
        <f>'65-69 transition matrix'!H10</f>
        <v>0</v>
      </c>
      <c r="I13" s="41">
        <f>'65-69 transition matrix'!I10</f>
        <v>0</v>
      </c>
      <c r="J13" s="41">
        <f>'65-69 transition matrix'!J10</f>
        <v>0.92999999999999994</v>
      </c>
      <c r="K13" s="41">
        <f>'65-69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</row>
    <row r="14" spans="1:77" x14ac:dyDescent="0.2">
      <c r="A14" s="4" t="str">
        <f>'65-69 transition matrix'!A11</f>
        <v>death</v>
      </c>
      <c r="B14" s="41">
        <f>'65-69 transition matrix'!B11</f>
        <v>0</v>
      </c>
      <c r="C14" s="41">
        <f>'65-69 transition matrix'!C11</f>
        <v>0</v>
      </c>
      <c r="D14" s="41">
        <f>'65-69 transition matrix'!D11</f>
        <v>0</v>
      </c>
      <c r="E14" s="41">
        <f>'65-69 transition matrix'!E11</f>
        <v>0</v>
      </c>
      <c r="F14" s="41">
        <f>'65-69 transition matrix'!F11</f>
        <v>0</v>
      </c>
      <c r="G14" s="41">
        <f>'65-69 transition matrix'!G11</f>
        <v>0</v>
      </c>
      <c r="H14" s="41">
        <f>'65-69 transition matrix'!H11</f>
        <v>0</v>
      </c>
      <c r="I14" s="41">
        <f>'65-69 transition matrix'!I11</f>
        <v>0</v>
      </c>
      <c r="J14" s="41">
        <f>'65-69 transition matrix'!J11</f>
        <v>0</v>
      </c>
      <c r="K14" s="41">
        <f>'65-69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</row>
    <row r="15" spans="1:77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</row>
    <row r="16" spans="1:77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</row>
    <row r="17" spans="1:77" x14ac:dyDescent="0.2">
      <c r="A17" s="4">
        <v>65</v>
      </c>
      <c r="B17" s="41">
        <f t="shared" si="0"/>
        <v>487.65613018122224</v>
      </c>
      <c r="C17" s="41">
        <f t="shared" si="0"/>
        <v>202.08282833331418</v>
      </c>
      <c r="D17" s="41">
        <f t="shared" si="0"/>
        <v>18.363474957269322</v>
      </c>
      <c r="E17" s="41">
        <f t="shared" si="0"/>
        <v>9.7779541980265225</v>
      </c>
      <c r="F17" s="41">
        <f t="shared" si="0"/>
        <v>5.723680506161867</v>
      </c>
      <c r="G17" s="41">
        <f t="shared" si="0"/>
        <v>3.5773003163511663</v>
      </c>
      <c r="H17" s="41">
        <f t="shared" si="0"/>
        <v>1.3704058876086933</v>
      </c>
      <c r="I17" s="41">
        <f t="shared" si="0"/>
        <v>0.1960896452947829</v>
      </c>
      <c r="J17" s="41">
        <f t="shared" si="0"/>
        <v>4.7484564005641224E-2</v>
      </c>
      <c r="K17" s="41">
        <f t="shared" si="0"/>
        <v>0</v>
      </c>
      <c r="L17" s="41">
        <f xml:space="preserve"> (C17 + D17 + E17 + F17 + G17 + H17) / $Q$2</f>
        <v>0.33053949186838089</v>
      </c>
      <c r="M17" s="41">
        <f xml:space="preserve"> (D17 + E17 + F17 + G17 + H17) / (C17 + D17 + E17 + F17+ G17 + H17)</f>
        <v>0.16111879479812491</v>
      </c>
      <c r="N17" s="41">
        <f>I17 / (D17 + E17 + F17 + G17 + H17)</f>
        <v>5.0521880704228897E-3</v>
      </c>
      <c r="O17" s="41">
        <f>SUM(B17:J17)</f>
        <v>728.79534858925456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</row>
    <row r="18" spans="1:77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</row>
    <row r="19" spans="1:77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</row>
    <row r="20" spans="1:77" x14ac:dyDescent="0.2">
      <c r="A20" s="4">
        <v>66</v>
      </c>
      <c r="B20" s="41">
        <f t="array" ref="B20:K20">MMULT(B17:K17,B5:K14)</f>
        <v>465.76678007198501</v>
      </c>
      <c r="C20" s="41">
        <v>209.11439462613515</v>
      </c>
      <c r="D20" s="41">
        <v>20.463765881461246</v>
      </c>
      <c r="E20" s="41">
        <v>10.452414326318744</v>
      </c>
      <c r="F20" s="41">
        <v>6.2157614409766948</v>
      </c>
      <c r="G20" s="41">
        <v>3.1499084066926453</v>
      </c>
      <c r="H20" s="41">
        <v>1.5377372970012906</v>
      </c>
      <c r="I20" s="41">
        <v>0.23340455246685618</v>
      </c>
      <c r="J20" s="41">
        <v>9.1970074921013556E-2</v>
      </c>
      <c r="K20" s="41">
        <v>11.769211911295709</v>
      </c>
      <c r="L20" s="41">
        <f xml:space="preserve"> (C20 + D20 + E20 + F20 + G20 + H20) / $Q$2</f>
        <v>0.34431336926659084</v>
      </c>
      <c r="M20" s="41">
        <f xml:space="preserve"> (D20 + E20 + F20 + G20 + H20) / (C20 + D20 + E20 + F20+ G20 + H20)</f>
        <v>0.16665573559510732</v>
      </c>
      <c r="N20" s="41">
        <f>I20 / (D20 + E20 + F20 + G20 + H20)</f>
        <v>5.5812256228104252E-3</v>
      </c>
      <c r="O20" s="41">
        <f>SUM(B20:J20)</f>
        <v>717.02613667795856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</row>
    <row r="21" spans="1:77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</row>
    <row r="22" spans="1:77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</row>
    <row r="23" spans="1:77" x14ac:dyDescent="0.2">
      <c r="A23" s="4">
        <v>67</v>
      </c>
      <c r="B23" s="41">
        <f t="array" ref="B23:K23">MMULT(B20:K20,B5:K14)</f>
        <v>447.17212182463726</v>
      </c>
      <c r="C23" s="41">
        <v>212.98953454893388</v>
      </c>
      <c r="D23" s="41">
        <v>22.361867794350935</v>
      </c>
      <c r="E23" s="41">
        <v>11.289196487830321</v>
      </c>
      <c r="F23" s="41">
        <v>6.6914295137733593</v>
      </c>
      <c r="G23" s="41">
        <v>2.8760235272604371</v>
      </c>
      <c r="H23" s="41">
        <v>1.6104763834258109</v>
      </c>
      <c r="I23" s="41">
        <v>0.23945548753108023</v>
      </c>
      <c r="J23" s="41">
        <v>0.13927341053920805</v>
      </c>
      <c r="K23" s="41">
        <v>23.425969610972061</v>
      </c>
      <c r="L23" s="41">
        <f xml:space="preserve"> (C23 + D23 + E23 + F23 + G23 + H23) / $Q$2</f>
        <v>0.35375984321886772</v>
      </c>
      <c r="M23" s="41">
        <f xml:space="preserve"> (D23 + E23 + F23 + G23 + H23) / (C23 + D23 + E23 + F23+ G23 + H23)</f>
        <v>0.17387809173358562</v>
      </c>
      <c r="N23" s="41">
        <f>I23 / (D23 + E23 + F23 + G23 + H23)</f>
        <v>5.3415316234414574E-3</v>
      </c>
      <c r="O23" s="41">
        <f>SUM(B23:J23)</f>
        <v>705.36937897828238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</row>
    <row r="24" spans="1:77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</row>
    <row r="25" spans="1:77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</row>
    <row r="26" spans="1:77" x14ac:dyDescent="0.2">
      <c r="A26" s="4">
        <v>68</v>
      </c>
      <c r="B26" s="41">
        <f t="array" ref="B26:K26">MMULT(B23:K23,B5:K14)</f>
        <v>431.07499129324481</v>
      </c>
      <c r="C26" s="41">
        <v>214.57813273632982</v>
      </c>
      <c r="D26" s="41">
        <v>24.023757253111995</v>
      </c>
      <c r="E26" s="41">
        <v>12.226461307402282</v>
      </c>
      <c r="F26" s="41">
        <v>7.1827661705199839</v>
      </c>
      <c r="G26" s="41">
        <v>2.7144781445488055</v>
      </c>
      <c r="H26" s="41">
        <v>1.6303703666630027</v>
      </c>
      <c r="I26" s="41">
        <v>0.23580213522195653</v>
      </c>
      <c r="J26" s="41">
        <v>0.1857724993931737</v>
      </c>
      <c r="K26" s="41">
        <v>34.942816682818531</v>
      </c>
      <c r="L26" s="41">
        <f xml:space="preserve"> (C26 + D26 + E26 + F26 + G26 + H26) / $Q$2</f>
        <v>0.35998578542854892</v>
      </c>
      <c r="M26" s="41">
        <f xml:space="preserve"> (D26 + E26 + F26 + G26 + H26) / (C26 + D26 + E26 + F26+ G26 + H26)</f>
        <v>0.18211071764286704</v>
      </c>
      <c r="N26" s="41">
        <f>I26 / (D26 + E26 + F26 + G26 + H26)</f>
        <v>4.935387798487601E-3</v>
      </c>
      <c r="O26" s="41">
        <f>SUM(B26:J26)</f>
        <v>693.85253190643584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</row>
    <row r="27" spans="1:77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</row>
    <row r="28" spans="1:77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</row>
    <row r="29" spans="1:77" x14ac:dyDescent="0.2">
      <c r="A29" s="4">
        <v>69</v>
      </c>
      <c r="B29" s="41">
        <f t="array" ref="B29:K29">MMULT(B26:K26,B5:K14)</f>
        <v>416.88634703175256</v>
      </c>
      <c r="C29" s="41">
        <v>214.5157793921411</v>
      </c>
      <c r="D29" s="41">
        <v>25.441863042226849</v>
      </c>
      <c r="E29" s="41">
        <v>13.212433588198611</v>
      </c>
      <c r="F29" s="41">
        <v>7.7060368379996147</v>
      </c>
      <c r="G29" s="41">
        <v>2.637556506947655</v>
      </c>
      <c r="H29" s="41">
        <v>1.6242797492786076</v>
      </c>
      <c r="I29" s="41">
        <v>0.23045208367498826</v>
      </c>
      <c r="J29" s="41">
        <v>0.22966494788588618</v>
      </c>
      <c r="K29" s="41">
        <v>46.310935409148463</v>
      </c>
      <c r="L29" s="41">
        <f xml:space="preserve"> (C29 + D29 + E29 + F29 + G29 + H29) / $Q$2</f>
        <v>0.36380302046387358</v>
      </c>
      <c r="M29" s="41">
        <f xml:space="preserve"> (D29 + E29 + F29 + G29 + H29) / (C29 + D29 + E29 + F29+ G29 + H29)</f>
        <v>0.19092766574260714</v>
      </c>
      <c r="N29" s="41">
        <f>I29 / (D29 + E29 + F29 + G29 + H29)</f>
        <v>4.5523944336737041E-3</v>
      </c>
      <c r="O29" s="41">
        <f>SUM(B29:J29)</f>
        <v>682.48441318010578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12.432951058826916</v>
      </c>
      <c r="AM29">
        <f>J29 - J17</f>
        <v>0.18218038388024496</v>
      </c>
      <c r="AN29">
        <f>K29-K17</f>
        <v>46.310935409148463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</row>
    <row r="30" spans="1:77" x14ac:dyDescent="0.2">
      <c r="A30" s="22" t="s">
        <v>153</v>
      </c>
      <c r="B30" s="4">
        <f t="shared" ref="B30:J30" si="1">SUM(B17:B29)</f>
        <v>2248.5563704028418</v>
      </c>
      <c r="C30" s="4">
        <f t="shared" si="1"/>
        <v>1053.2806696368541</v>
      </c>
      <c r="D30" s="4">
        <f t="shared" si="1"/>
        <v>110.65472892842035</v>
      </c>
      <c r="E30" s="4">
        <f t="shared" si="1"/>
        <v>56.958459907776472</v>
      </c>
      <c r="F30" s="4">
        <f t="shared" si="1"/>
        <v>33.519674469431514</v>
      </c>
      <c r="G30" s="4">
        <f t="shared" si="1"/>
        <v>14.95526690180071</v>
      </c>
      <c r="H30" s="4">
        <f t="shared" si="1"/>
        <v>7.7732696839774063</v>
      </c>
      <c r="I30" s="4">
        <f t="shared" si="1"/>
        <v>1.1352039041896642</v>
      </c>
      <c r="J30" s="4">
        <f t="shared" si="1"/>
        <v>0.69416549674492267</v>
      </c>
      <c r="K30" s="41"/>
      <c r="L30" s="4"/>
      <c r="M30" s="41"/>
      <c r="N30" s="41"/>
      <c r="O30" s="4">
        <f>SUM(B30:J30)</f>
        <v>3527.5278093320376</v>
      </c>
      <c r="P30" s="41"/>
      <c r="Q30" s="41">
        <f xml:space="preserve"> $R$6 * B30</f>
        <v>2248.5563704028418</v>
      </c>
      <c r="R30" s="41">
        <f>$R$7 * C30</f>
        <v>1053.2806696368541</v>
      </c>
      <c r="S30" s="41">
        <f xml:space="preserve"> $R$8 * D30</f>
        <v>105.12199248199933</v>
      </c>
      <c r="T30" s="41">
        <f xml:space="preserve"> $R$9 * E30</f>
        <v>54.110536912387644</v>
      </c>
      <c r="U30" s="41">
        <f xml:space="preserve"> $R$10 * F30</f>
        <v>30.838100511876995</v>
      </c>
      <c r="V30" s="41">
        <f>$R$11 * G30</f>
        <v>11.665108183404554</v>
      </c>
      <c r="W30" s="41">
        <f>$R$12 *H30</f>
        <v>4.6639618103864438</v>
      </c>
      <c r="X30" s="41">
        <f xml:space="preserve"> $R$13 * I30</f>
        <v>0.73788253772328172</v>
      </c>
      <c r="Y30" s="41">
        <f xml:space="preserve"> $R$14 * J30</f>
        <v>0.52062412255869206</v>
      </c>
      <c r="Z30" s="4">
        <f>SUM(Q30:Y30)</f>
        <v>3509.4952466000332</v>
      </c>
      <c r="AA30" s="41"/>
      <c r="AB30" s="50">
        <f xml:space="preserve"> $S$6 * B30</f>
        <v>5641627.9333407301</v>
      </c>
      <c r="AC30" s="50">
        <f>$S$7 * C30</f>
        <v>4081462.5948428097</v>
      </c>
      <c r="AD30" s="50">
        <f xml:space="preserve"> $S$8 * D30</f>
        <v>434319.81104404991</v>
      </c>
      <c r="AE30" s="50">
        <f xml:space="preserve"> $S$9 * E30</f>
        <v>227833.83963110589</v>
      </c>
      <c r="AF30" s="50">
        <f xml:space="preserve"> $S$10 * F30</f>
        <v>150838.53511244181</v>
      </c>
      <c r="AG30" s="50">
        <f>$S$11 * G30</f>
        <v>309753.4880700963</v>
      </c>
      <c r="AH30" s="50">
        <f>$S$12 *H30</f>
        <v>397867.03550469957</v>
      </c>
      <c r="AI30" s="50">
        <f xml:space="preserve"> $S$13 * I30</f>
        <v>80520.012924172886</v>
      </c>
      <c r="AJ30" s="50">
        <f xml:space="preserve"> $S$14 * J30</f>
        <v>46625.708085362967</v>
      </c>
      <c r="AK30" s="39">
        <f>SUM(AB30:AJ30) + AL30 + AM30 + AN30</f>
        <v>14344891.9317075</v>
      </c>
      <c r="AL30" s="39">
        <f>IF(AL29&gt;0,(AL29*$T$7)-(AL29*$S$7),0)</f>
        <v>57738.6247171922</v>
      </c>
      <c r="AM30" s="39">
        <f>IF(AM29 &gt; 0, (AM29 * $T$14) - (AM29 * $S$14), 0)</f>
        <v>30345.786542932408</v>
      </c>
      <c r="AN30" s="39">
        <f t="array" ref="AN30">IF(AN29&gt;0,AN29*$T$15,0)</f>
        <v>2885958.5618919046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</row>
    <row r="31" spans="1:77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</row>
    <row r="32" spans="1:77" x14ac:dyDescent="0.2">
      <c r="A32" s="4" t="str">
        <f>'70-74 transition matrix'!A1</f>
        <v>70-74</v>
      </c>
      <c r="B32" s="4" t="str">
        <f>'70-74 transition matrix'!B1</f>
        <v>no NAFLD</v>
      </c>
      <c r="C32" s="4" t="str">
        <f>'70-74 transition matrix'!C1</f>
        <v>NAFLD</v>
      </c>
      <c r="D32" s="4" t="str">
        <f>'70-74 transition matrix'!D1</f>
        <v>F1</v>
      </c>
      <c r="E32" s="4" t="str">
        <f>'70-74 transition matrix'!E1</f>
        <v>F2</v>
      </c>
      <c r="F32" s="4" t="str">
        <f>'70-74 transition matrix'!F1</f>
        <v>F3</v>
      </c>
      <c r="G32" s="4" t="str">
        <f>'70-74 transition matrix'!G1</f>
        <v>F4</v>
      </c>
      <c r="H32" s="4" t="str">
        <f>'70-74 transition matrix'!H1</f>
        <v>DCC</v>
      </c>
      <c r="I32" s="4" t="str">
        <f>'70-74 transition matrix'!I1</f>
        <v>HCC</v>
      </c>
      <c r="J32" s="4" t="str">
        <f>'70-74 transition matrix'!J1</f>
        <v>LT</v>
      </c>
      <c r="K32" s="4" t="str">
        <f>'70-74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</row>
    <row r="33" spans="1:77" x14ac:dyDescent="0.2">
      <c r="A33" s="4" t="str">
        <f>'70-74 transition matrix'!A2</f>
        <v>no NAFLD</v>
      </c>
      <c r="B33" s="41">
        <f>'70-74 transition matrix'!B2</f>
        <v>0.88634999999999997</v>
      </c>
      <c r="C33" s="41">
        <f>'70-74 transition matrix'!C2</f>
        <v>9.0399999999999994E-2</v>
      </c>
      <c r="D33" s="41">
        <f>'70-74 transition matrix'!D2</f>
        <v>0</v>
      </c>
      <c r="E33" s="41">
        <f>'70-74 transition matrix'!E2</f>
        <v>0</v>
      </c>
      <c r="F33" s="41">
        <f>'70-74 transition matrix'!F2</f>
        <v>0</v>
      </c>
      <c r="G33" s="41">
        <f>'70-74 transition matrix'!G2</f>
        <v>0</v>
      </c>
      <c r="H33" s="41">
        <f>'70-74 transition matrix'!H2</f>
        <v>0</v>
      </c>
      <c r="I33" s="41">
        <f>'70-74 transition matrix'!I2</f>
        <v>0</v>
      </c>
      <c r="J33" s="41">
        <f>'70-74 transition matrix'!J2</f>
        <v>0</v>
      </c>
      <c r="K33" s="41">
        <f>'70-74 transition matrix'!K2</f>
        <v>2.325E-2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</row>
    <row r="34" spans="1:77" x14ac:dyDescent="0.2">
      <c r="A34" s="4" t="str">
        <f>'70-74 transition matrix'!A3</f>
        <v>NAFLD</v>
      </c>
      <c r="B34" s="41">
        <f>'70-74 transition matrix'!B3</f>
        <v>0.14359</v>
      </c>
      <c r="C34" s="41">
        <f>'70-74 transition matrix'!C3</f>
        <v>0.80586150000000001</v>
      </c>
      <c r="D34" s="41">
        <f>'70-74 transition matrix'!D3</f>
        <v>2.6136E-2</v>
      </c>
      <c r="E34" s="41">
        <f>'70-74 transition matrix'!E3</f>
        <v>0</v>
      </c>
      <c r="F34" s="41">
        <f>'70-74 transition matrix'!F3</f>
        <v>0</v>
      </c>
      <c r="G34" s="41">
        <f>'70-74 transition matrix'!G3</f>
        <v>0</v>
      </c>
      <c r="H34" s="41">
        <f>'70-74 transition matrix'!H3</f>
        <v>0</v>
      </c>
      <c r="I34" s="41">
        <f>'70-74 transition matrix'!I3</f>
        <v>0</v>
      </c>
      <c r="J34" s="41">
        <f>'70-74 transition matrix'!J3</f>
        <v>0</v>
      </c>
      <c r="K34" s="41">
        <f>'70-74 transition matrix'!K3</f>
        <v>2.44125E-2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</row>
    <row r="35" spans="1:77" x14ac:dyDescent="0.2">
      <c r="A35" s="4" t="str">
        <f>'70-74 transition matrix'!A4</f>
        <v>F1</v>
      </c>
      <c r="B35" s="41">
        <f>'70-74 transition matrix'!B4</f>
        <v>0</v>
      </c>
      <c r="C35" s="41">
        <f>'70-74 transition matrix'!C4</f>
        <v>4.9799999999999997E-2</v>
      </c>
      <c r="D35" s="41">
        <f>'70-74 transition matrix'!D4</f>
        <v>0.79095574700000004</v>
      </c>
      <c r="E35" s="41">
        <f>'70-74 transition matrix'!E4</f>
        <v>0.1331</v>
      </c>
      <c r="F35" s="41">
        <f>'70-74 transition matrix'!F4</f>
        <v>0</v>
      </c>
      <c r="G35" s="41">
        <f>'70-74 transition matrix'!G4</f>
        <v>0</v>
      </c>
      <c r="H35" s="41">
        <f>'70-74 transition matrix'!H4</f>
        <v>0</v>
      </c>
      <c r="I35" s="41">
        <f>'70-74 transition matrix'!I4</f>
        <v>1.1253000000000001E-5</v>
      </c>
      <c r="J35" s="41">
        <f>'70-74 transition matrix'!J4</f>
        <v>0</v>
      </c>
      <c r="K35" s="41">
        <f>'70-74 transition matrix'!K4</f>
        <v>2.6133000000000003E-2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</row>
    <row r="36" spans="1:77" x14ac:dyDescent="0.2">
      <c r="A36" s="4" t="str">
        <f>'70-74 transition matrix'!A5</f>
        <v>F2</v>
      </c>
      <c r="B36" s="41">
        <f>'70-74 transition matrix'!B5</f>
        <v>0</v>
      </c>
      <c r="C36" s="41">
        <f>'70-74 transition matrix'!C5</f>
        <v>0</v>
      </c>
      <c r="D36" s="41">
        <f>'70-74 transition matrix'!D5</f>
        <v>4.9799999999999997E-2</v>
      </c>
      <c r="E36" s="41">
        <f>'70-74 transition matrix'!E5</f>
        <v>0.77497360000000004</v>
      </c>
      <c r="F36" s="41">
        <f>'70-74 transition matrix'!F5</f>
        <v>0.1331</v>
      </c>
      <c r="G36" s="41">
        <f>'70-74 transition matrix'!G5</f>
        <v>0</v>
      </c>
      <c r="H36" s="41">
        <f>'70-74 transition matrix'!H5</f>
        <v>0</v>
      </c>
      <c r="I36" s="41">
        <f>'70-74 transition matrix'!I5</f>
        <v>2.299E-4</v>
      </c>
      <c r="J36" s="41">
        <f>'70-74 transition matrix'!J5</f>
        <v>0</v>
      </c>
      <c r="K36" s="41">
        <f>'70-74 transition matrix'!K5</f>
        <v>4.1896500000000003E-2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</row>
    <row r="37" spans="1:77" x14ac:dyDescent="0.2">
      <c r="A37" s="4" t="str">
        <f>'70-74 transition matrix'!A6</f>
        <v>F3</v>
      </c>
      <c r="B37" s="41">
        <f>'70-74 transition matrix'!B6</f>
        <v>0</v>
      </c>
      <c r="C37" s="41">
        <f>'70-74 transition matrix'!C6</f>
        <v>0</v>
      </c>
      <c r="D37" s="41">
        <f>'70-74 transition matrix'!D6</f>
        <v>0</v>
      </c>
      <c r="E37" s="41">
        <f>'70-74 transition matrix'!E6</f>
        <v>4.9799999999999997E-2</v>
      </c>
      <c r="F37" s="41">
        <f>'70-74 transition matrix'!F6</f>
        <v>0.80809895000000009</v>
      </c>
      <c r="G37" s="41">
        <f>'70-74 transition matrix'!G6</f>
        <v>8.7119999999999989E-2</v>
      </c>
      <c r="H37" s="41">
        <f>'70-74 transition matrix'!H6</f>
        <v>0</v>
      </c>
      <c r="I37" s="41">
        <f>'70-74 transition matrix'!I6</f>
        <v>4.5980000000000001E-4</v>
      </c>
      <c r="J37" s="41">
        <f>'70-74 transition matrix'!J6</f>
        <v>0</v>
      </c>
      <c r="K37" s="41">
        <f>'70-74 transition matrix'!K6</f>
        <v>5.4521250000000007E-2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</row>
    <row r="38" spans="1:77" x14ac:dyDescent="0.2">
      <c r="A38" s="4" t="str">
        <f>'70-74 transition matrix'!A7</f>
        <v>F4</v>
      </c>
      <c r="B38" s="41">
        <f>'70-74 transition matrix'!B7</f>
        <v>0</v>
      </c>
      <c r="C38" s="41">
        <f>'70-74 transition matrix'!C7</f>
        <v>0</v>
      </c>
      <c r="D38" s="41">
        <f>'70-74 transition matrix'!D7</f>
        <v>0</v>
      </c>
      <c r="E38" s="41">
        <f>'70-74 transition matrix'!E7</f>
        <v>0</v>
      </c>
      <c r="F38" s="41">
        <f>'70-74 transition matrix'!F7</f>
        <v>4.9799999999999997E-2</v>
      </c>
      <c r="G38" s="41">
        <f>'70-74 transition matrix'!G7</f>
        <v>0.71661074999999996</v>
      </c>
      <c r="H38" s="41">
        <f>'70-74 transition matrix'!H7</f>
        <v>0.1331</v>
      </c>
      <c r="I38" s="41">
        <f>'70-74 transition matrix'!I7</f>
        <v>3.1459999999999995E-2</v>
      </c>
      <c r="J38" s="41">
        <f>'70-74 transition matrix'!J7</f>
        <v>0</v>
      </c>
      <c r="K38" s="41">
        <f>'70-74 transition matrix'!K7</f>
        <v>6.902925E-2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</row>
    <row r="39" spans="1:77" x14ac:dyDescent="0.2">
      <c r="A39" s="4" t="str">
        <f>'70-74 transition matrix'!A8</f>
        <v>DCC</v>
      </c>
      <c r="B39" s="41">
        <f>'70-74 transition matrix'!B8</f>
        <v>0</v>
      </c>
      <c r="C39" s="41">
        <f>'70-74 transition matrix'!C8</f>
        <v>0</v>
      </c>
      <c r="D39" s="41">
        <f>'70-74 transition matrix'!D8</f>
        <v>0</v>
      </c>
      <c r="E39" s="41">
        <f>'70-74 transition matrix'!E8</f>
        <v>0</v>
      </c>
      <c r="F39" s="41">
        <f>'70-74 transition matrix'!F8</f>
        <v>0</v>
      </c>
      <c r="G39" s="41">
        <f>'70-74 transition matrix'!G8</f>
        <v>0</v>
      </c>
      <c r="H39" s="41">
        <f>'70-74 transition matrix'!H8</f>
        <v>0.7746599999999999</v>
      </c>
      <c r="I39" s="41">
        <f>'70-74 transition matrix'!I8</f>
        <v>3.1459999999999995E-2</v>
      </c>
      <c r="J39" s="41">
        <f>'70-74 transition matrix'!J8</f>
        <v>3.388E-2</v>
      </c>
      <c r="K39" s="41">
        <f>'70-74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</row>
    <row r="40" spans="1:77" x14ac:dyDescent="0.2">
      <c r="A40" s="4" t="str">
        <f>'70-74 transition matrix'!A9</f>
        <v>HCC</v>
      </c>
      <c r="B40" s="41">
        <f>'70-74 transition matrix'!B9</f>
        <v>0</v>
      </c>
      <c r="C40" s="41">
        <f>'70-74 transition matrix'!C9</f>
        <v>0</v>
      </c>
      <c r="D40" s="41">
        <f>'70-74 transition matrix'!D9</f>
        <v>0</v>
      </c>
      <c r="E40" s="41">
        <f>'70-74 transition matrix'!E9</f>
        <v>0</v>
      </c>
      <c r="F40" s="41">
        <f>'70-74 transition matrix'!F9</f>
        <v>0</v>
      </c>
      <c r="G40" s="41">
        <f>'70-74 transition matrix'!G9</f>
        <v>0</v>
      </c>
      <c r="H40" s="41">
        <f>'70-74 transition matrix'!H9</f>
        <v>0</v>
      </c>
      <c r="I40" s="41">
        <f>'70-74 transition matrix'!I9</f>
        <v>0.37056200000000006</v>
      </c>
      <c r="J40" s="41">
        <f>'70-74 transition matrix'!J9</f>
        <v>7.038E-3</v>
      </c>
      <c r="K40" s="41">
        <f>'70-74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</row>
    <row r="41" spans="1:77" x14ac:dyDescent="0.2">
      <c r="A41" s="4" t="str">
        <f>'70-74 transition matrix'!A10</f>
        <v xml:space="preserve">LT </v>
      </c>
      <c r="B41" s="41">
        <f>'70-74 transition matrix'!B10</f>
        <v>0</v>
      </c>
      <c r="C41" s="41">
        <f>'70-74 transition matrix'!C10</f>
        <v>0</v>
      </c>
      <c r="D41" s="41">
        <f>'70-74 transition matrix'!D10</f>
        <v>0</v>
      </c>
      <c r="E41" s="41">
        <f>'70-74 transition matrix'!E10</f>
        <v>0</v>
      </c>
      <c r="F41" s="41">
        <f>'70-74 transition matrix'!F10</f>
        <v>0</v>
      </c>
      <c r="G41" s="41">
        <f>'70-74 transition matrix'!G10</f>
        <v>0</v>
      </c>
      <c r="H41" s="41">
        <f>'70-74 transition matrix'!H10</f>
        <v>0</v>
      </c>
      <c r="I41" s="41">
        <f>'70-74 transition matrix'!I10</f>
        <v>0</v>
      </c>
      <c r="J41" s="41">
        <f>'70-74 transition matrix'!J10</f>
        <v>0.92999999999999994</v>
      </c>
      <c r="K41" s="41">
        <f>'70-74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</row>
    <row r="42" spans="1:77" x14ac:dyDescent="0.2">
      <c r="A42" s="4" t="str">
        <f>'70-74 transition matrix'!A11</f>
        <v>death</v>
      </c>
      <c r="B42" s="41">
        <f>'70-74 transition matrix'!B11</f>
        <v>0</v>
      </c>
      <c r="C42" s="41">
        <f>'70-74 transition matrix'!C11</f>
        <v>0</v>
      </c>
      <c r="D42" s="41">
        <f>'70-74 transition matrix'!D11</f>
        <v>0</v>
      </c>
      <c r="E42" s="41">
        <f>'70-74 transition matrix'!E11</f>
        <v>0</v>
      </c>
      <c r="F42" s="41">
        <f>'70-74 transition matrix'!F11</f>
        <v>0</v>
      </c>
      <c r="G42" s="41">
        <f>'70-74 transition matrix'!G11</f>
        <v>0</v>
      </c>
      <c r="H42" s="41">
        <f>'70-74 transition matrix'!H11</f>
        <v>0</v>
      </c>
      <c r="I42" s="41">
        <f>'70-74 transition matrix'!I11</f>
        <v>0</v>
      </c>
      <c r="J42" s="41">
        <f>'70-74 transition matrix'!J11</f>
        <v>0</v>
      </c>
      <c r="K42" s="41">
        <f>'70-74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</row>
    <row r="43" spans="1:77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</row>
    <row r="44" spans="1:77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</row>
    <row r="45" spans="1:77" x14ac:dyDescent="0.2">
      <c r="A45" s="4">
        <v>70</v>
      </c>
      <c r="B45" s="41">
        <f t="array" ref="B45:K45">MMULT(B29:K29,B33:K42)</f>
        <v>400.30953445451138</v>
      </c>
      <c r="C45" s="41">
        <v>211.82353830579322</v>
      </c>
      <c r="D45" s="41">
        <v>26.387951390521525</v>
      </c>
      <c r="E45" s="41">
        <v>14.009359828059971</v>
      </c>
      <c r="F45" s="41">
        <v>8.1171655020840383</v>
      </c>
      <c r="G45" s="41">
        <v>2.5614512759376655</v>
      </c>
      <c r="H45" s="41">
        <v>1.6093233216508989</v>
      </c>
      <c r="I45" s="41">
        <v>0.22634122515650246</v>
      </c>
      <c r="J45" s="41">
        <v>0.2702409212043379</v>
      </c>
      <c r="K45" s="41">
        <v>63.480442364334735</v>
      </c>
      <c r="L45" s="41">
        <f xml:space="preserve"> (C45 + D45 + E45 + F45 + G45 + H45) / $Q$2</f>
        <v>0.36293973354256842</v>
      </c>
      <c r="M45" s="41">
        <f xml:space="preserve"> (D45 + E45 + F45 + G45 + H45) / (C45 + D45 + E45 + F45+ G45 + H45)</f>
        <v>0.19918147670304984</v>
      </c>
      <c r="N45" s="41">
        <f>I45 / (D45 + E45 + F45 + G45 + H45)</f>
        <v>4.2961022201308359E-3</v>
      </c>
      <c r="O45" s="41">
        <f>SUM(B45:J45)</f>
        <v>665.31490622491947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</row>
    <row r="46" spans="1:77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</row>
    <row r="47" spans="1:77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</row>
    <row r="48" spans="1:77" x14ac:dyDescent="0.2">
      <c r="A48" s="4">
        <v>71</v>
      </c>
      <c r="B48" s="41">
        <f t="array" ref="B48:K48">MMULT(B45:K45,B33:K42)</f>
        <v>385.230097729085</v>
      </c>
      <c r="C48" s="41">
        <v>208.20253620834981</v>
      </c>
      <c r="D48" s="41">
        <v>27.105587920487238</v>
      </c>
      <c r="E48" s="41">
        <v>14.773355191729216</v>
      </c>
      <c r="F48" s="41">
        <v>8.5516789858668112</v>
      </c>
      <c r="G48" s="41">
        <v>2.5427309784797085</v>
      </c>
      <c r="H48" s="41">
        <v>1.5876075691773885</v>
      </c>
      <c r="I48" s="41">
        <v>0.22233599405590687</v>
      </c>
      <c r="J48" s="41">
        <v>0.30744092040021814</v>
      </c>
      <c r="K48" s="41">
        <v>80.271977091622986</v>
      </c>
      <c r="L48" s="41">
        <f xml:space="preserve"> (C48 + D48 + E48 + F48 + G48 + H48) / $Q$2</f>
        <v>0.36054496967183908</v>
      </c>
      <c r="M48" s="41">
        <f xml:space="preserve"> (D48 + E48 + F48 + G48 + H48) / (C48 + D48 + E48 + F48+ G48 + H48)</f>
        <v>0.20764284727127638</v>
      </c>
      <c r="N48" s="41">
        <f>I48 / (D48 + E48 + F48 + G48 + H48)</f>
        <v>4.0750014557022814E-3</v>
      </c>
      <c r="O48" s="41">
        <f>SUM(B48:J48)</f>
        <v>648.52337149763139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</row>
    <row r="49" spans="1:77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</row>
    <row r="50" spans="1:77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</row>
    <row r="51" spans="1:77" x14ac:dyDescent="0.2">
      <c r="A51" s="4">
        <v>72</v>
      </c>
      <c r="B51" s="41">
        <f t="array" ref="B51:K51">MMULT(B48:K48,B33:K42)</f>
        <v>371.34449929633143</v>
      </c>
      <c r="C51" s="41">
        <v>203.95706724581464</v>
      </c>
      <c r="D51" s="41">
        <v>27.616615116412706</v>
      </c>
      <c r="E51" s="41">
        <v>15.482587622726099</v>
      </c>
      <c r="F51" s="41">
        <v>9.0035643879634826</v>
      </c>
      <c r="G51" s="41">
        <v>2.5671706267852943</v>
      </c>
      <c r="H51" s="41">
        <v>1.5682935727746048</v>
      </c>
      <c r="I51" s="41">
        <v>0.21996319687578658</v>
      </c>
      <c r="J51" s="41">
        <v>0.3412730011420983</v>
      </c>
      <c r="K51" s="41">
        <v>96.69431452242813</v>
      </c>
      <c r="L51" s="41">
        <f xml:space="preserve"> (C51 + D51 + E51 + F51 + G51 + H51) / $Q$2</f>
        <v>0.35702107467637206</v>
      </c>
      <c r="M51" s="41">
        <f xml:space="preserve"> (D51 + E51 + F51 + G51 + H51) / (C51 + D51 + E51 + F51+ G51 + H51)</f>
        <v>0.21613853761080598</v>
      </c>
      <c r="N51" s="41">
        <f>I51 / (D51 + E51 + F51 + G51 + H51)</f>
        <v>3.911275153696085E-3</v>
      </c>
      <c r="O51" s="41">
        <f>SUM(B51:J51)</f>
        <v>632.10103406682606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</row>
    <row r="52" spans="1:77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</row>
    <row r="53" spans="1:77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</row>
    <row r="54" spans="1:77" x14ac:dyDescent="0.2">
      <c r="A54" s="4">
        <v>73</v>
      </c>
      <c r="B54" s="41">
        <f t="array" ref="B54:K54">MMULT(B51:K51,B33:K42)</f>
        <v>358.42739223712988</v>
      </c>
      <c r="C54" s="41">
        <v>199.30599831549875</v>
      </c>
      <c r="D54" s="41">
        <v>27.945175212162074</v>
      </c>
      <c r="E54" s="41">
        <v>16.1227456458146</v>
      </c>
      <c r="F54" s="41">
        <v>9.4643484379694343</v>
      </c>
      <c r="G54" s="41">
        <v>2.6240525977179585</v>
      </c>
      <c r="H54" s="41">
        <v>1.5565847095106977</v>
      </c>
      <c r="I54" s="41">
        <v>0.21962176144879497</v>
      </c>
      <c r="J54" s="41">
        <v>0.37206577828736676</v>
      </c>
      <c r="K54" s="41">
        <v>112.75736389371468</v>
      </c>
      <c r="L54" s="41">
        <f xml:space="preserve"> (C54 + D54 + E54 + F54 + G54 + H54) / $Q$2</f>
        <v>0.35266265820190917</v>
      </c>
      <c r="M54" s="41">
        <f xml:space="preserve"> (D54 + E54 + F54 + G54 + H54) / (C54 + D54 + E54 + F54+ G54 + H54)</f>
        <v>0.22454732122306881</v>
      </c>
      <c r="N54" s="41">
        <f>I54 / (D54 + E54 + F54 + G54 + H54)</f>
        <v>3.8054184821929189E-3</v>
      </c>
      <c r="O54" s="41">
        <f>SUM(B54:J54)</f>
        <v>616.03798469553965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</row>
    <row r="55" spans="1:77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</row>
    <row r="56" spans="1:77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</row>
    <row r="57" spans="1:77" x14ac:dyDescent="0.2">
      <c r="A57" s="4">
        <v>74</v>
      </c>
      <c r="B57" s="41">
        <f t="array" ref="B57:K57">MMULT(B54:K54,B33:K42)</f>
        <v>346.31046740750247</v>
      </c>
      <c r="C57" s="41">
        <v>194.40653674532749</v>
      </c>
      <c r="D57" s="41">
        <v>28.115371240116978</v>
      </c>
      <c r="E57" s="41">
        <v>16.685529607970917</v>
      </c>
      <c r="F57" s="41">
        <v>9.9247452999815184</v>
      </c>
      <c r="G57" s="41">
        <v>2.7049583360060114</v>
      </c>
      <c r="H57" s="41">
        <v>1.5550853118258172</v>
      </c>
      <c r="I57" s="41">
        <v>0.22127912254381546</v>
      </c>
      <c r="J57" s="41">
        <v>0.40030396172255012</v>
      </c>
      <c r="K57" s="41">
        <v>128.47107155625659</v>
      </c>
      <c r="L57" s="41">
        <f xml:space="preserve"> (C57 + D57 + E57 + F57 + G57 + H57) / $Q$2</f>
        <v>0.3476863937616036</v>
      </c>
      <c r="M57" s="41">
        <f xml:space="preserve"> (D57 + E57 + F57 + G57 + H57) / (C57 + D57 + E57 + F57+ G57 + H57)</f>
        <v>0.23278413312455679</v>
      </c>
      <c r="N57" s="41">
        <f>I57 / (D57 + E57 + F57 + G57 + H57)</f>
        <v>3.7514034897188162E-3</v>
      </c>
      <c r="O57" s="41">
        <f>SUM(B57:J57)</f>
        <v>600.32427703299754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-17.417001560465735</v>
      </c>
      <c r="AM57">
        <f>J57 - J45</f>
        <v>0.13006304051821221</v>
      </c>
      <c r="AN57">
        <f>K57-K45</f>
        <v>64.990629191921855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</row>
    <row r="58" spans="1:77" x14ac:dyDescent="0.2">
      <c r="A58" s="22" t="s">
        <v>153</v>
      </c>
      <c r="B58" s="4">
        <f t="shared" ref="B58:J58" si="2">SUM(B45:B57)</f>
        <v>1861.6219911245603</v>
      </c>
      <c r="C58" s="4">
        <f t="shared" si="2"/>
        <v>1017.6956768207839</v>
      </c>
      <c r="D58" s="4">
        <f t="shared" si="2"/>
        <v>137.17070087970052</v>
      </c>
      <c r="E58" s="4">
        <f t="shared" si="2"/>
        <v>77.073577896300804</v>
      </c>
      <c r="F58" s="4">
        <f t="shared" si="2"/>
        <v>45.061502613865279</v>
      </c>
      <c r="G58" s="4">
        <f t="shared" si="2"/>
        <v>13.00036381492664</v>
      </c>
      <c r="H58" s="4">
        <f t="shared" si="2"/>
        <v>7.8768944849394078</v>
      </c>
      <c r="I58" s="4">
        <f t="shared" si="2"/>
        <v>1.1095413000808063</v>
      </c>
      <c r="J58" s="4">
        <f t="shared" si="2"/>
        <v>1.6913245827565713</v>
      </c>
      <c r="K58" s="41"/>
      <c r="L58" s="4"/>
      <c r="M58" s="41"/>
      <c r="N58" s="41"/>
      <c r="O58" s="4">
        <f>SUM(B58:J58)</f>
        <v>3162.3015735179138</v>
      </c>
      <c r="P58" s="41"/>
      <c r="Q58" s="41">
        <f xml:space="preserve"> $R$6 * B58</f>
        <v>1861.6219911245603</v>
      </c>
      <c r="R58" s="41">
        <f>$R$7 * C58</f>
        <v>1017.6956768207839</v>
      </c>
      <c r="S58" s="41">
        <f xml:space="preserve"> $R$8 * D58</f>
        <v>130.31216583571549</v>
      </c>
      <c r="T58" s="41">
        <f xml:space="preserve"> $R$9 * E58</f>
        <v>73.219899001485757</v>
      </c>
      <c r="U58" s="41">
        <f xml:space="preserve"> $R$10 * F58</f>
        <v>41.456582404756055</v>
      </c>
      <c r="V58" s="41">
        <f>$R$11 * G58</f>
        <v>10.14028377564278</v>
      </c>
      <c r="W58" s="41">
        <f>$R$12 *H58</f>
        <v>4.7261366909636449</v>
      </c>
      <c r="X58" s="41">
        <f xml:space="preserve"> $R$13 * I58</f>
        <v>0.72120184505252416</v>
      </c>
      <c r="Y58" s="41">
        <f xml:space="preserve"> $R$14 * J58</f>
        <v>1.2684934370674283</v>
      </c>
      <c r="Z58" s="4">
        <f>SUM(Q58:Y58)</f>
        <v>3141.1624309360277</v>
      </c>
      <c r="AA58" s="41"/>
      <c r="AB58" s="50">
        <f xml:space="preserve"> $S$6 * B58</f>
        <v>4670809.5757315215</v>
      </c>
      <c r="AC58" s="50">
        <f>$S$7 * C58</f>
        <v>3943570.7476805374</v>
      </c>
      <c r="AD58" s="50">
        <f xml:space="preserve"> $S$8 * D58</f>
        <v>538395.00095282448</v>
      </c>
      <c r="AE58" s="50">
        <f xml:space="preserve"> $S$9 * E58</f>
        <v>308294.31158520322</v>
      </c>
      <c r="AF58" s="50">
        <f xml:space="preserve"> $S$10 * F58</f>
        <v>202776.76176239375</v>
      </c>
      <c r="AG58" s="50">
        <f>$S$11 * G58</f>
        <v>269263.53533476056</v>
      </c>
      <c r="AH58" s="50">
        <f>$S$12 *H58</f>
        <v>403170.96731713862</v>
      </c>
      <c r="AI58" s="50">
        <f xml:space="preserve"> $S$13 * I58</f>
        <v>78699.764414731588</v>
      </c>
      <c r="AJ58" s="50">
        <f xml:space="preserve"> $S$14 * J58</f>
        <v>113602.88957459338</v>
      </c>
      <c r="AK58" s="39">
        <f>SUM(AB58:AJ58) + AL58 + AM58 + AN58</f>
        <v>14600269.194365816</v>
      </c>
      <c r="AL58" s="39">
        <f>IF(AL57&gt;0,(AL57*$T$7)-(AL57*$S$7),0)</f>
        <v>0</v>
      </c>
      <c r="AM58" s="39">
        <f>IF(AM57 &gt; 0, (AM57 * $T$14) - (AM57 * $S$14), 0)</f>
        <v>21664.600659118609</v>
      </c>
      <c r="AN58" s="39">
        <f t="array" ref="AN58">IF(AN57&gt;0,AN57*$T$15,0)</f>
        <v>4050021.0393529944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</row>
    <row r="59" spans="1:77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</row>
    <row r="60" spans="1:77" x14ac:dyDescent="0.2">
      <c r="A60" s="4" t="str">
        <f>'75-79 transition matrix'!A1</f>
        <v>75-79</v>
      </c>
      <c r="B60" s="4" t="str">
        <f>'75-79 transition matrix'!B1</f>
        <v>no NAFLD</v>
      </c>
      <c r="C60" s="4" t="str">
        <f>'75-79 transition matrix'!C1</f>
        <v>NAFLD</v>
      </c>
      <c r="D60" s="4" t="str">
        <f>'75-79 transition matrix'!D1</f>
        <v>F1</v>
      </c>
      <c r="E60" s="4" t="str">
        <f>'75-79 transition matrix'!E1</f>
        <v>F2</v>
      </c>
      <c r="F60" s="4" t="str">
        <f>'75-79 transition matrix'!F1</f>
        <v>F3</v>
      </c>
      <c r="G60" s="4" t="str">
        <f>'75-79 transition matrix'!G1</f>
        <v>F4</v>
      </c>
      <c r="H60" s="4" t="str">
        <f>'75-79 transition matrix'!H1</f>
        <v>DCC</v>
      </c>
      <c r="I60" s="4" t="str">
        <f>'75-79 transition matrix'!I1</f>
        <v>HCC</v>
      </c>
      <c r="J60" s="4" t="str">
        <f>'75-79 transition matrix'!J1</f>
        <v>LT</v>
      </c>
      <c r="K60" s="4" t="str">
        <f>'75-79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</row>
    <row r="61" spans="1:77" x14ac:dyDescent="0.2">
      <c r="A61" s="4" t="str">
        <f>'75-79 transition matrix'!A2</f>
        <v>no NAFLD</v>
      </c>
      <c r="B61" s="41">
        <f>'75-79 transition matrix'!B2</f>
        <v>0.87229999999999996</v>
      </c>
      <c r="C61" s="41">
        <f>'75-79 transition matrix'!C2</f>
        <v>9.0700000000000003E-2</v>
      </c>
      <c r="D61" s="41">
        <f>'75-79 transition matrix'!D2</f>
        <v>0</v>
      </c>
      <c r="E61" s="41">
        <f>'75-79 transition matrix'!E2</f>
        <v>0</v>
      </c>
      <c r="F61" s="41">
        <f>'75-79 transition matrix'!F2</f>
        <v>0</v>
      </c>
      <c r="G61" s="41">
        <f>'75-79 transition matrix'!G2</f>
        <v>0</v>
      </c>
      <c r="H61" s="41">
        <f>'75-79 transition matrix'!H2</f>
        <v>0</v>
      </c>
      <c r="I61" s="41">
        <f>'75-79 transition matrix'!I2</f>
        <v>0</v>
      </c>
      <c r="J61" s="41">
        <f>'75-79 transition matrix'!J2</f>
        <v>0</v>
      </c>
      <c r="K61" s="41">
        <f>'75-79 transition matrix'!K2</f>
        <v>3.6999999999999998E-2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</row>
    <row r="62" spans="1:77" x14ac:dyDescent="0.2">
      <c r="A62" s="4" t="str">
        <f>'75-79 transition matrix'!A3</f>
        <v>NAFLD</v>
      </c>
      <c r="B62" s="41">
        <f>'75-79 transition matrix'!B3</f>
        <v>0.14359</v>
      </c>
      <c r="C62" s="41">
        <f>'75-79 transition matrix'!C3</f>
        <v>0.79142399999999991</v>
      </c>
      <c r="D62" s="41">
        <f>'75-79 transition matrix'!D3</f>
        <v>2.6136E-2</v>
      </c>
      <c r="E62" s="41">
        <f>'75-79 transition matrix'!E3</f>
        <v>0</v>
      </c>
      <c r="F62" s="41">
        <f>'75-79 transition matrix'!F3</f>
        <v>0</v>
      </c>
      <c r="G62" s="41">
        <f>'75-79 transition matrix'!G3</f>
        <v>0</v>
      </c>
      <c r="H62" s="41">
        <f>'75-79 transition matrix'!H3</f>
        <v>0</v>
      </c>
      <c r="I62" s="41">
        <f>'75-79 transition matrix'!I3</f>
        <v>0</v>
      </c>
      <c r="J62" s="41">
        <f>'75-79 transition matrix'!J3</f>
        <v>0</v>
      </c>
      <c r="K62" s="41">
        <f>'75-79 transition matrix'!K3</f>
        <v>3.8850000000000003E-2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</row>
    <row r="63" spans="1:77" x14ac:dyDescent="0.2">
      <c r="A63" s="4" t="str">
        <f>'75-79 transition matrix'!A4</f>
        <v>F1</v>
      </c>
      <c r="B63" s="41">
        <f>'75-79 transition matrix'!B4</f>
        <v>0</v>
      </c>
      <c r="C63" s="41">
        <f>'75-79 transition matrix'!C4</f>
        <v>4.9799999999999997E-2</v>
      </c>
      <c r="D63" s="41">
        <f>'75-79 transition matrix'!D4</f>
        <v>0.77550074700000005</v>
      </c>
      <c r="E63" s="41">
        <f>'75-79 transition matrix'!E4</f>
        <v>0.1331</v>
      </c>
      <c r="F63" s="41">
        <f>'75-79 transition matrix'!F4</f>
        <v>0</v>
      </c>
      <c r="G63" s="41">
        <f>'75-79 transition matrix'!G4</f>
        <v>0</v>
      </c>
      <c r="H63" s="41">
        <f>'75-79 transition matrix'!H4</f>
        <v>0</v>
      </c>
      <c r="I63" s="41">
        <f>'75-79 transition matrix'!I4</f>
        <v>1.1253000000000001E-5</v>
      </c>
      <c r="J63" s="41">
        <f>'75-79 transition matrix'!J4</f>
        <v>0</v>
      </c>
      <c r="K63" s="41">
        <f>'75-79 transition matrix'!K4</f>
        <v>4.1588E-2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</row>
    <row r="64" spans="1:77" x14ac:dyDescent="0.2">
      <c r="A64" s="4" t="str">
        <f>'75-79 transition matrix'!A5</f>
        <v>F2</v>
      </c>
      <c r="B64" s="41">
        <f>'75-79 transition matrix'!B5</f>
        <v>0</v>
      </c>
      <c r="C64" s="41">
        <f>'75-79 transition matrix'!C5</f>
        <v>0</v>
      </c>
      <c r="D64" s="41">
        <f>'75-79 transition matrix'!D5</f>
        <v>4.9799999999999997E-2</v>
      </c>
      <c r="E64" s="41">
        <f>'75-79 transition matrix'!E5</f>
        <v>0.75019610000000003</v>
      </c>
      <c r="F64" s="41">
        <f>'75-79 transition matrix'!F5</f>
        <v>0.1331</v>
      </c>
      <c r="G64" s="41">
        <f>'75-79 transition matrix'!G5</f>
        <v>0</v>
      </c>
      <c r="H64" s="41">
        <f>'75-79 transition matrix'!H5</f>
        <v>0</v>
      </c>
      <c r="I64" s="41">
        <f>'75-79 transition matrix'!I5</f>
        <v>2.299E-4</v>
      </c>
      <c r="J64" s="41">
        <f>'75-79 transition matrix'!J5</f>
        <v>0</v>
      </c>
      <c r="K64" s="41">
        <f>'75-79 transition matrix'!K5</f>
        <v>6.6673999999999997E-2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</row>
    <row r="65" spans="1:77" x14ac:dyDescent="0.2">
      <c r="A65" s="4" t="str">
        <f>'75-79 transition matrix'!A6</f>
        <v>F3</v>
      </c>
      <c r="B65" s="41">
        <f>'75-79 transition matrix'!B6</f>
        <v>0</v>
      </c>
      <c r="C65" s="41">
        <f>'75-79 transition matrix'!C6</f>
        <v>0</v>
      </c>
      <c r="D65" s="41">
        <f>'75-79 transition matrix'!D6</f>
        <v>0</v>
      </c>
      <c r="E65" s="41">
        <f>'75-79 transition matrix'!E6</f>
        <v>4.9799999999999997E-2</v>
      </c>
      <c r="F65" s="41">
        <f>'75-79 transition matrix'!F6</f>
        <v>0.77585520000000008</v>
      </c>
      <c r="G65" s="41">
        <f>'75-79 transition matrix'!G6</f>
        <v>8.7119999999999989E-2</v>
      </c>
      <c r="H65" s="41">
        <f>'75-79 transition matrix'!H6</f>
        <v>0</v>
      </c>
      <c r="I65" s="41">
        <f>'75-79 transition matrix'!I6</f>
        <v>4.5980000000000001E-4</v>
      </c>
      <c r="J65" s="41">
        <f>'75-79 transition matrix'!J6</f>
        <v>0</v>
      </c>
      <c r="K65" s="41">
        <f>'75-79 transition matrix'!K6</f>
        <v>8.6765000000000009E-2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</row>
    <row r="66" spans="1:77" x14ac:dyDescent="0.2">
      <c r="A66" s="4" t="str">
        <f>'75-79 transition matrix'!A7</f>
        <v>F4</v>
      </c>
      <c r="B66" s="41">
        <f>'75-79 transition matrix'!B7</f>
        <v>0</v>
      </c>
      <c r="C66" s="41">
        <f>'75-79 transition matrix'!C7</f>
        <v>0</v>
      </c>
      <c r="D66" s="41">
        <f>'75-79 transition matrix'!D7</f>
        <v>0</v>
      </c>
      <c r="E66" s="41">
        <f>'75-79 transition matrix'!E7</f>
        <v>0</v>
      </c>
      <c r="F66" s="41">
        <f>'75-79 transition matrix'!F7</f>
        <v>4.9799999999999997E-2</v>
      </c>
      <c r="G66" s="41">
        <f>'75-79 transition matrix'!G7</f>
        <v>0.67578700000000003</v>
      </c>
      <c r="H66" s="41">
        <f>'75-79 transition matrix'!H7</f>
        <v>0.1331</v>
      </c>
      <c r="I66" s="41">
        <f>'75-79 transition matrix'!I7</f>
        <v>3.1459999999999995E-2</v>
      </c>
      <c r="J66" s="41">
        <f>'75-79 transition matrix'!J7</f>
        <v>0</v>
      </c>
      <c r="K66" s="41">
        <f>'75-79 transition matrix'!K7</f>
        <v>0.10985299999999999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</row>
    <row r="67" spans="1:77" x14ac:dyDescent="0.2">
      <c r="A67" s="4" t="str">
        <f>'75-79 transition matrix'!A8</f>
        <v>DCC</v>
      </c>
      <c r="B67" s="41">
        <f>'75-79 transition matrix'!B8</f>
        <v>0</v>
      </c>
      <c r="C67" s="41">
        <f>'75-79 transition matrix'!C8</f>
        <v>0</v>
      </c>
      <c r="D67" s="41">
        <f>'75-79 transition matrix'!D8</f>
        <v>0</v>
      </c>
      <c r="E67" s="41">
        <f>'75-79 transition matrix'!E8</f>
        <v>0</v>
      </c>
      <c r="F67" s="41">
        <f>'75-79 transition matrix'!F8</f>
        <v>0</v>
      </c>
      <c r="G67" s="41">
        <f>'75-79 transition matrix'!G8</f>
        <v>0</v>
      </c>
      <c r="H67" s="41">
        <f>'75-79 transition matrix'!H8</f>
        <v>0.7746599999999999</v>
      </c>
      <c r="I67" s="41">
        <f>'75-79 transition matrix'!I8</f>
        <v>3.1459999999999995E-2</v>
      </c>
      <c r="J67" s="41">
        <f>'75-79 transition matrix'!J8</f>
        <v>3.388E-2</v>
      </c>
      <c r="K67" s="41">
        <f>'75-79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</row>
    <row r="68" spans="1:77" x14ac:dyDescent="0.2">
      <c r="A68" s="4" t="str">
        <f>'75-79 transition matrix'!A9</f>
        <v>HCC</v>
      </c>
      <c r="B68" s="41">
        <f>'75-79 transition matrix'!B9</f>
        <v>0</v>
      </c>
      <c r="C68" s="41">
        <f>'75-79 transition matrix'!C9</f>
        <v>0</v>
      </c>
      <c r="D68" s="41">
        <f>'75-79 transition matrix'!D9</f>
        <v>0</v>
      </c>
      <c r="E68" s="41">
        <f>'75-79 transition matrix'!E9</f>
        <v>0</v>
      </c>
      <c r="F68" s="41">
        <f>'75-79 transition matrix'!F9</f>
        <v>0</v>
      </c>
      <c r="G68" s="41">
        <f>'75-79 transition matrix'!G9</f>
        <v>0</v>
      </c>
      <c r="H68" s="41">
        <f>'75-79 transition matrix'!H9</f>
        <v>0</v>
      </c>
      <c r="I68" s="41">
        <f>'75-79 transition matrix'!I9</f>
        <v>0.37056200000000006</v>
      </c>
      <c r="J68" s="41">
        <f>'75-79 transition matrix'!J9</f>
        <v>7.038E-3</v>
      </c>
      <c r="K68" s="41">
        <f>'75-79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</row>
    <row r="69" spans="1:77" x14ac:dyDescent="0.2">
      <c r="A69" s="4" t="str">
        <f>'75-79 transition matrix'!A10</f>
        <v xml:space="preserve">LT </v>
      </c>
      <c r="B69" s="41">
        <f>'75-79 transition matrix'!B10</f>
        <v>0</v>
      </c>
      <c r="C69" s="41">
        <f>'75-79 transition matrix'!C10</f>
        <v>0</v>
      </c>
      <c r="D69" s="41">
        <f>'75-79 transition matrix'!D10</f>
        <v>0</v>
      </c>
      <c r="E69" s="41">
        <f>'75-79 transition matrix'!E10</f>
        <v>0</v>
      </c>
      <c r="F69" s="41">
        <f>'75-79 transition matrix'!F10</f>
        <v>0</v>
      </c>
      <c r="G69" s="41">
        <f>'75-79 transition matrix'!G10</f>
        <v>0</v>
      </c>
      <c r="H69" s="41">
        <f>'75-79 transition matrix'!H10</f>
        <v>0</v>
      </c>
      <c r="I69" s="41">
        <f>'75-79 transition matrix'!I10</f>
        <v>0</v>
      </c>
      <c r="J69" s="41">
        <f>'75-79 transition matrix'!J10</f>
        <v>0.92999999999999994</v>
      </c>
      <c r="K69" s="41">
        <f>'75-79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</row>
    <row r="70" spans="1:77" x14ac:dyDescent="0.2">
      <c r="A70" s="4" t="str">
        <f>'75-79 transition matrix'!A11</f>
        <v>death</v>
      </c>
      <c r="B70" s="41">
        <f>'75-79 transition matrix'!B11</f>
        <v>0</v>
      </c>
      <c r="C70" s="41">
        <f>'75-79 transition matrix'!C11</f>
        <v>0</v>
      </c>
      <c r="D70" s="41">
        <f>'75-79 transition matrix'!D11</f>
        <v>0</v>
      </c>
      <c r="E70" s="41">
        <f>'75-79 transition matrix'!E11</f>
        <v>0</v>
      </c>
      <c r="F70" s="41">
        <f>'75-79 transition matrix'!F11</f>
        <v>0</v>
      </c>
      <c r="G70" s="41">
        <f>'75-79 transition matrix'!G11</f>
        <v>0</v>
      </c>
      <c r="H70" s="41">
        <f>'75-79 transition matrix'!H11</f>
        <v>0</v>
      </c>
      <c r="I70" s="41">
        <f>'75-79 transition matrix'!I11</f>
        <v>0</v>
      </c>
      <c r="J70" s="41">
        <f>'75-79 transition matrix'!J11</f>
        <v>0</v>
      </c>
      <c r="K70" s="41">
        <f>'75-79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</row>
    <row r="71" spans="1:77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</row>
    <row r="72" spans="1:77" ht="16" thickBot="1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</row>
    <row r="73" spans="1:77" x14ac:dyDescent="0.2">
      <c r="A73" s="4">
        <v>75</v>
      </c>
      <c r="B73" s="41">
        <f t="array" ref="B73:K73">MMULT(B57:K57,B61:K70)</f>
        <v>330.00145533082599</v>
      </c>
      <c r="C73" s="41">
        <v>186.66850381875236</v>
      </c>
      <c r="D73" s="41">
        <v>27.715440017745866</v>
      </c>
      <c r="E73" s="41">
        <v>16.753827466332957</v>
      </c>
      <c r="F73" s="41">
        <v>10.05571616562025</v>
      </c>
      <c r="G73" s="41">
        <v>2.6926194895488842</v>
      </c>
      <c r="H73" s="41">
        <v>1.5646923421813876</v>
      </c>
      <c r="I73" s="41">
        <v>0.22473439078723972</v>
      </c>
      <c r="J73" s="41">
        <v>0.42652633723109368</v>
      </c>
      <c r="K73" s="41">
        <v>152.69183323022813</v>
      </c>
      <c r="L73" s="41">
        <f xml:space="preserve"> (C73 + D73 + E73 + F73 + G73 + H73) / $Q$2</f>
        <v>0.33678974457686411</v>
      </c>
      <c r="M73" s="41">
        <f xml:space="preserve"> (D73 + E73 + F73 + G73 + H73) / (C73 + D73 + E73 + F73+ G73 + H73)</f>
        <v>0.23948708111371728</v>
      </c>
      <c r="N73" s="41">
        <f>I73 / (D73 + E73 + F73 + G73 + H73)</f>
        <v>3.8231645931254654E-3</v>
      </c>
      <c r="O73" s="41">
        <f>SUM(B73:J73)</f>
        <v>576.10351535902589</v>
      </c>
      <c r="P73" s="41"/>
      <c r="Q73" s="24" t="s">
        <v>264</v>
      </c>
      <c r="R73" s="46"/>
      <c r="S73" s="46"/>
      <c r="T73" s="47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</row>
    <row r="74" spans="1:77" ht="16" thickBot="1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27" t="s">
        <v>149</v>
      </c>
      <c r="R74" s="48"/>
      <c r="S74" s="48"/>
      <c r="T74" s="49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</row>
    <row r="75" spans="1:77" x14ac:dyDescent="0.2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</row>
    <row r="76" spans="1:77" ht="16" thickBot="1" x14ac:dyDescent="0.25">
      <c r="A76" s="4">
        <v>76</v>
      </c>
      <c r="B76" s="41">
        <f t="array" ref="B76:K76">MMULT(B73:K73,B61:K70)</f>
        <v>314.66399994841419</v>
      </c>
      <c r="C76" s="41">
        <v>179.04529487764191</v>
      </c>
      <c r="D76" s="41">
        <v>27.206453060825908</v>
      </c>
      <c r="E76" s="41">
        <v>16.758355756725731</v>
      </c>
      <c r="F76" s="41">
        <v>10.165806563168983</v>
      </c>
      <c r="G76" s="41">
        <v>2.695691239332608</v>
      </c>
      <c r="H76" s="41">
        <v>1.57049222385319</v>
      </c>
      <c r="I76" s="41">
        <v>0.22600026061911729</v>
      </c>
      <c r="J76" s="41">
        <v>0.45126295082038309</v>
      </c>
      <c r="K76" s="41">
        <v>176.01199170785216</v>
      </c>
      <c r="L76" s="41">
        <f xml:space="preserve"> (C76 + D76 + E76 + F76 + G76 + H76) / $Q$2</f>
        <v>0.32580078094786186</v>
      </c>
      <c r="M76" s="41">
        <f xml:space="preserve"> (D76 + E76 + F76 + G76 + H76) / (C76 + D76 + E76 + F76+ G76 + H76)</f>
        <v>0.24594122267296534</v>
      </c>
      <c r="N76" s="41">
        <f>I76 / (D76 + E76 + F76 + G76 + H76)</f>
        <v>3.8700796121241485E-3</v>
      </c>
      <c r="O76" s="41">
        <f>SUM(B76:J76)</f>
        <v>552.78335688140191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</row>
    <row r="77" spans="1:77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24" t="s">
        <v>265</v>
      </c>
      <c r="R77" s="46"/>
      <c r="S77" s="46"/>
      <c r="T77" s="47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</row>
    <row r="78" spans="1:77" ht="16" thickBot="1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27" t="s">
        <v>150</v>
      </c>
      <c r="R78" s="48"/>
      <c r="S78" s="48"/>
      <c r="T78" s="49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</row>
    <row r="79" spans="1:77" x14ac:dyDescent="0.2">
      <c r="A79" s="4">
        <v>77</v>
      </c>
      <c r="B79" s="41">
        <f t="array" ref="B79:K79">MMULT(B76:K76,B61:K70)</f>
        <v>300.19052104648233</v>
      </c>
      <c r="C79" s="41">
        <v>171.59564961099315</v>
      </c>
      <c r="D79" s="41">
        <v>26.612718615497915</v>
      </c>
      <c r="E79" s="41">
        <v>16.699489200349937</v>
      </c>
      <c r="F79" s="41">
        <v>10.251976459167743</v>
      </c>
      <c r="G79" s="41">
        <v>2.7073581633381467</v>
      </c>
      <c r="H79" s="41">
        <v>1.5753940100852821</v>
      </c>
      <c r="I79" s="41">
        <v>0.22679437838987637</v>
      </c>
      <c r="J79" s="41">
        <v>0.47447341064133969</v>
      </c>
      <c r="K79" s="41">
        <v>198.46097369430848</v>
      </c>
      <c r="L79" s="41">
        <f xml:space="preserve"> (C79 + D79 + E79 + F79 + G79 + H79) / $Q$2</f>
        <v>0.31482443803129279</v>
      </c>
      <c r="M79" s="41">
        <f xml:space="preserve"> (D79 + E79 + F79 + G79 + H79) / (C79 + D79 + E79 + F79+ G79 + H79)</f>
        <v>0.25211944060574276</v>
      </c>
      <c r="N79" s="41">
        <f>I79 / (D79 + E79 + F79 + G79 + H79)</f>
        <v>3.9205944569255802E-3</v>
      </c>
      <c r="O79" s="41">
        <f>SUM(B79:J79)</f>
        <v>530.33437489494577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</row>
    <row r="80" spans="1:77" ht="16" thickBot="1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</row>
    <row r="81" spans="1:77" x14ac:dyDescent="0.2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266</v>
      </c>
      <c r="R81" s="46"/>
      <c r="S81" s="46"/>
      <c r="T81" s="46"/>
      <c r="U81" s="46"/>
      <c r="V81" s="47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</row>
    <row r="82" spans="1:77" ht="16" thickBot="1" x14ac:dyDescent="0.25">
      <c r="A82" s="4">
        <v>78</v>
      </c>
      <c r="B82" s="41">
        <f t="array" ref="B82:K82">MMULT(B79:K79,B61:K70)</f>
        <v>286.49561083648899</v>
      </c>
      <c r="C82" s="41">
        <v>164.3575090436984</v>
      </c>
      <c r="D82" s="41">
        <v>25.954641626429787</v>
      </c>
      <c r="E82" s="41">
        <v>16.580592945483968</v>
      </c>
      <c r="F82" s="41">
        <v>10.311577695223699</v>
      </c>
      <c r="G82" s="41">
        <v>2.7227496402504898</v>
      </c>
      <c r="H82" s="41">
        <v>1.5807440953929719</v>
      </c>
      <c r="I82" s="41">
        <v>0.22762930608647641</v>
      </c>
      <c r="J82" s="41">
        <v>0.49623079979324319</v>
      </c>
      <c r="K82" s="41">
        <v>220.06806260040614</v>
      </c>
      <c r="L82" s="41">
        <f xml:space="preserve"> (C82 + D82 + E82 + F82 + G82 + H82) / $Q$2</f>
        <v>0.30393692203889189</v>
      </c>
      <c r="M82" s="41">
        <f xml:space="preserve"> (D82 + E82 + F82 + G82 + H82) / (C82 + D82 + E82 + F82+ G82 + H82)</f>
        <v>0.25800582246178982</v>
      </c>
      <c r="N82" s="41">
        <f>I82 / (D82 + E82 + F82 + G82 + H82)</f>
        <v>3.98299365318184E-3</v>
      </c>
      <c r="O82" s="41">
        <f>SUM(B82:J82)</f>
        <v>508.727285988848</v>
      </c>
      <c r="P82" s="41"/>
      <c r="Q82" s="27" t="s">
        <v>152</v>
      </c>
      <c r="R82" s="48"/>
      <c r="S82" s="48"/>
      <c r="T82" s="48"/>
      <c r="U82" s="48"/>
      <c r="V82" s="49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</row>
    <row r="83" spans="1:77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</row>
    <row r="84" spans="1:77" x14ac:dyDescent="0.2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</row>
    <row r="85" spans="1:77" x14ac:dyDescent="0.2">
      <c r="A85" s="4">
        <v>79</v>
      </c>
      <c r="B85" s="41">
        <f t="array" ref="B85:K85">MMULT(B82:K82,B61:K70)</f>
        <v>273.51021605625402</v>
      </c>
      <c r="C85" s="41">
        <v>157.3541702932657</v>
      </c>
      <c r="D85" s="41">
        <v>25.249205354464802</v>
      </c>
      <c r="E85" s="41">
        <v>16.40677553308953</v>
      </c>
      <c r="F85" s="41">
        <v>10.342761028171713</v>
      </c>
      <c r="G85" s="41">
        <v>2.7383434599438461</v>
      </c>
      <c r="H85" s="41">
        <v>1.5869371980544598</v>
      </c>
      <c r="I85" s="41">
        <v>0.22858389317001299</v>
      </c>
      <c r="J85" s="41">
        <v>0.51665230881586666</v>
      </c>
      <c r="K85" s="41">
        <v>240.86170346402423</v>
      </c>
      <c r="L85" s="41">
        <f xml:space="preserve"> (C85 + D85 + E85 + F85 + G85 + H85) / $Q$2</f>
        <v>0.29319368363232795</v>
      </c>
      <c r="M85" s="41">
        <f xml:space="preserve"> (D85 + E85 + F85 + G85 + H85) / (C85 + D85 + E85 + F85+ G85 + H85)</f>
        <v>0.26359275047213082</v>
      </c>
      <c r="N85" s="41">
        <f>I85 / (D85 + E85 + F85 + G85 + H85)</f>
        <v>4.0583730125243102E-3</v>
      </c>
      <c r="O85" s="41">
        <f>SUM(B85:J85)</f>
        <v>487.93364512522987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-29.31433352548666</v>
      </c>
      <c r="AM85">
        <f>J85 - J73</f>
        <v>9.0125971584772979E-2</v>
      </c>
      <c r="AN85">
        <f>K85-K73</f>
        <v>88.169870233796104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</row>
    <row r="86" spans="1:77" x14ac:dyDescent="0.2">
      <c r="A86" s="22" t="s">
        <v>153</v>
      </c>
      <c r="B86" s="4">
        <f t="shared" ref="B86:J86" si="3">SUM(B73:B85)</f>
        <v>1504.8618032184654</v>
      </c>
      <c r="C86" s="4">
        <f t="shared" si="3"/>
        <v>859.02112764435162</v>
      </c>
      <c r="D86" s="4">
        <f t="shared" si="3"/>
        <v>132.73845867496428</v>
      </c>
      <c r="E86" s="4">
        <f t="shared" si="3"/>
        <v>83.199040901982116</v>
      </c>
      <c r="F86" s="4">
        <f t="shared" si="3"/>
        <v>51.127837911352387</v>
      </c>
      <c r="G86" s="4">
        <f t="shared" si="3"/>
        <v>13.556761992413975</v>
      </c>
      <c r="H86" s="4">
        <f t="shared" si="3"/>
        <v>7.878259869567291</v>
      </c>
      <c r="I86" s="4">
        <f t="shared" si="3"/>
        <v>1.1337422290527228</v>
      </c>
      <c r="J86" s="4">
        <f t="shared" si="3"/>
        <v>2.3651458073019263</v>
      </c>
      <c r="K86" s="41"/>
      <c r="L86" s="4">
        <f>AVERAGE(L17:L85)</f>
        <v>0.34052012728851955</v>
      </c>
      <c r="M86" s="4">
        <f>AVERAGE(M17:M85)</f>
        <v>0.21427544258475972</v>
      </c>
      <c r="N86" s="4">
        <f>AVERAGE(N17:N85)</f>
        <v>4.3304755785438902E-3</v>
      </c>
      <c r="O86" s="4">
        <f>SUM(B86:J86)</f>
        <v>2655.882178249452</v>
      </c>
      <c r="P86" s="41"/>
      <c r="Q86" s="41">
        <f xml:space="preserve"> $R$6 * B86</f>
        <v>1504.8618032184654</v>
      </c>
      <c r="R86" s="41">
        <f>$R$7 * C86</f>
        <v>859.02112764435162</v>
      </c>
      <c r="S86" s="41">
        <f xml:space="preserve"> $R$8 * D86</f>
        <v>126.10153574121605</v>
      </c>
      <c r="T86" s="41">
        <f xml:space="preserve"> $R$9 * E86</f>
        <v>79.039088856883012</v>
      </c>
      <c r="U86" s="41">
        <f xml:space="preserve"> $R$10 * F86</f>
        <v>47.037610878444198</v>
      </c>
      <c r="V86" s="41">
        <f>$R$11 * G86</f>
        <v>10.574274354082901</v>
      </c>
      <c r="W86" s="41">
        <f>$R$12 *H86</f>
        <v>4.726955921740374</v>
      </c>
      <c r="X86" s="41">
        <f xml:space="preserve"> $R$13 * I86</f>
        <v>0.7369324488842699</v>
      </c>
      <c r="Y86" s="41">
        <f xml:space="preserve"> $R$14 * J86</f>
        <v>1.7738593554764446</v>
      </c>
      <c r="Z86" s="4">
        <f>SUM(Q86:Y86)</f>
        <v>2633.873188419544</v>
      </c>
      <c r="AA86" s="41"/>
      <c r="AB86" s="50">
        <f xml:space="preserve"> $S$6 * B86</f>
        <v>3775698.2642751299</v>
      </c>
      <c r="AC86" s="50">
        <f>$S$7 * C86</f>
        <v>3328706.8696218627</v>
      </c>
      <c r="AD86" s="50">
        <f xml:space="preserve"> $S$8 * D86</f>
        <v>520998.45029923477</v>
      </c>
      <c r="AE86" s="50">
        <f xml:space="preserve"> $S$9 * E86</f>
        <v>332796.16360792844</v>
      </c>
      <c r="AF86" s="50">
        <f xml:space="preserve"> $S$10 * F86</f>
        <v>230075.27060108574</v>
      </c>
      <c r="AG86" s="50">
        <f>$S$11 * G86</f>
        <v>280787.65438687825</v>
      </c>
      <c r="AH86" s="50">
        <f>$S$12 *H86</f>
        <v>403240.85316393222</v>
      </c>
      <c r="AI86" s="50">
        <f xml:space="preserve"> $S$13 * I86</f>
        <v>80416.336306709636</v>
      </c>
      <c r="AJ86" s="50">
        <f xml:space="preserve"> $S$14 * J86</f>
        <v>158862.11358485578</v>
      </c>
      <c r="AK86" s="39">
        <f>SUM(AB86:AJ86) + AL86 + AM86 + AN86</f>
        <v>14621076.062293965</v>
      </c>
      <c r="AL86" s="39">
        <f>IF(AL85&gt;0,(AL85*$T$7)-(AL85*$S$7),0)</f>
        <v>0</v>
      </c>
      <c r="AM86" s="39">
        <f>IF(AM85 &gt; 0, (AM85 * $T$14) - (AM85 * $S$14), 0)</f>
        <v>15012.283086875634</v>
      </c>
      <c r="AN86" s="39">
        <f t="array" ref="AN86">IF(AN85&gt;0,AN85*$T$15,0)</f>
        <v>5494481.8033594722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</row>
    <row r="87" spans="1:77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</row>
    <row r="88" spans="1:77" x14ac:dyDescent="0.2">
      <c r="A88" s="51" t="s">
        <v>186</v>
      </c>
      <c r="B88" s="41"/>
      <c r="C88" s="41"/>
      <c r="D88" s="4">
        <f>O2+O30+O58+O86</f>
        <v>9345.7115610994042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</row>
    <row r="89" spans="1:77" x14ac:dyDescent="0.2">
      <c r="A89" s="51" t="s">
        <v>187</v>
      </c>
      <c r="B89" s="41"/>
      <c r="C89" s="41"/>
      <c r="D89" s="4">
        <f>Z2+Z30+Z58+Z86</f>
        <v>9284.5308659556049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</row>
    <row r="90" spans="1:77" x14ac:dyDescent="0.2">
      <c r="A90" s="42" t="s">
        <v>184</v>
      </c>
      <c r="B90" s="41"/>
      <c r="C90" s="41"/>
      <c r="D90" s="43">
        <f>AK30+AK58+AK86</f>
        <v>43566237.188367277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</row>
    <row r="91" spans="1:77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</row>
    <row r="92" spans="1:77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</row>
    <row r="93" spans="1:77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</row>
    <row r="94" spans="1:77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</row>
    <row r="95" spans="1:77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</row>
    <row r="96" spans="1:77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</row>
    <row r="97" spans="1:77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</row>
    <row r="98" spans="1:77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</row>
    <row r="99" spans="1:77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</row>
    <row r="100" spans="1:77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</row>
    <row r="101" spans="1:77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</row>
    <row r="102" spans="1:77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</row>
    <row r="103" spans="1:77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</row>
    <row r="104" spans="1:77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</row>
    <row r="105" spans="1:77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</row>
    <row r="106" spans="1:77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</row>
    <row r="107" spans="1:77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</row>
    <row r="108" spans="1:77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</row>
    <row r="109" spans="1:77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</row>
    <row r="110" spans="1:77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</row>
    <row r="111" spans="1:77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</row>
    <row r="112" spans="1:77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</row>
    <row r="113" spans="1:77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</row>
    <row r="114" spans="1:77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</row>
    <row r="115" spans="1:77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</row>
    <row r="116" spans="1:77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</row>
    <row r="117" spans="1:77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</row>
    <row r="118" spans="1:77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</row>
    <row r="119" spans="1:77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</row>
    <row r="120" spans="1:77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</row>
    <row r="121" spans="1:77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</row>
    <row r="122" spans="1:77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</row>
    <row r="123" spans="1:77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</row>
    <row r="124" spans="1:77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</row>
    <row r="125" spans="1:77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</row>
    <row r="126" spans="1:77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</row>
    <row r="127" spans="1:77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</row>
    <row r="128" spans="1:77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</row>
    <row r="129" spans="1:77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</row>
    <row r="130" spans="1:77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</row>
    <row r="131" spans="1:77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</row>
    <row r="132" spans="1:77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</row>
    <row r="133" spans="1:77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</row>
    <row r="134" spans="1:77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</row>
    <row r="135" spans="1:77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</row>
    <row r="136" spans="1:77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</row>
    <row r="137" spans="1:77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</row>
    <row r="138" spans="1:77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</row>
    <row r="139" spans="1:77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</row>
    <row r="140" spans="1:77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</row>
    <row r="141" spans="1:77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</row>
    <row r="142" spans="1:77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</row>
    <row r="143" spans="1:77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</row>
    <row r="144" spans="1:77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</row>
    <row r="145" spans="1:77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</row>
    <row r="146" spans="1:77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</row>
    <row r="147" spans="1:77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</row>
    <row r="148" spans="1:77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</row>
    <row r="149" spans="1:77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</row>
    <row r="150" spans="1:77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</row>
    <row r="151" spans="1:77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</row>
    <row r="152" spans="1:77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</row>
    <row r="153" spans="1:77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</row>
    <row r="154" spans="1:77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</row>
    <row r="155" spans="1:77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</row>
    <row r="156" spans="1:77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</row>
    <row r="157" spans="1:77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</row>
    <row r="158" spans="1:77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</row>
    <row r="159" spans="1:77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</row>
    <row r="160" spans="1:77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</row>
    <row r="161" spans="1:77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</row>
    <row r="162" spans="1:77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</row>
    <row r="163" spans="1:77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</row>
    <row r="164" spans="1:77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</row>
    <row r="165" spans="1:77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</row>
    <row r="166" spans="1:77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</row>
    <row r="167" spans="1:77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</row>
    <row r="168" spans="1:77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</row>
    <row r="169" spans="1:77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</row>
    <row r="170" spans="1:77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</row>
    <row r="171" spans="1:77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</row>
    <row r="172" spans="1:77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</row>
    <row r="173" spans="1:77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</row>
    <row r="174" spans="1:77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</row>
    <row r="175" spans="1:77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</row>
    <row r="176" spans="1:77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</row>
    <row r="177" spans="1:77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</row>
    <row r="178" spans="1:77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</row>
    <row r="179" spans="1:77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</row>
    <row r="180" spans="1:77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</row>
    <row r="181" spans="1:77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</row>
    <row r="182" spans="1:77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</row>
    <row r="183" spans="1:77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</row>
    <row r="184" spans="1:77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</row>
    <row r="185" spans="1:77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</row>
    <row r="186" spans="1:77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</row>
    <row r="187" spans="1:77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</row>
    <row r="188" spans="1:77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</row>
    <row r="189" spans="1:77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</row>
    <row r="190" spans="1:77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</row>
    <row r="191" spans="1:77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</row>
    <row r="192" spans="1:77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</row>
    <row r="193" spans="1:77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</row>
    <row r="194" spans="1:77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</row>
    <row r="195" spans="1:77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</row>
    <row r="196" spans="1:77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</row>
    <row r="197" spans="1:77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</row>
    <row r="198" spans="1:77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</row>
    <row r="199" spans="1:77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</row>
    <row r="200" spans="1:77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</row>
    <row r="201" spans="1:77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</row>
    <row r="202" spans="1:77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</row>
    <row r="203" spans="1:77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</row>
    <row r="204" spans="1:77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</row>
    <row r="205" spans="1:77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</row>
    <row r="206" spans="1:77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</row>
    <row r="207" spans="1:77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</row>
    <row r="208" spans="1:77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</row>
    <row r="209" spans="1:77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</row>
    <row r="210" spans="1:77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</row>
    <row r="211" spans="1:77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</row>
    <row r="212" spans="1:77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</row>
    <row r="213" spans="1:77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</row>
    <row r="214" spans="1:77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</row>
    <row r="215" spans="1:77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</row>
    <row r="216" spans="1:77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</row>
    <row r="217" spans="1:77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</row>
    <row r="218" spans="1:77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</row>
    <row r="219" spans="1:77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</row>
    <row r="220" spans="1:77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</row>
    <row r="221" spans="1:77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</row>
    <row r="222" spans="1:77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</row>
    <row r="223" spans="1:77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</row>
    <row r="224" spans="1:77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</row>
    <row r="225" spans="1:77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</row>
    <row r="226" spans="1:77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</row>
    <row r="227" spans="1:77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</row>
    <row r="228" spans="1:77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</row>
    <row r="229" spans="1:77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</row>
    <row r="230" spans="1:77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</row>
    <row r="231" spans="1:77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</row>
    <row r="232" spans="1:77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</row>
    <row r="233" spans="1:77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</row>
    <row r="234" spans="1:77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</row>
    <row r="235" spans="1:77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</row>
    <row r="236" spans="1:77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</row>
    <row r="237" spans="1:77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</row>
    <row r="238" spans="1:77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</row>
    <row r="239" spans="1:77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</row>
    <row r="240" spans="1:77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</row>
    <row r="241" spans="1:77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</row>
    <row r="242" spans="1:77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</row>
    <row r="243" spans="1:77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</row>
    <row r="244" spans="1:77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</row>
    <row r="245" spans="1:77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</row>
    <row r="246" spans="1:77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</row>
    <row r="247" spans="1:77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</row>
    <row r="248" spans="1:77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</row>
    <row r="249" spans="1:77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</row>
    <row r="250" spans="1:77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</row>
    <row r="251" spans="1:77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</row>
    <row r="252" spans="1:77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</row>
    <row r="253" spans="1:77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</row>
    <row r="254" spans="1:77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</row>
    <row r="255" spans="1:77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</row>
    <row r="256" spans="1:77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</row>
    <row r="257" spans="1:77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</row>
    <row r="258" spans="1:77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</row>
    <row r="259" spans="1:77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</row>
    <row r="260" spans="1:77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</row>
    <row r="261" spans="1:77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</row>
    <row r="262" spans="1:77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</row>
    <row r="263" spans="1:77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</row>
    <row r="264" spans="1:77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</row>
    <row r="265" spans="1:77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</row>
    <row r="266" spans="1:77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</row>
    <row r="267" spans="1:77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</row>
    <row r="268" spans="1:77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</row>
    <row r="269" spans="1:77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</row>
    <row r="270" spans="1:77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</row>
    <row r="271" spans="1:77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</row>
    <row r="272" spans="1:77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</row>
    <row r="273" spans="1:77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</row>
    <row r="274" spans="1:77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</row>
    <row r="275" spans="1:77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</row>
    <row r="276" spans="1:77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</row>
    <row r="277" spans="1:77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</row>
    <row r="278" spans="1:77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</row>
    <row r="279" spans="1:77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</row>
    <row r="280" spans="1:77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</row>
    <row r="281" spans="1:77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</row>
    <row r="282" spans="1:77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</row>
    <row r="283" spans="1:77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</row>
    <row r="284" spans="1:77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</row>
    <row r="285" spans="1:77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</row>
    <row r="286" spans="1:77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</row>
    <row r="287" spans="1:77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</row>
    <row r="288" spans="1:77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</row>
    <row r="289" spans="1:77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</row>
    <row r="290" spans="1:77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</row>
    <row r="291" spans="1:77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</row>
    <row r="292" spans="1:77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</row>
    <row r="293" spans="1:77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</row>
    <row r="294" spans="1:77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</row>
    <row r="295" spans="1:77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</row>
    <row r="296" spans="1:77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</row>
    <row r="297" spans="1:77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</row>
    <row r="298" spans="1:77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</row>
    <row r="299" spans="1:77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</row>
    <row r="300" spans="1:77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</row>
    <row r="301" spans="1:77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</row>
    <row r="302" spans="1:77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</row>
    <row r="303" spans="1:77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</row>
    <row r="304" spans="1:77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</row>
    <row r="305" spans="1:77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</row>
    <row r="306" spans="1:77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</row>
    <row r="307" spans="1:77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</row>
    <row r="308" spans="1:77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</row>
    <row r="309" spans="1:77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</row>
    <row r="310" spans="1:77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</row>
    <row r="311" spans="1:77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</row>
    <row r="312" spans="1:77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</row>
    <row r="313" spans="1:77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</row>
    <row r="314" spans="1:77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</row>
    <row r="315" spans="1:77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</row>
    <row r="316" spans="1:77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</row>
    <row r="317" spans="1:77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</row>
    <row r="318" spans="1:77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</row>
    <row r="319" spans="1:77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</row>
    <row r="320" spans="1:77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</row>
    <row r="321" spans="1:77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</row>
    <row r="322" spans="1:77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</row>
    <row r="323" spans="1:77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</row>
    <row r="324" spans="1:77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</row>
    <row r="325" spans="1:77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</row>
    <row r="326" spans="1:77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</row>
    <row r="327" spans="1:77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</row>
    <row r="328" spans="1:77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</row>
    <row r="329" spans="1:77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</row>
    <row r="330" spans="1:77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</row>
    <row r="331" spans="1:77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</row>
    <row r="332" spans="1:77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</row>
    <row r="333" spans="1:77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</row>
    <row r="334" spans="1:77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</row>
    <row r="335" spans="1:77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</row>
    <row r="336" spans="1:77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</row>
    <row r="337" spans="1:77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</row>
    <row r="338" spans="1:77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</row>
    <row r="339" spans="1:77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</row>
    <row r="340" spans="1:77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</row>
    <row r="341" spans="1:77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</row>
    <row r="342" spans="1:77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</row>
    <row r="343" spans="1:77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</row>
    <row r="344" spans="1:77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</row>
    <row r="345" spans="1:77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</row>
    <row r="346" spans="1:77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</row>
    <row r="347" spans="1:77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</row>
    <row r="348" spans="1:77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</row>
    <row r="349" spans="1:77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</row>
    <row r="350" spans="1:77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</row>
    <row r="351" spans="1:77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</row>
    <row r="352" spans="1:77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</row>
    <row r="353" spans="1:77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</row>
    <row r="354" spans="1:77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</row>
    <row r="355" spans="1:77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</row>
    <row r="356" spans="1:77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</row>
    <row r="357" spans="1:77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</row>
    <row r="358" spans="1:77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</row>
    <row r="359" spans="1:77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</row>
    <row r="360" spans="1:77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</row>
    <row r="361" spans="1:77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</row>
    <row r="362" spans="1:77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</row>
    <row r="363" spans="1:77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</row>
    <row r="364" spans="1:77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</row>
    <row r="365" spans="1:77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</row>
    <row r="366" spans="1:77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</row>
    <row r="367" spans="1:77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</row>
    <row r="368" spans="1:77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</row>
    <row r="369" spans="1:77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</row>
    <row r="370" spans="1:77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</row>
    <row r="371" spans="1:77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</row>
    <row r="372" spans="1:77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</row>
    <row r="373" spans="1:77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</row>
    <row r="374" spans="1:77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</row>
    <row r="375" spans="1:77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</row>
    <row r="376" spans="1:77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</row>
    <row r="377" spans="1:77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</row>
    <row r="378" spans="1:77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</row>
    <row r="379" spans="1:77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</row>
    <row r="380" spans="1:77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</row>
    <row r="381" spans="1:77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</row>
    <row r="382" spans="1:77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</row>
    <row r="383" spans="1:77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</row>
    <row r="384" spans="1:77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</row>
    <row r="385" spans="1:77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</row>
    <row r="386" spans="1:77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</row>
    <row r="387" spans="1:77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</row>
    <row r="388" spans="1:77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</row>
    <row r="389" spans="1:77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</row>
    <row r="390" spans="1:77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</row>
    <row r="391" spans="1:77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</row>
    <row r="392" spans="1:77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</row>
    <row r="393" spans="1:77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</row>
    <row r="394" spans="1:77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</row>
    <row r="395" spans="1:77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</row>
    <row r="396" spans="1:77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</row>
    <row r="397" spans="1:77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</row>
    <row r="398" spans="1:77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</row>
    <row r="399" spans="1:77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</row>
    <row r="400" spans="1:77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</row>
    <row r="401" spans="1:77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</row>
    <row r="402" spans="1:77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</row>
    <row r="403" spans="1:77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</row>
    <row r="404" spans="1:77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</row>
    <row r="405" spans="1:77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</row>
    <row r="406" spans="1:77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</row>
    <row r="407" spans="1:77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</row>
    <row r="408" spans="1:77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</row>
    <row r="409" spans="1:77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</row>
    <row r="410" spans="1:77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</row>
    <row r="411" spans="1:77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</row>
    <row r="412" spans="1:77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</row>
    <row r="413" spans="1:77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</row>
    <row r="414" spans="1:77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</row>
    <row r="415" spans="1:77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</row>
    <row r="416" spans="1:77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</row>
    <row r="417" spans="1:77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</row>
    <row r="418" spans="1:77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</row>
    <row r="419" spans="1:77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</row>
    <row r="420" spans="1:77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</row>
    <row r="421" spans="1:77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</row>
    <row r="422" spans="1:77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</row>
    <row r="423" spans="1:77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</row>
    <row r="424" spans="1:77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</row>
    <row r="425" spans="1:77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</row>
    <row r="426" spans="1:77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</row>
    <row r="427" spans="1:77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</row>
    <row r="428" spans="1:77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</row>
    <row r="429" spans="1:77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</row>
    <row r="430" spans="1:77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</row>
    <row r="431" spans="1:77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</row>
    <row r="432" spans="1:77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</row>
    <row r="433" spans="1:77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</row>
    <row r="434" spans="1:77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</row>
    <row r="435" spans="1:77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</row>
    <row r="436" spans="1:77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</row>
    <row r="437" spans="1:77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</row>
    <row r="438" spans="1:77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</row>
    <row r="439" spans="1:77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</row>
    <row r="440" spans="1:77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</row>
    <row r="441" spans="1:77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</row>
    <row r="442" spans="1:77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</row>
    <row r="443" spans="1:77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</row>
    <row r="444" spans="1:77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</row>
    <row r="445" spans="1:77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</row>
    <row r="446" spans="1:77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</row>
    <row r="447" spans="1:77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</row>
    <row r="448" spans="1:77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</row>
    <row r="449" spans="1:77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</row>
    <row r="450" spans="1:77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</row>
    <row r="451" spans="1:77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</row>
    <row r="452" spans="1:77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</row>
    <row r="453" spans="1:77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</row>
    <row r="454" spans="1:77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</row>
    <row r="455" spans="1:77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</row>
    <row r="456" spans="1:77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</row>
    <row r="457" spans="1:77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</row>
    <row r="458" spans="1:77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</row>
    <row r="459" spans="1:77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</row>
    <row r="460" spans="1:77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</row>
    <row r="461" spans="1:77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</row>
    <row r="462" spans="1:77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</row>
    <row r="463" spans="1:77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</row>
    <row r="464" spans="1:77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</row>
    <row r="465" spans="1:77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</row>
    <row r="466" spans="1:77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</row>
    <row r="467" spans="1:77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</row>
    <row r="468" spans="1:77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</row>
    <row r="469" spans="1:77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</row>
    <row r="470" spans="1:77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</row>
    <row r="471" spans="1:77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</row>
    <row r="472" spans="1:77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</row>
    <row r="473" spans="1:77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</row>
    <row r="474" spans="1:77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</row>
    <row r="475" spans="1:77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</row>
    <row r="476" spans="1:77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</row>
    <row r="477" spans="1:77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</row>
    <row r="478" spans="1:77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</row>
    <row r="479" spans="1:77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</row>
    <row r="480" spans="1:77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</row>
    <row r="481" spans="1:77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</row>
    <row r="482" spans="1:77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</row>
    <row r="483" spans="1:77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</row>
    <row r="484" spans="1:77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</row>
    <row r="485" spans="1:77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</row>
    <row r="486" spans="1:77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</row>
    <row r="487" spans="1:77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</row>
    <row r="488" spans="1:77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</row>
    <row r="489" spans="1:77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</row>
    <row r="490" spans="1:77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</row>
    <row r="491" spans="1:77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</row>
    <row r="492" spans="1:77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</row>
    <row r="493" spans="1:77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</row>
    <row r="494" spans="1:77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</row>
    <row r="495" spans="1:77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</row>
    <row r="496" spans="1:77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</row>
    <row r="497" spans="1:77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</row>
    <row r="498" spans="1:77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</row>
    <row r="499" spans="1:77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</row>
    <row r="500" spans="1:77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</row>
    <row r="501" spans="1:77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</row>
    <row r="502" spans="1:77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</row>
    <row r="503" spans="1:77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</row>
    <row r="504" spans="1:77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</row>
    <row r="505" spans="1:77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</row>
    <row r="506" spans="1:77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</row>
    <row r="507" spans="1:77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</row>
    <row r="508" spans="1:77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</row>
    <row r="509" spans="1:77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</row>
    <row r="510" spans="1:77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</row>
    <row r="511" spans="1:77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</row>
    <row r="512" spans="1:77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</row>
    <row r="513" spans="1:77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</row>
    <row r="514" spans="1:77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</row>
    <row r="515" spans="1:77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</row>
    <row r="516" spans="1:77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</row>
    <row r="517" spans="1:77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</row>
    <row r="518" spans="1:77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</row>
    <row r="519" spans="1:77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</row>
    <row r="520" spans="1:77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</row>
    <row r="521" spans="1:77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</row>
    <row r="522" spans="1:77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</row>
    <row r="523" spans="1:77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</row>
    <row r="524" spans="1:77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</row>
    <row r="525" spans="1:77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</row>
    <row r="526" spans="1:77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</row>
    <row r="527" spans="1:77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</row>
    <row r="528" spans="1:77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</row>
    <row r="529" spans="1:77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</row>
    <row r="530" spans="1:77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</row>
    <row r="531" spans="1:77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</row>
    <row r="532" spans="1:77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</row>
    <row r="533" spans="1:77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</row>
    <row r="534" spans="1:77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</row>
    <row r="535" spans="1:77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</row>
    <row r="536" spans="1:77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</row>
    <row r="537" spans="1:77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</row>
    <row r="538" spans="1:77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</row>
    <row r="539" spans="1:77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</row>
    <row r="540" spans="1:77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</row>
    <row r="541" spans="1:77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</row>
    <row r="542" spans="1:77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</row>
    <row r="543" spans="1:77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</row>
    <row r="544" spans="1:77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</row>
    <row r="545" spans="1:77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</row>
    <row r="546" spans="1:77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</row>
    <row r="547" spans="1:77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</row>
    <row r="548" spans="1:77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</row>
    <row r="549" spans="1:77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</row>
    <row r="550" spans="1:77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</row>
    <row r="551" spans="1:77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</row>
    <row r="552" spans="1:77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</row>
    <row r="553" spans="1:77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</row>
    <row r="554" spans="1:77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</row>
    <row r="555" spans="1:77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</row>
    <row r="556" spans="1:77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</row>
    <row r="557" spans="1:77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</row>
    <row r="558" spans="1:77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</row>
    <row r="559" spans="1:77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</row>
    <row r="560" spans="1:77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</row>
    <row r="561" spans="1:77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</row>
    <row r="562" spans="1:77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</row>
    <row r="563" spans="1:77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</row>
    <row r="564" spans="1:77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</row>
    <row r="565" spans="1:77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</row>
    <row r="566" spans="1:77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</row>
    <row r="567" spans="1:77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</row>
    <row r="568" spans="1:77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</row>
    <row r="569" spans="1:77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</row>
    <row r="570" spans="1:77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</row>
    <row r="571" spans="1:77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</row>
    <row r="572" spans="1:77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</row>
    <row r="573" spans="1:77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</row>
    <row r="574" spans="1:77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</row>
    <row r="575" spans="1:77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</row>
    <row r="576" spans="1:77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</row>
    <row r="577" spans="1:77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</row>
    <row r="578" spans="1:77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</row>
    <row r="579" spans="1:77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</row>
    <row r="580" spans="1:77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</row>
    <row r="581" spans="1:77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</row>
    <row r="582" spans="1:77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</row>
    <row r="583" spans="1:77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</row>
    <row r="584" spans="1:77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</row>
    <row r="585" spans="1:77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</row>
    <row r="586" spans="1:77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</row>
    <row r="587" spans="1:77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</row>
    <row r="588" spans="1:77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</row>
    <row r="589" spans="1:77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</row>
    <row r="590" spans="1:77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</row>
    <row r="591" spans="1:77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</row>
    <row r="592" spans="1:77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</row>
    <row r="593" spans="1:77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</row>
    <row r="594" spans="1:77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</row>
    <row r="595" spans="1:77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</row>
    <row r="596" spans="1:77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</row>
    <row r="597" spans="1:77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</row>
    <row r="598" spans="1:77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</row>
    <row r="599" spans="1:77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</row>
    <row r="600" spans="1:77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</row>
    <row r="601" spans="1:77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</row>
    <row r="602" spans="1:77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</row>
    <row r="603" spans="1:77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</row>
    <row r="604" spans="1:77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</row>
    <row r="605" spans="1:77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</row>
    <row r="606" spans="1:77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</row>
    <row r="607" spans="1:77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</row>
    <row r="608" spans="1:77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</row>
    <row r="609" spans="1:77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</row>
    <row r="610" spans="1:77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</row>
    <row r="611" spans="1:77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</row>
    <row r="612" spans="1:77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</row>
    <row r="613" spans="1:77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</row>
    <row r="614" spans="1:77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</row>
    <row r="615" spans="1:77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</row>
    <row r="616" spans="1:77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</row>
    <row r="617" spans="1:77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</row>
    <row r="618" spans="1:77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</row>
    <row r="619" spans="1:77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</row>
    <row r="620" spans="1:77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</row>
    <row r="621" spans="1:77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</row>
    <row r="622" spans="1:77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</row>
    <row r="623" spans="1:77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</row>
    <row r="624" spans="1:77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</row>
    <row r="625" spans="1:77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</row>
    <row r="626" spans="1:77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</row>
    <row r="627" spans="1:77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</row>
    <row r="628" spans="1:77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</row>
    <row r="629" spans="1:77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</row>
    <row r="630" spans="1:77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</row>
    <row r="631" spans="1:77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</row>
    <row r="632" spans="1:77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</row>
    <row r="633" spans="1:77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</row>
    <row r="634" spans="1:77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</row>
    <row r="635" spans="1:77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</row>
    <row r="636" spans="1:77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</row>
    <row r="637" spans="1:77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</row>
    <row r="638" spans="1:77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</row>
    <row r="639" spans="1:77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</row>
    <row r="640" spans="1:77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</row>
    <row r="641" spans="1:77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</row>
    <row r="642" spans="1:77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</row>
    <row r="643" spans="1:77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</row>
    <row r="644" spans="1:77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</row>
    <row r="645" spans="1:77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</row>
    <row r="646" spans="1:77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</row>
    <row r="647" spans="1:77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</row>
    <row r="648" spans="1:77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</row>
    <row r="649" spans="1:77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</row>
    <row r="650" spans="1:77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</row>
    <row r="651" spans="1:77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</row>
    <row r="652" spans="1:77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</row>
    <row r="653" spans="1:77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</row>
    <row r="654" spans="1:77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</row>
    <row r="655" spans="1:77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</row>
    <row r="656" spans="1:77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</row>
    <row r="657" spans="1:77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</row>
    <row r="658" spans="1:77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</row>
    <row r="659" spans="1:77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</row>
    <row r="660" spans="1:77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</row>
    <row r="661" spans="1:77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</row>
    <row r="662" spans="1:77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</row>
    <row r="663" spans="1:77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</row>
    <row r="664" spans="1:77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</row>
    <row r="665" spans="1:77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</row>
    <row r="666" spans="1:77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</row>
    <row r="667" spans="1:77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</row>
    <row r="668" spans="1:77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</row>
    <row r="669" spans="1:77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</row>
    <row r="670" spans="1:77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</row>
    <row r="671" spans="1:77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</row>
    <row r="672" spans="1:77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</row>
    <row r="673" spans="1:77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</row>
    <row r="674" spans="1:77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</row>
    <row r="675" spans="1:77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</row>
    <row r="676" spans="1:77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</row>
    <row r="677" spans="1:77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</row>
    <row r="678" spans="1:77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</row>
    <row r="679" spans="1:77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</row>
    <row r="680" spans="1:77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</row>
    <row r="681" spans="1:77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</row>
    <row r="682" spans="1:77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</row>
    <row r="683" spans="1:77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</row>
    <row r="684" spans="1:77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</row>
    <row r="685" spans="1:77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</row>
    <row r="686" spans="1:77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</row>
    <row r="687" spans="1:77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</row>
    <row r="688" spans="1:77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</row>
    <row r="689" spans="1:77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</row>
    <row r="690" spans="1:77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</row>
    <row r="691" spans="1:77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</row>
    <row r="692" spans="1:77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</row>
    <row r="693" spans="1:77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</row>
    <row r="694" spans="1:77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</row>
    <row r="695" spans="1:77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</row>
    <row r="696" spans="1:77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</row>
    <row r="697" spans="1:77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</row>
    <row r="698" spans="1:77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</row>
    <row r="699" spans="1:77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</row>
    <row r="700" spans="1:77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</row>
    <row r="701" spans="1:77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</row>
    <row r="702" spans="1:77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</row>
    <row r="703" spans="1:77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</row>
    <row r="704" spans="1:77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</row>
    <row r="705" spans="1:77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</row>
    <row r="706" spans="1:77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</row>
    <row r="707" spans="1:77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</row>
    <row r="708" spans="1:77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</row>
    <row r="709" spans="1:77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</row>
    <row r="710" spans="1:77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</row>
    <row r="711" spans="1:77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</row>
    <row r="712" spans="1:77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</row>
    <row r="713" spans="1:77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</row>
    <row r="714" spans="1:77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</row>
    <row r="715" spans="1:77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</row>
    <row r="716" spans="1:77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</row>
    <row r="717" spans="1:77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</row>
    <row r="718" spans="1:77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</row>
    <row r="719" spans="1:77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</row>
    <row r="720" spans="1:77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</row>
    <row r="721" spans="1:77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</row>
    <row r="722" spans="1:77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</row>
    <row r="723" spans="1:77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</row>
    <row r="724" spans="1:77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</row>
    <row r="725" spans="1:77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</row>
    <row r="726" spans="1:77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</row>
    <row r="727" spans="1:77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</row>
    <row r="728" spans="1:77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</row>
    <row r="729" spans="1:77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</row>
    <row r="730" spans="1:77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</row>
    <row r="731" spans="1:77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</row>
    <row r="732" spans="1:77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</row>
    <row r="733" spans="1:77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</row>
    <row r="734" spans="1:77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</row>
    <row r="735" spans="1:77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</row>
    <row r="736" spans="1:77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</row>
    <row r="737" spans="1:77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</row>
    <row r="738" spans="1:77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</row>
    <row r="739" spans="1:77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</row>
    <row r="740" spans="1:77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</row>
    <row r="741" spans="1:77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</row>
    <row r="742" spans="1:77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</row>
    <row r="743" spans="1:77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</row>
    <row r="744" spans="1:77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</row>
    <row r="745" spans="1:77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</row>
    <row r="746" spans="1:77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</row>
    <row r="747" spans="1:77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</row>
    <row r="748" spans="1:77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</row>
    <row r="749" spans="1:77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</row>
    <row r="750" spans="1:77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</row>
    <row r="751" spans="1:77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</row>
    <row r="752" spans="1:77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</row>
    <row r="753" spans="1:77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</row>
    <row r="754" spans="1:77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</row>
    <row r="755" spans="1:77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</row>
    <row r="756" spans="1:77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</row>
    <row r="757" spans="1:77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</row>
    <row r="758" spans="1:77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</row>
    <row r="759" spans="1:77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</row>
    <row r="760" spans="1:77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</row>
    <row r="761" spans="1:77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</row>
    <row r="762" spans="1:77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</row>
    <row r="763" spans="1:77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</row>
    <row r="764" spans="1:77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</row>
    <row r="765" spans="1:77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</row>
    <row r="766" spans="1:77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</row>
    <row r="767" spans="1:77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</row>
    <row r="768" spans="1:77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</row>
    <row r="769" spans="1:77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</row>
    <row r="770" spans="1:77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</row>
    <row r="771" spans="1:77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</row>
    <row r="772" spans="1:77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</row>
    <row r="773" spans="1:77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</row>
    <row r="774" spans="1:77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</row>
    <row r="775" spans="1:77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</row>
    <row r="776" spans="1:77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</row>
    <row r="777" spans="1:77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</row>
    <row r="778" spans="1:77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</row>
    <row r="779" spans="1:77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</row>
    <row r="780" spans="1:77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</row>
    <row r="781" spans="1:77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</row>
    <row r="782" spans="1:77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</row>
    <row r="783" spans="1:77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</row>
    <row r="784" spans="1:77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</row>
    <row r="785" spans="1:77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</row>
    <row r="786" spans="1:77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</row>
    <row r="787" spans="1:77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</row>
    <row r="788" spans="1:77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</row>
    <row r="789" spans="1:77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</row>
    <row r="790" spans="1:77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</row>
    <row r="791" spans="1:77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</row>
    <row r="792" spans="1:77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</row>
    <row r="793" spans="1:77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</row>
    <row r="794" spans="1:77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</row>
    <row r="795" spans="1:77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</row>
    <row r="796" spans="1:77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</row>
    <row r="797" spans="1:77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</row>
    <row r="798" spans="1:77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</row>
    <row r="799" spans="1:77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</row>
    <row r="800" spans="1:77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</row>
    <row r="801" spans="1:77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</row>
    <row r="802" spans="1:77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</row>
    <row r="803" spans="1:77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</row>
    <row r="804" spans="1:77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</row>
    <row r="805" spans="1:77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</row>
    <row r="806" spans="1:77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</row>
    <row r="807" spans="1:77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</row>
    <row r="808" spans="1:77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</row>
    <row r="809" spans="1:77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</row>
    <row r="810" spans="1:77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</row>
    <row r="811" spans="1:77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</row>
    <row r="812" spans="1:77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</row>
    <row r="813" spans="1:77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</row>
    <row r="814" spans="1:77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</row>
    <row r="815" spans="1:77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</row>
    <row r="816" spans="1:77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</row>
    <row r="817" spans="1:77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</row>
    <row r="818" spans="1:77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</row>
    <row r="819" spans="1:77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</row>
    <row r="820" spans="1:77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</row>
    <row r="821" spans="1:77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</row>
    <row r="822" spans="1:77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</row>
    <row r="823" spans="1:77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</row>
    <row r="824" spans="1:77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</row>
    <row r="825" spans="1:77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</row>
    <row r="826" spans="1:77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</row>
    <row r="827" spans="1:77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</row>
    <row r="828" spans="1:77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</row>
    <row r="829" spans="1:77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</row>
    <row r="830" spans="1:77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</row>
    <row r="831" spans="1:77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</row>
    <row r="832" spans="1:77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</row>
    <row r="833" spans="1:77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</row>
    <row r="834" spans="1:77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</row>
    <row r="835" spans="1:77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</row>
    <row r="836" spans="1:77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</row>
    <row r="837" spans="1:77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</row>
    <row r="838" spans="1:77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</row>
    <row r="839" spans="1:77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</row>
    <row r="840" spans="1:77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</row>
    <row r="841" spans="1:77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</row>
    <row r="842" spans="1:77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</row>
    <row r="843" spans="1:77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</row>
    <row r="844" spans="1:77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</row>
    <row r="845" spans="1:77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</row>
    <row r="846" spans="1:77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</row>
    <row r="847" spans="1:77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</row>
    <row r="848" spans="1:77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</row>
    <row r="849" spans="1:77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</row>
    <row r="850" spans="1:77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</row>
    <row r="851" spans="1:77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</row>
    <row r="852" spans="1:77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</row>
    <row r="853" spans="1:77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</row>
    <row r="854" spans="1:77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</row>
    <row r="855" spans="1:77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</row>
    <row r="856" spans="1:77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</row>
    <row r="857" spans="1:77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</row>
    <row r="858" spans="1:77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</row>
    <row r="859" spans="1:77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</row>
    <row r="860" spans="1:77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</row>
    <row r="861" spans="1:77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</row>
    <row r="862" spans="1:77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</row>
    <row r="863" spans="1:77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</row>
    <row r="864" spans="1:77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</row>
    <row r="865" spans="1:77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</row>
    <row r="866" spans="1:77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</row>
    <row r="867" spans="1:77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</row>
    <row r="868" spans="1:77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</row>
    <row r="869" spans="1:77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</row>
    <row r="870" spans="1:77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</row>
    <row r="871" spans="1:77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</row>
    <row r="872" spans="1:77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</row>
    <row r="873" spans="1:77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</row>
    <row r="874" spans="1:77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</row>
    <row r="875" spans="1:77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</row>
    <row r="876" spans="1:77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</row>
    <row r="877" spans="1:77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</row>
    <row r="878" spans="1:77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</row>
    <row r="879" spans="1:77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</row>
    <row r="880" spans="1:77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</row>
    <row r="881" spans="1:77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</row>
    <row r="882" spans="1:77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</row>
    <row r="883" spans="1:77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</row>
    <row r="884" spans="1:77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</row>
    <row r="885" spans="1:77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</row>
    <row r="886" spans="1:77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</row>
    <row r="887" spans="1:77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</row>
    <row r="888" spans="1:77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</row>
    <row r="889" spans="1:77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</row>
    <row r="890" spans="1:77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</row>
    <row r="891" spans="1:77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</row>
    <row r="892" spans="1:77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</row>
    <row r="893" spans="1:77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</row>
    <row r="894" spans="1:77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</row>
    <row r="895" spans="1:77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</row>
    <row r="896" spans="1:77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</row>
    <row r="897" spans="1:77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</row>
    <row r="898" spans="1:77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</row>
    <row r="899" spans="1:77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</row>
    <row r="900" spans="1:77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</row>
    <row r="901" spans="1:77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</row>
    <row r="902" spans="1:77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</row>
    <row r="903" spans="1:77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</row>
    <row r="904" spans="1:77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</row>
    <row r="905" spans="1:77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</row>
    <row r="906" spans="1:77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</row>
    <row r="907" spans="1:77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</row>
    <row r="908" spans="1:77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</row>
    <row r="909" spans="1:77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</row>
    <row r="910" spans="1:77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</row>
    <row r="911" spans="1:77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</row>
    <row r="912" spans="1:77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</row>
    <row r="913" spans="1:77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</row>
    <row r="914" spans="1:77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</row>
    <row r="915" spans="1:77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</row>
    <row r="916" spans="1:77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</row>
    <row r="917" spans="1:77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</row>
    <row r="918" spans="1:77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</row>
    <row r="919" spans="1:77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</row>
    <row r="920" spans="1:77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</row>
    <row r="921" spans="1:77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</row>
    <row r="922" spans="1:77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</row>
    <row r="923" spans="1:77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</row>
    <row r="924" spans="1:77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</row>
    <row r="925" spans="1:77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</row>
    <row r="926" spans="1:77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</row>
    <row r="927" spans="1:77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</row>
    <row r="928" spans="1:77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</row>
    <row r="929" spans="1:77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</row>
    <row r="930" spans="1:77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</row>
    <row r="931" spans="1:77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</row>
    <row r="932" spans="1:77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</row>
    <row r="933" spans="1:77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</row>
    <row r="934" spans="1:77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</row>
    <row r="935" spans="1:77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</row>
    <row r="936" spans="1:77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</row>
    <row r="937" spans="1:77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</row>
    <row r="938" spans="1:77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</row>
    <row r="939" spans="1:77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</row>
    <row r="940" spans="1:77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</row>
    <row r="941" spans="1:77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</row>
    <row r="942" spans="1:77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</row>
    <row r="943" spans="1:77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</row>
    <row r="944" spans="1:77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</row>
    <row r="945" spans="1:77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</row>
    <row r="946" spans="1:77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</row>
    <row r="947" spans="1:77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</row>
    <row r="948" spans="1:77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</row>
    <row r="949" spans="1:77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</row>
    <row r="950" spans="1:77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</row>
    <row r="951" spans="1:77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</row>
    <row r="952" spans="1:77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</row>
    <row r="953" spans="1:77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</row>
    <row r="954" spans="1:77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</row>
    <row r="955" spans="1:77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</row>
    <row r="956" spans="1:77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</row>
    <row r="957" spans="1:77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</row>
    <row r="958" spans="1:77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</row>
    <row r="959" spans="1:77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</row>
    <row r="960" spans="1:77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</row>
    <row r="961" spans="1:77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</row>
    <row r="962" spans="1:77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</row>
    <row r="963" spans="1:77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</row>
    <row r="964" spans="1:77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</row>
    <row r="965" spans="1:77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</row>
    <row r="966" spans="1:77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</row>
    <row r="967" spans="1:77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</row>
    <row r="968" spans="1:77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</row>
    <row r="969" spans="1:77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</row>
    <row r="970" spans="1:77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</row>
    <row r="971" spans="1:77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</row>
    <row r="972" spans="1:77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</row>
    <row r="973" spans="1:77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</row>
    <row r="974" spans="1:77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</row>
    <row r="975" spans="1:77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</row>
    <row r="976" spans="1:77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</row>
    <row r="977" spans="1:77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</row>
    <row r="978" spans="1:77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</row>
    <row r="979" spans="1:77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</row>
    <row r="980" spans="1:77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</row>
    <row r="981" spans="1:77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</row>
    <row r="982" spans="1:77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</row>
    <row r="983" spans="1:77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</row>
    <row r="984" spans="1:77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</row>
    <row r="985" spans="1:77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</row>
    <row r="986" spans="1:77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</row>
    <row r="987" spans="1:77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</row>
    <row r="988" spans="1:77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</row>
    <row r="989" spans="1:77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</row>
    <row r="990" spans="1:77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</row>
    <row r="991" spans="1:77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</row>
    <row r="992" spans="1:77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</row>
    <row r="993" spans="1:77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</row>
    <row r="994" spans="1:77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</row>
    <row r="995" spans="1:77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</row>
    <row r="996" spans="1:77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</row>
    <row r="997" spans="1:77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</row>
    <row r="998" spans="1:77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</row>
    <row r="999" spans="1:77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</row>
    <row r="1000" spans="1:77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</row>
    <row r="1001" spans="1:77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</row>
    <row r="1002" spans="1:77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</row>
    <row r="1003" spans="1:77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</row>
    <row r="1004" spans="1:77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</row>
    <row r="1005" spans="1:77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</row>
    <row r="1006" spans="1:77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</row>
    <row r="1007" spans="1:77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</row>
    <row r="1008" spans="1:77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</row>
    <row r="1009" spans="1:77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</row>
    <row r="1010" spans="1:77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</row>
    <row r="1011" spans="1:77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</row>
    <row r="1012" spans="1:77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</row>
    <row r="1013" spans="1:77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</row>
    <row r="1014" spans="1:77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</row>
    <row r="1015" spans="1:77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</row>
    <row r="1016" spans="1:77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</row>
    <row r="1017" spans="1:77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</row>
    <row r="1018" spans="1:77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</row>
    <row r="1019" spans="1:77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</row>
    <row r="1020" spans="1:77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</row>
    <row r="1021" spans="1:77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</row>
    <row r="1022" spans="1:77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</row>
    <row r="1023" spans="1:77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</row>
    <row r="1024" spans="1:77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</row>
    <row r="1025" spans="1:77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</row>
    <row r="1026" spans="1:77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</row>
    <row r="1027" spans="1:77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</row>
    <row r="1028" spans="1:77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</row>
    <row r="1029" spans="1:77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</row>
    <row r="1030" spans="1:77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</row>
    <row r="1031" spans="1:77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</row>
    <row r="1032" spans="1:77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</row>
    <row r="1033" spans="1:77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</row>
    <row r="1034" spans="1:77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</row>
    <row r="1035" spans="1:77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</row>
    <row r="1036" spans="1:77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</row>
    <row r="1037" spans="1:77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</row>
    <row r="1038" spans="1:77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</row>
    <row r="1039" spans="1:77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</row>
    <row r="1040" spans="1:77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</row>
    <row r="1041" spans="1:77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</row>
    <row r="1042" spans="1:77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</row>
    <row r="1043" spans="1:77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</row>
    <row r="1044" spans="1:77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</row>
    <row r="1045" spans="1:77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</row>
    <row r="1046" spans="1:77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</row>
    <row r="1047" spans="1:77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</row>
    <row r="1048" spans="1:77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</row>
    <row r="1049" spans="1:77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</row>
    <row r="1050" spans="1:77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</row>
    <row r="1051" spans="1:77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</row>
    <row r="1052" spans="1:77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</row>
    <row r="1053" spans="1:77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</row>
    <row r="1054" spans="1:77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</row>
    <row r="1055" spans="1:77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</row>
    <row r="1056" spans="1:77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</row>
    <row r="1057" spans="1:77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</row>
    <row r="1058" spans="1:77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</row>
    <row r="1059" spans="1:77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</row>
    <row r="1060" spans="1:77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</row>
    <row r="1061" spans="1:77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</row>
    <row r="1062" spans="1:77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</row>
    <row r="1063" spans="1:77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</row>
    <row r="1064" spans="1:77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</row>
    <row r="1065" spans="1:77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</row>
    <row r="1066" spans="1:77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</row>
    <row r="1067" spans="1:77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</row>
    <row r="1068" spans="1:77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</row>
    <row r="1069" spans="1:77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</row>
    <row r="1070" spans="1:77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</row>
    <row r="1071" spans="1:77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</row>
    <row r="1072" spans="1:77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</row>
    <row r="1073" spans="1:77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</row>
    <row r="1074" spans="1:77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</row>
    <row r="1075" spans="1:77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</row>
    <row r="1076" spans="1:77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</row>
    <row r="1077" spans="1:77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</row>
    <row r="1078" spans="1:77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</row>
    <row r="1079" spans="1:77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</row>
    <row r="1080" spans="1:77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</row>
    <row r="1081" spans="1:77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</row>
    <row r="1082" spans="1:77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</row>
    <row r="1083" spans="1:77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</row>
    <row r="1084" spans="1:77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</row>
    <row r="1085" spans="1:77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</row>
    <row r="1086" spans="1:77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</row>
    <row r="1087" spans="1:77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</row>
    <row r="1088" spans="1:77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</row>
    <row r="1089" spans="1:77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</row>
    <row r="1090" spans="1:77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</row>
    <row r="1091" spans="1:77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</row>
    <row r="1092" spans="1:77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</row>
    <row r="1093" spans="1:77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</row>
    <row r="1094" spans="1:77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</row>
    <row r="1095" spans="1:77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</row>
    <row r="1096" spans="1:77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</row>
    <row r="1097" spans="1:77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</row>
    <row r="1098" spans="1:77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</row>
    <row r="1099" spans="1:77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</row>
    <row r="1100" spans="1:77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</row>
    <row r="1101" spans="1:77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</row>
    <row r="1102" spans="1:77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</row>
    <row r="1103" spans="1:77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</row>
    <row r="1104" spans="1:77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</row>
    <row r="1105" spans="1:77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</row>
    <row r="1106" spans="1:77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</row>
    <row r="1107" spans="1:77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</row>
    <row r="1108" spans="1:77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</row>
    <row r="1109" spans="1:77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</row>
    <row r="1110" spans="1:77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</row>
    <row r="1111" spans="1:77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</row>
    <row r="1112" spans="1:77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</row>
    <row r="1113" spans="1:77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</row>
    <row r="1114" spans="1:77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</row>
    <row r="1115" spans="1:77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</row>
    <row r="1116" spans="1:77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</row>
    <row r="1117" spans="1:77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</row>
    <row r="1118" spans="1:77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</row>
    <row r="1119" spans="1:77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</row>
    <row r="1120" spans="1:77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</row>
    <row r="1121" spans="1:77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</row>
    <row r="1122" spans="1:77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</row>
    <row r="1123" spans="1:77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</row>
    <row r="1124" spans="1:77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</row>
    <row r="1125" spans="1:77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</row>
    <row r="1126" spans="1:77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</row>
    <row r="1127" spans="1:77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</row>
    <row r="1128" spans="1:77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</row>
    <row r="1129" spans="1:77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</row>
    <row r="1130" spans="1:77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</row>
    <row r="1131" spans="1:77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</row>
    <row r="1132" spans="1:77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</row>
    <row r="1133" spans="1:77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</row>
    <row r="1134" spans="1:77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</row>
    <row r="1135" spans="1:77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</row>
    <row r="1136" spans="1:77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</row>
    <row r="1137" spans="1:77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</row>
    <row r="1138" spans="1:77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</row>
    <row r="1139" spans="1:77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</row>
    <row r="1140" spans="1:77" x14ac:dyDescent="0.2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</row>
    <row r="1141" spans="1:77" x14ac:dyDescent="0.2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</row>
    <row r="1142" spans="1:77" x14ac:dyDescent="0.2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</row>
    <row r="1143" spans="1:77" x14ac:dyDescent="0.2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</row>
    <row r="1144" spans="1:77" x14ac:dyDescent="0.2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</row>
    <row r="1145" spans="1:77" x14ac:dyDescent="0.2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</row>
    <row r="1146" spans="1:77" x14ac:dyDescent="0.2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</row>
    <row r="1147" spans="1:77" x14ac:dyDescent="0.2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</row>
    <row r="1148" spans="1:77" x14ac:dyDescent="0.2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</row>
    <row r="1149" spans="1:77" x14ac:dyDescent="0.2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</row>
    <row r="1150" spans="1:77" x14ac:dyDescent="0.2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</row>
    <row r="1151" spans="1:77" x14ac:dyDescent="0.2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</row>
    <row r="1152" spans="1:77" x14ac:dyDescent="0.2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</row>
    <row r="1153" spans="1:77" x14ac:dyDescent="0.2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</row>
    <row r="1154" spans="1:77" x14ac:dyDescent="0.2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</row>
    <row r="1155" spans="1:77" x14ac:dyDescent="0.2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</row>
    <row r="1156" spans="1:77" x14ac:dyDescent="0.2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</row>
    <row r="1157" spans="1:77" x14ac:dyDescent="0.2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</row>
    <row r="1158" spans="1:77" x14ac:dyDescent="0.2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</row>
    <row r="1159" spans="1:77" x14ac:dyDescent="0.2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</row>
    <row r="1160" spans="1:77" x14ac:dyDescent="0.2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</row>
    <row r="1161" spans="1:77" x14ac:dyDescent="0.2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</row>
    <row r="1162" spans="1:77" x14ac:dyDescent="0.2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C1139"/>
  <sheetViews>
    <sheetView zoomScale="80" zoomScaleNormal="80" workbookViewId="0">
      <selection activeCell="R18" sqref="R18"/>
    </sheetView>
  </sheetViews>
  <sheetFormatPr baseColWidth="10" defaultColWidth="8.83203125" defaultRowHeight="15" x14ac:dyDescent="0.2"/>
  <cols>
    <col min="4" max="4" width="17.5" customWidth="1"/>
    <col min="18" max="18" width="11.6640625" customWidth="1"/>
    <col min="19" max="19" width="11.1640625" customWidth="1"/>
    <col min="20" max="20" width="15" customWidth="1"/>
    <col min="28" max="28" width="14" customWidth="1"/>
    <col min="29" max="29" width="15.83203125" customWidth="1"/>
    <col min="30" max="30" width="13.83203125" customWidth="1"/>
    <col min="31" max="31" width="13.5" customWidth="1"/>
    <col min="32" max="32" width="12.83203125" customWidth="1"/>
    <col min="33" max="33" width="13.1640625" customWidth="1"/>
    <col min="34" max="34" width="13.33203125" customWidth="1"/>
    <col min="35" max="35" width="11.5" customWidth="1"/>
    <col min="36" max="36" width="12" customWidth="1"/>
    <col min="37" max="37" width="16" customWidth="1"/>
    <col min="38" max="38" width="12" customWidth="1"/>
    <col min="39" max="39" width="12.1640625" customWidth="1"/>
    <col min="40" max="40" width="14" customWidth="1"/>
  </cols>
  <sheetData>
    <row r="1" spans="1:81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</row>
    <row r="2" spans="1:81" x14ac:dyDescent="0.2">
      <c r="A2" s="4" t="s">
        <v>20</v>
      </c>
      <c r="B2" s="41">
        <f>'prevalence calculations'!W12</f>
        <v>374.95966746601766</v>
      </c>
      <c r="C2" s="41">
        <f>'prevalence calculations'!V12</f>
        <v>154.94779494488142</v>
      </c>
      <c r="D2" s="41">
        <f>'prevalence calculations'!G12</f>
        <v>12.255447233566025</v>
      </c>
      <c r="E2" s="41">
        <f>'prevalence calculations'!I12</f>
        <v>6.5256277477429494</v>
      </c>
      <c r="F2" s="41">
        <f>'prevalence calculations'!K12</f>
        <v>3.8198796572153855</v>
      </c>
      <c r="G2" s="41">
        <f>'prevalence calculations'!M12</f>
        <v>2.3874247857596154</v>
      </c>
      <c r="H2" s="41">
        <f>'prevalence calculations'!O12</f>
        <v>0.92933970353273287</v>
      </c>
      <c r="I2" s="41">
        <f>'prevalence calculations'!R12</f>
        <v>0.11632590389592679</v>
      </c>
      <c r="J2" s="41">
        <f>'prevalence calculations'!T12</f>
        <v>2.8623662868808176E-2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555.97013110548062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</row>
    <row r="3" spans="1:81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</row>
    <row r="4" spans="1:81" x14ac:dyDescent="0.2">
      <c r="A4" s="4" t="str">
        <f>'70-74 transition matrix'!A1</f>
        <v>70-74</v>
      </c>
      <c r="B4" s="4" t="str">
        <f>'70-74 transition matrix'!B1</f>
        <v>no NAFLD</v>
      </c>
      <c r="C4" s="4" t="str">
        <f>'70-74 transition matrix'!C1</f>
        <v>NAFLD</v>
      </c>
      <c r="D4" s="4" t="str">
        <f>'70-74 transition matrix'!D1</f>
        <v>F1</v>
      </c>
      <c r="E4" s="4" t="str">
        <f>'70-74 transition matrix'!E1</f>
        <v>F2</v>
      </c>
      <c r="F4" s="4" t="str">
        <f>'70-74 transition matrix'!F1</f>
        <v>F3</v>
      </c>
      <c r="G4" s="4" t="str">
        <f>'70-74 transition matrix'!G1</f>
        <v>F4</v>
      </c>
      <c r="H4" s="4" t="str">
        <f>'70-74 transition matrix'!H1</f>
        <v>DCC</v>
      </c>
      <c r="I4" s="4" t="str">
        <f>'70-74 transition matrix'!I1</f>
        <v>HCC</v>
      </c>
      <c r="J4" s="4" t="str">
        <f>'70-74 transition matrix'!J1</f>
        <v>LT</v>
      </c>
      <c r="K4" s="4" t="str">
        <f>'70-74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</row>
    <row r="5" spans="1:81" x14ac:dyDescent="0.2">
      <c r="A5" s="4" t="str">
        <f>'70-74 transition matrix'!A2</f>
        <v>no NAFLD</v>
      </c>
      <c r="B5" s="41">
        <f>'70-74 transition matrix'!B2</f>
        <v>0.88634999999999997</v>
      </c>
      <c r="C5" s="41">
        <f>'70-74 transition matrix'!C2</f>
        <v>9.0399999999999994E-2</v>
      </c>
      <c r="D5" s="41">
        <f>'70-74 transition matrix'!D2</f>
        <v>0</v>
      </c>
      <c r="E5" s="41">
        <f>'70-74 transition matrix'!E2</f>
        <v>0</v>
      </c>
      <c r="F5" s="41">
        <f>'70-74 transition matrix'!F2</f>
        <v>0</v>
      </c>
      <c r="G5" s="41">
        <f>'70-74 transition matrix'!G2</f>
        <v>0</v>
      </c>
      <c r="H5" s="41">
        <f>'70-74 transition matrix'!H2</f>
        <v>0</v>
      </c>
      <c r="I5" s="41">
        <f>'70-74 transition matrix'!I2</f>
        <v>0</v>
      </c>
      <c r="J5" s="41">
        <f>'70-74 transition matrix'!J2</f>
        <v>0</v>
      </c>
      <c r="K5" s="41">
        <f>'70-74 transition matrix'!K2</f>
        <v>2.325E-2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</row>
    <row r="6" spans="1:81" x14ac:dyDescent="0.2">
      <c r="A6" s="4" t="str">
        <f>'70-74 transition matrix'!A3</f>
        <v>NAFLD</v>
      </c>
      <c r="B6" s="41">
        <f>'70-74 transition matrix'!B3</f>
        <v>0.14359</v>
      </c>
      <c r="C6" s="41">
        <f>'70-74 transition matrix'!C3</f>
        <v>0.80586150000000001</v>
      </c>
      <c r="D6" s="41">
        <f>'70-74 transition matrix'!D3</f>
        <v>2.6136E-2</v>
      </c>
      <c r="E6" s="41">
        <f>'70-74 transition matrix'!E3</f>
        <v>0</v>
      </c>
      <c r="F6" s="41">
        <f>'70-74 transition matrix'!F3</f>
        <v>0</v>
      </c>
      <c r="G6" s="41">
        <f>'70-74 transition matrix'!G3</f>
        <v>0</v>
      </c>
      <c r="H6" s="41">
        <f>'70-74 transition matrix'!H3</f>
        <v>0</v>
      </c>
      <c r="I6" s="41">
        <f>'70-74 transition matrix'!I3</f>
        <v>0</v>
      </c>
      <c r="J6" s="41">
        <f>'70-74 transition matrix'!J3</f>
        <v>0</v>
      </c>
      <c r="K6" s="41">
        <f>'70-74 transition matrix'!K3</f>
        <v>2.44125E-2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</row>
    <row r="7" spans="1:81" x14ac:dyDescent="0.2">
      <c r="A7" s="4" t="str">
        <f>'70-74 transition matrix'!A4</f>
        <v>F1</v>
      </c>
      <c r="B7" s="41">
        <f>'70-74 transition matrix'!B4</f>
        <v>0</v>
      </c>
      <c r="C7" s="41">
        <f>'70-74 transition matrix'!C4</f>
        <v>4.9799999999999997E-2</v>
      </c>
      <c r="D7" s="41">
        <f>'70-74 transition matrix'!D4</f>
        <v>0.79095574700000004</v>
      </c>
      <c r="E7" s="41">
        <f>'70-74 transition matrix'!E4</f>
        <v>0.1331</v>
      </c>
      <c r="F7" s="41">
        <f>'70-74 transition matrix'!F4</f>
        <v>0</v>
      </c>
      <c r="G7" s="41">
        <f>'70-74 transition matrix'!G4</f>
        <v>0</v>
      </c>
      <c r="H7" s="41">
        <f>'70-74 transition matrix'!H4</f>
        <v>0</v>
      </c>
      <c r="I7" s="41">
        <f>'70-74 transition matrix'!I4</f>
        <v>1.1253000000000001E-5</v>
      </c>
      <c r="J7" s="41">
        <f>'70-74 transition matrix'!J4</f>
        <v>0</v>
      </c>
      <c r="K7" s="41">
        <f>'70-74 transition matrix'!K4</f>
        <v>2.6133000000000003E-2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</row>
    <row r="8" spans="1:81" x14ac:dyDescent="0.2">
      <c r="A8" s="4" t="str">
        <f>'70-74 transition matrix'!A5</f>
        <v>F2</v>
      </c>
      <c r="B8" s="41">
        <f>'70-74 transition matrix'!B5</f>
        <v>0</v>
      </c>
      <c r="C8" s="41">
        <f>'70-74 transition matrix'!C5</f>
        <v>0</v>
      </c>
      <c r="D8" s="41">
        <f>'70-74 transition matrix'!D5</f>
        <v>4.9799999999999997E-2</v>
      </c>
      <c r="E8" s="41">
        <f>'70-74 transition matrix'!E5</f>
        <v>0.77497360000000004</v>
      </c>
      <c r="F8" s="41">
        <f>'70-74 transition matrix'!F5</f>
        <v>0.1331</v>
      </c>
      <c r="G8" s="41">
        <f>'70-74 transition matrix'!G5</f>
        <v>0</v>
      </c>
      <c r="H8" s="41">
        <f>'70-74 transition matrix'!H5</f>
        <v>0</v>
      </c>
      <c r="I8" s="41">
        <f>'70-74 transition matrix'!I5</f>
        <v>2.299E-4</v>
      </c>
      <c r="J8" s="41">
        <f>'70-74 transition matrix'!J5</f>
        <v>0</v>
      </c>
      <c r="K8" s="41">
        <f>'70-74 transition matrix'!K5</f>
        <v>4.1896500000000003E-2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</row>
    <row r="9" spans="1:81" x14ac:dyDescent="0.2">
      <c r="A9" s="4" t="str">
        <f>'70-74 transition matrix'!A6</f>
        <v>F3</v>
      </c>
      <c r="B9" s="41">
        <f>'70-74 transition matrix'!B6</f>
        <v>0</v>
      </c>
      <c r="C9" s="41">
        <f>'70-74 transition matrix'!C6</f>
        <v>0</v>
      </c>
      <c r="D9" s="41">
        <f>'70-74 transition matrix'!D6</f>
        <v>0</v>
      </c>
      <c r="E9" s="41">
        <f>'70-74 transition matrix'!E6</f>
        <v>4.9799999999999997E-2</v>
      </c>
      <c r="F9" s="41">
        <f>'70-74 transition matrix'!F6</f>
        <v>0.80809895000000009</v>
      </c>
      <c r="G9" s="41">
        <f>'70-74 transition matrix'!G6</f>
        <v>8.7119999999999989E-2</v>
      </c>
      <c r="H9" s="41">
        <f>'70-74 transition matrix'!H6</f>
        <v>0</v>
      </c>
      <c r="I9" s="41">
        <f>'70-74 transition matrix'!I6</f>
        <v>4.5980000000000001E-4</v>
      </c>
      <c r="J9" s="41">
        <f>'70-74 transition matrix'!J6</f>
        <v>0</v>
      </c>
      <c r="K9" s="41">
        <f>'70-74 transition matrix'!K6</f>
        <v>5.4521250000000007E-2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</row>
    <row r="10" spans="1:81" x14ac:dyDescent="0.2">
      <c r="A10" s="4" t="str">
        <f>'70-74 transition matrix'!A7</f>
        <v>F4</v>
      </c>
      <c r="B10" s="41">
        <f>'70-74 transition matrix'!B7</f>
        <v>0</v>
      </c>
      <c r="C10" s="41">
        <f>'70-74 transition matrix'!C7</f>
        <v>0</v>
      </c>
      <c r="D10" s="41">
        <f>'70-74 transition matrix'!D7</f>
        <v>0</v>
      </c>
      <c r="E10" s="41">
        <f>'70-74 transition matrix'!E7</f>
        <v>0</v>
      </c>
      <c r="F10" s="41">
        <f>'70-74 transition matrix'!F7</f>
        <v>4.9799999999999997E-2</v>
      </c>
      <c r="G10" s="41">
        <f>'70-74 transition matrix'!G7</f>
        <v>0.71661074999999996</v>
      </c>
      <c r="H10" s="41">
        <f>'70-74 transition matrix'!H7</f>
        <v>0.1331</v>
      </c>
      <c r="I10" s="41">
        <f>'70-74 transition matrix'!I7</f>
        <v>3.1459999999999995E-2</v>
      </c>
      <c r="J10" s="41">
        <f>'70-74 transition matrix'!J7</f>
        <v>0</v>
      </c>
      <c r="K10" s="41">
        <f>'70-74 transition matrix'!K7</f>
        <v>6.902925E-2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</row>
    <row r="11" spans="1:81" x14ac:dyDescent="0.2">
      <c r="A11" s="4" t="str">
        <f>'70-74 transition matrix'!A8</f>
        <v>DCC</v>
      </c>
      <c r="B11" s="41">
        <f>'70-74 transition matrix'!B8</f>
        <v>0</v>
      </c>
      <c r="C11" s="41">
        <f>'70-74 transition matrix'!C8</f>
        <v>0</v>
      </c>
      <c r="D11" s="41">
        <f>'70-74 transition matrix'!D8</f>
        <v>0</v>
      </c>
      <c r="E11" s="41">
        <f>'70-74 transition matrix'!E8</f>
        <v>0</v>
      </c>
      <c r="F11" s="41">
        <f>'70-74 transition matrix'!F8</f>
        <v>0</v>
      </c>
      <c r="G11" s="41">
        <f>'70-74 transition matrix'!G8</f>
        <v>0</v>
      </c>
      <c r="H11" s="41">
        <f>'70-74 transition matrix'!H8</f>
        <v>0.7746599999999999</v>
      </c>
      <c r="I11" s="41">
        <f>'70-74 transition matrix'!I8</f>
        <v>3.1459999999999995E-2</v>
      </c>
      <c r="J11" s="41">
        <f>'70-74 transition matrix'!J8</f>
        <v>3.388E-2</v>
      </c>
      <c r="K11" s="41">
        <f>'70-74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</row>
    <row r="12" spans="1:81" x14ac:dyDescent="0.2">
      <c r="A12" s="4" t="str">
        <f>'70-74 transition matrix'!A9</f>
        <v>HCC</v>
      </c>
      <c r="B12" s="41">
        <f>'70-74 transition matrix'!B9</f>
        <v>0</v>
      </c>
      <c r="C12" s="41">
        <f>'70-74 transition matrix'!C9</f>
        <v>0</v>
      </c>
      <c r="D12" s="41">
        <f>'70-74 transition matrix'!D9</f>
        <v>0</v>
      </c>
      <c r="E12" s="41">
        <f>'70-74 transition matrix'!E9</f>
        <v>0</v>
      </c>
      <c r="F12" s="41">
        <f>'70-74 transition matrix'!F9</f>
        <v>0</v>
      </c>
      <c r="G12" s="41">
        <f>'70-74 transition matrix'!G9</f>
        <v>0</v>
      </c>
      <c r="H12" s="41">
        <f>'70-74 transition matrix'!H9</f>
        <v>0</v>
      </c>
      <c r="I12" s="41">
        <f>'70-74 transition matrix'!I9</f>
        <v>0.37056200000000006</v>
      </c>
      <c r="J12" s="41">
        <f>'70-74 transition matrix'!J9</f>
        <v>7.038E-3</v>
      </c>
      <c r="K12" s="41">
        <f>'70-74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</row>
    <row r="13" spans="1:81" x14ac:dyDescent="0.2">
      <c r="A13" s="4" t="str">
        <f>'70-74 transition matrix'!A10</f>
        <v xml:space="preserve">LT </v>
      </c>
      <c r="B13" s="41">
        <f>'70-74 transition matrix'!B10</f>
        <v>0</v>
      </c>
      <c r="C13" s="41">
        <f>'70-74 transition matrix'!C10</f>
        <v>0</v>
      </c>
      <c r="D13" s="41">
        <f>'70-74 transition matrix'!D10</f>
        <v>0</v>
      </c>
      <c r="E13" s="41">
        <f>'70-74 transition matrix'!E10</f>
        <v>0</v>
      </c>
      <c r="F13" s="41">
        <f>'70-74 transition matrix'!F10</f>
        <v>0</v>
      </c>
      <c r="G13" s="41">
        <f>'70-74 transition matrix'!G10</f>
        <v>0</v>
      </c>
      <c r="H13" s="41">
        <f>'70-74 transition matrix'!H10</f>
        <v>0</v>
      </c>
      <c r="I13" s="41">
        <f>'70-74 transition matrix'!I10</f>
        <v>0</v>
      </c>
      <c r="J13" s="41">
        <f>'70-74 transition matrix'!J10</f>
        <v>0.92999999999999994</v>
      </c>
      <c r="K13" s="41">
        <f>'70-74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</row>
    <row r="14" spans="1:81" x14ac:dyDescent="0.2">
      <c r="A14" s="4" t="str">
        <f>'70-74 transition matrix'!A11</f>
        <v>death</v>
      </c>
      <c r="B14" s="41">
        <f>'70-74 transition matrix'!B11</f>
        <v>0</v>
      </c>
      <c r="C14" s="41">
        <f>'70-74 transition matrix'!C11</f>
        <v>0</v>
      </c>
      <c r="D14" s="41">
        <f>'70-74 transition matrix'!D11</f>
        <v>0</v>
      </c>
      <c r="E14" s="41">
        <f>'70-74 transition matrix'!E11</f>
        <v>0</v>
      </c>
      <c r="F14" s="41">
        <f>'70-74 transition matrix'!F11</f>
        <v>0</v>
      </c>
      <c r="G14" s="41">
        <f>'70-74 transition matrix'!G11</f>
        <v>0</v>
      </c>
      <c r="H14" s="41">
        <f>'70-74 transition matrix'!H11</f>
        <v>0</v>
      </c>
      <c r="I14" s="41">
        <f>'70-74 transition matrix'!I11</f>
        <v>0</v>
      </c>
      <c r="J14" s="41">
        <f>'70-74 transition matrix'!J11</f>
        <v>0</v>
      </c>
      <c r="K14" s="41">
        <f>'70-74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</row>
    <row r="15" spans="1:81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</row>
    <row r="16" spans="1:81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</row>
    <row r="17" spans="1:81" x14ac:dyDescent="0.2">
      <c r="A17" s="4">
        <v>70</v>
      </c>
      <c r="B17" s="41">
        <f t="shared" si="0"/>
        <v>374.95966746601766</v>
      </c>
      <c r="C17" s="41">
        <f t="shared" si="0"/>
        <v>154.94779494488142</v>
      </c>
      <c r="D17" s="41">
        <f t="shared" si="0"/>
        <v>12.255447233566025</v>
      </c>
      <c r="E17" s="41">
        <f t="shared" si="0"/>
        <v>6.5256277477429494</v>
      </c>
      <c r="F17" s="41">
        <f t="shared" si="0"/>
        <v>3.8198796572153855</v>
      </c>
      <c r="G17" s="41">
        <f t="shared" si="0"/>
        <v>2.3874247857596154</v>
      </c>
      <c r="H17" s="41">
        <f t="shared" si="0"/>
        <v>0.92933970353273287</v>
      </c>
      <c r="I17" s="41">
        <f t="shared" si="0"/>
        <v>0.11632590389592679</v>
      </c>
      <c r="J17" s="41">
        <f t="shared" si="0"/>
        <v>2.8623662868808176E-2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555.97013110548062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</row>
    <row r="18" spans="1:81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</row>
    <row r="19" spans="1:81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</row>
    <row r="20" spans="1:81" x14ac:dyDescent="0.2">
      <c r="A20" s="4">
        <v>71</v>
      </c>
      <c r="B20" s="41">
        <f t="array" ref="B20:K20">MMULT(B17:K17,B5:K14)</f>
        <v>354.59445513464027</v>
      </c>
      <c r="C20" s="41">
        <v>159.37313766713416</v>
      </c>
      <c r="D20" s="41">
        <v>14.068208251961318</v>
      </c>
      <c r="E20" s="41">
        <v>6.8786192616452091</v>
      </c>
      <c r="F20" s="41">
        <v>4.0742955476775293</v>
      </c>
      <c r="G20" s="41">
        <v>2.0436421820283917</v>
      </c>
      <c r="H20" s="41">
        <v>1.0376885337232715</v>
      </c>
      <c r="I20" s="41">
        <v>0.15084590346593274</v>
      </c>
      <c r="J20" s="41">
        <v>5.8924737335300126E-2</v>
      </c>
      <c r="K20" s="41">
        <v>13.69031388586915</v>
      </c>
      <c r="L20" s="41">
        <f xml:space="preserve"> (C20 + D20 + E20 + F20 + G20 + H20) / $Q$2</f>
        <v>0.33720443051751164</v>
      </c>
      <c r="M20" s="41">
        <f xml:space="preserve"> (D20 + E20 + F20 + G20 + H20) / (C20 + D20 + E20 + F20+ G20 + H20)</f>
        <v>0.14989926720889751</v>
      </c>
      <c r="N20" s="41">
        <f>I20 / (D20 + E20 + F20 + G20 + H20)</f>
        <v>5.3677128930712231E-3</v>
      </c>
      <c r="O20" s="41">
        <f>SUM(B20:J20)</f>
        <v>542.27981721961135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</row>
    <row r="21" spans="1:81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</row>
    <row r="22" spans="1:81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</row>
    <row r="23" spans="1:81" x14ac:dyDescent="0.2">
      <c r="A23" s="4">
        <v>72</v>
      </c>
      <c r="B23" s="41">
        <f t="array" ref="B23:K23">MMULT(B20:K20,B5:K14)</f>
        <v>337.17918414621221</v>
      </c>
      <c r="C23" s="41">
        <v>161.18861129526238</v>
      </c>
      <c r="D23" s="41">
        <v>15.635261732179778</v>
      </c>
      <c r="E23" s="41">
        <v>7.4061267688369217</v>
      </c>
      <c r="F23" s="41">
        <v>4.3097515584578776</v>
      </c>
      <c r="G23" s="41">
        <v>1.8194485849086686</v>
      </c>
      <c r="H23" s="41">
        <v>1.0758645739620483</v>
      </c>
      <c r="I23" s="41">
        <v>0.15644948920622398</v>
      </c>
      <c r="J23" s="41">
        <v>9.1018546712966802E-2</v>
      </c>
      <c r="K23" s="41">
        <v>27.10841440974146</v>
      </c>
      <c r="L23" s="41">
        <f xml:space="preserve"> (C23 + D23 + E23 + F23 + G23 + H23) / $Q$2</f>
        <v>0.34432616754601858</v>
      </c>
      <c r="M23" s="41">
        <f xml:space="preserve"> (D23 + E23 + F23 + G23 + H23) / (C23 + D23 + E23 + F23+ G23 + H23)</f>
        <v>0.15799850092873297</v>
      </c>
      <c r="N23" s="41">
        <f>I23 / (D23 + E23 + F23 + G23 + H23)</f>
        <v>5.1724904099279033E-3</v>
      </c>
      <c r="O23" s="41">
        <f>SUM(B23:J23)</f>
        <v>528.86171669573889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</row>
    <row r="24" spans="1:81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</row>
    <row r="25" spans="1:81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</row>
    <row r="26" spans="1:81" x14ac:dyDescent="0.2">
      <c r="A26" s="4">
        <v>73</v>
      </c>
      <c r="B26" s="41">
        <f t="array" ref="B26:K26">MMULT(B23:K23,B5:K14)</f>
        <v>322.0038425638819</v>
      </c>
      <c r="C26" s="41">
        <v>161.15533036239722</v>
      </c>
      <c r="D26" s="41">
        <v>16.948450780817829</v>
      </c>
      <c r="E26" s="41">
        <v>8.0352316882662471</v>
      </c>
      <c r="F26" s="41">
        <v>4.559069721611321</v>
      </c>
      <c r="G26" s="41">
        <v>1.6793019707906898</v>
      </c>
      <c r="H26" s="41">
        <v>1.0755978575167839</v>
      </c>
      <c r="I26" s="41">
        <v>0.15292102350831627</v>
      </c>
      <c r="J26" s="41">
        <v>0.12219863171392673</v>
      </c>
      <c r="K26" s="41">
        <v>40.238186504976284</v>
      </c>
      <c r="L26" s="41">
        <f xml:space="preserve"> (C26 + D26 + E26 + F26 + G26 + H26) / $Q$2</f>
        <v>0.34795571121193469</v>
      </c>
      <c r="M26" s="41">
        <f xml:space="preserve"> (D26 + E26 + F26 + G26 + H26) / (C26 + D26 + E26 + F26+ G26 + H26)</f>
        <v>0.16695349754457023</v>
      </c>
      <c r="N26" s="41">
        <f>I26 / (D26 + E26 + F26 + G26 + H26)</f>
        <v>4.7347411947575198E-3</v>
      </c>
      <c r="O26" s="41">
        <f>SUM(B26:J26)</f>
        <v>515.73194460050411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</row>
    <row r="27" spans="1:81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</row>
    <row r="28" spans="1:81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</row>
    <row r="29" spans="1:81" x14ac:dyDescent="0.2">
      <c r="A29" s="4">
        <v>74</v>
      </c>
      <c r="B29" s="41">
        <f t="array" ref="B29:K29">MMULT(B26:K26,B5:K14)</f>
        <v>308.54839974323335</v>
      </c>
      <c r="C29" s="41">
        <v>159.82205647549662</v>
      </c>
      <c r="D29" s="41">
        <v>18.017584800261769</v>
      </c>
      <c r="E29" s="41">
        <v>8.7099728993528682</v>
      </c>
      <c r="F29" s="41">
        <v>4.837298030864515</v>
      </c>
      <c r="G29" s="41">
        <v>1.6005919989115724</v>
      </c>
      <c r="H29" s="41">
        <v>1.0567377286161925</v>
      </c>
      <c r="I29" s="41">
        <v>0.14747014985160764</v>
      </c>
      <c r="J29" s="41">
        <v>0.15116224107007203</v>
      </c>
      <c r="K29" s="41">
        <v>53.078857037821962</v>
      </c>
      <c r="L29" s="41">
        <f xml:space="preserve"> (C29 + D29 + E29 + F29 + G29 + H29) / $Q$2</f>
        <v>0.34901918480345262</v>
      </c>
      <c r="M29" s="41">
        <f xml:space="preserve"> (D29 + E29 + F29 + G29 + H29) / (C29 + D29 + E29 + F29+ G29 + H29)</f>
        <v>0.17636279807640171</v>
      </c>
      <c r="N29" s="41">
        <f>I29 / (D29 + E29 + F29 + G29 + H29)</f>
        <v>4.3091973197493224E-3</v>
      </c>
      <c r="O29" s="41">
        <f>SUM(B29:J29)</f>
        <v>502.89127406765857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4.8742615306152004</v>
      </c>
      <c r="AM29">
        <f>J29 - J17</f>
        <v>0.12253857820126386</v>
      </c>
      <c r="AN29">
        <f>K29-K17</f>
        <v>53.078857037821962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</row>
    <row r="30" spans="1:81" x14ac:dyDescent="0.2">
      <c r="A30" s="22" t="s">
        <v>153</v>
      </c>
      <c r="B30" s="4">
        <f t="shared" ref="B30:J30" si="1">SUM(B17:B29)</f>
        <v>1697.2855490539855</v>
      </c>
      <c r="C30" s="4">
        <f t="shared" si="1"/>
        <v>796.48693074517178</v>
      </c>
      <c r="D30" s="4">
        <f t="shared" si="1"/>
        <v>76.92495279878672</v>
      </c>
      <c r="E30" s="4">
        <f t="shared" si="1"/>
        <v>37.555578365844191</v>
      </c>
      <c r="F30" s="4">
        <f t="shared" si="1"/>
        <v>21.600294515826633</v>
      </c>
      <c r="G30" s="4">
        <f t="shared" si="1"/>
        <v>9.5304095223989371</v>
      </c>
      <c r="H30" s="4">
        <f t="shared" si="1"/>
        <v>5.1752283973510291</v>
      </c>
      <c r="I30" s="4">
        <f t="shared" si="1"/>
        <v>0.72401246992800739</v>
      </c>
      <c r="J30" s="4">
        <f t="shared" si="1"/>
        <v>0.45192781970107387</v>
      </c>
      <c r="K30" s="41"/>
      <c r="L30" s="4"/>
      <c r="M30" s="41"/>
      <c r="N30" s="41"/>
      <c r="O30" s="4">
        <f>SUM(B30:J30)</f>
        <v>2645.7348836889937</v>
      </c>
      <c r="P30" s="41"/>
      <c r="Q30" s="41">
        <f xml:space="preserve"> $R$6 * B30</f>
        <v>1697.2855490539855</v>
      </c>
      <c r="R30" s="41">
        <f>$R$7 * C30</f>
        <v>796.48693074517178</v>
      </c>
      <c r="S30" s="41">
        <f xml:space="preserve"> $R$8 * D30</f>
        <v>73.078705158847384</v>
      </c>
      <c r="T30" s="41">
        <f xml:space="preserve"> $R$9 * E30</f>
        <v>35.677799447551983</v>
      </c>
      <c r="U30" s="41">
        <f xml:space="preserve"> $R$10 * F30</f>
        <v>19.872270954560502</v>
      </c>
      <c r="V30" s="41">
        <f>$R$11 * G30</f>
        <v>7.4337194274711713</v>
      </c>
      <c r="W30" s="41">
        <f>$R$12 *H30</f>
        <v>3.1051370384106174</v>
      </c>
      <c r="X30" s="41">
        <f xml:space="preserve"> $R$13 * I30</f>
        <v>0.47060810545320481</v>
      </c>
      <c r="Y30" s="41">
        <f xml:space="preserve"> $R$14 * J30</f>
        <v>0.33894586477580541</v>
      </c>
      <c r="Z30" s="4">
        <f>SUM(Q30:Y30)</f>
        <v>2633.7496657962279</v>
      </c>
      <c r="AA30" s="41"/>
      <c r="AB30" s="50">
        <f xml:space="preserve"> $S$6 * B30</f>
        <v>4258489.4425764494</v>
      </c>
      <c r="AC30" s="50">
        <f>$S$7 * C30</f>
        <v>3086386.8566375407</v>
      </c>
      <c r="AD30" s="50">
        <f xml:space="preserve"> $S$8 * D30</f>
        <v>301930.43973523786</v>
      </c>
      <c r="AE30" s="50">
        <f xml:space="preserve"> $S$9 * E30</f>
        <v>150222.31346337678</v>
      </c>
      <c r="AF30" s="50">
        <f xml:space="preserve"> $S$10 * F30</f>
        <v>97201.325321219847</v>
      </c>
      <c r="AG30" s="50">
        <f>$S$11 * G30</f>
        <v>197393.84202792679</v>
      </c>
      <c r="AH30" s="50">
        <f>$S$12 *H30</f>
        <v>264888.89029001509</v>
      </c>
      <c r="AI30" s="50">
        <f xml:space="preserve"> $S$13 * I30</f>
        <v>51354.204491993565</v>
      </c>
      <c r="AJ30" s="50">
        <f xml:space="preserve"> $S$14 * J30</f>
        <v>30355.087793681731</v>
      </c>
      <c r="AK30" s="39">
        <f>SUM(AB30:AJ30) + AL30 + AM30 + AN30</f>
        <v>11788984.857882556</v>
      </c>
      <c r="AL30" s="39">
        <f>IF(AL29&gt;0,(AL29*$T$7)-(AL29*$S$7),0)</f>
        <v>22636.070548176987</v>
      </c>
      <c r="AM30" s="39">
        <f>IF(AM29 &gt; 0, (AM29 * $T$14) - (AM29 * $S$14), 0)</f>
        <v>20411.250970984522</v>
      </c>
      <c r="AN30" s="39">
        <f t="array" ref="AN30">IF(AN29&gt;0,AN29*$T$15,0)</f>
        <v>3307715.1340259514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</row>
    <row r="31" spans="1:81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</row>
    <row r="32" spans="1:81" x14ac:dyDescent="0.2">
      <c r="A32" s="4" t="str">
        <f>'75-79 transition matrix'!A1</f>
        <v>75-79</v>
      </c>
      <c r="B32" s="4" t="str">
        <f>'75-79 transition matrix'!B1</f>
        <v>no NAFLD</v>
      </c>
      <c r="C32" s="4" t="str">
        <f>'75-79 transition matrix'!C1</f>
        <v>NAFLD</v>
      </c>
      <c r="D32" s="4" t="str">
        <f>'75-79 transition matrix'!D1</f>
        <v>F1</v>
      </c>
      <c r="E32" s="4" t="str">
        <f>'75-79 transition matrix'!E1</f>
        <v>F2</v>
      </c>
      <c r="F32" s="4" t="str">
        <f>'75-79 transition matrix'!F1</f>
        <v>F3</v>
      </c>
      <c r="G32" s="4" t="str">
        <f>'75-79 transition matrix'!G1</f>
        <v>F4</v>
      </c>
      <c r="H32" s="4" t="str">
        <f>'75-79 transition matrix'!H1</f>
        <v>DCC</v>
      </c>
      <c r="I32" s="4" t="str">
        <f>'75-79 transition matrix'!I1</f>
        <v>HCC</v>
      </c>
      <c r="J32" s="4" t="str">
        <f>'75-79 transition matrix'!J1</f>
        <v>LT</v>
      </c>
      <c r="K32" s="4" t="str">
        <f>'75-79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</row>
    <row r="33" spans="1:81" x14ac:dyDescent="0.2">
      <c r="A33" s="4" t="str">
        <f>'75-79 transition matrix'!A2</f>
        <v>no NAFLD</v>
      </c>
      <c r="B33" s="41">
        <f>'75-79 transition matrix'!B2</f>
        <v>0.87229999999999996</v>
      </c>
      <c r="C33" s="41">
        <f>'75-79 transition matrix'!C2</f>
        <v>9.0700000000000003E-2</v>
      </c>
      <c r="D33" s="41">
        <f>'75-79 transition matrix'!D2</f>
        <v>0</v>
      </c>
      <c r="E33" s="41">
        <f>'75-79 transition matrix'!E2</f>
        <v>0</v>
      </c>
      <c r="F33" s="41">
        <f>'75-79 transition matrix'!F2</f>
        <v>0</v>
      </c>
      <c r="G33" s="41">
        <f>'75-79 transition matrix'!G2</f>
        <v>0</v>
      </c>
      <c r="H33" s="41">
        <f>'75-79 transition matrix'!H2</f>
        <v>0</v>
      </c>
      <c r="I33" s="41">
        <f>'75-79 transition matrix'!I2</f>
        <v>0</v>
      </c>
      <c r="J33" s="41">
        <f>'75-79 transition matrix'!J2</f>
        <v>0</v>
      </c>
      <c r="K33" s="41">
        <f>'75-79 transition matrix'!K2</f>
        <v>3.6999999999999998E-2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</row>
    <row r="34" spans="1:81" x14ac:dyDescent="0.2">
      <c r="A34" s="4" t="str">
        <f>'75-79 transition matrix'!A3</f>
        <v>NAFLD</v>
      </c>
      <c r="B34" s="41">
        <f>'75-79 transition matrix'!B3</f>
        <v>0.14359</v>
      </c>
      <c r="C34" s="41">
        <f>'75-79 transition matrix'!C3</f>
        <v>0.79142399999999991</v>
      </c>
      <c r="D34" s="41">
        <f>'75-79 transition matrix'!D3</f>
        <v>2.6136E-2</v>
      </c>
      <c r="E34" s="41">
        <f>'75-79 transition matrix'!E3</f>
        <v>0</v>
      </c>
      <c r="F34" s="41">
        <f>'75-79 transition matrix'!F3</f>
        <v>0</v>
      </c>
      <c r="G34" s="41">
        <f>'75-79 transition matrix'!G3</f>
        <v>0</v>
      </c>
      <c r="H34" s="41">
        <f>'75-79 transition matrix'!H3</f>
        <v>0</v>
      </c>
      <c r="I34" s="41">
        <f>'75-79 transition matrix'!I3</f>
        <v>0</v>
      </c>
      <c r="J34" s="41">
        <f>'75-79 transition matrix'!J3</f>
        <v>0</v>
      </c>
      <c r="K34" s="41">
        <f>'75-79 transition matrix'!K3</f>
        <v>3.8850000000000003E-2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</row>
    <row r="35" spans="1:81" x14ac:dyDescent="0.2">
      <c r="A35" s="4" t="str">
        <f>'75-79 transition matrix'!A4</f>
        <v>F1</v>
      </c>
      <c r="B35" s="41">
        <f>'75-79 transition matrix'!B4</f>
        <v>0</v>
      </c>
      <c r="C35" s="41">
        <f>'75-79 transition matrix'!C4</f>
        <v>4.9799999999999997E-2</v>
      </c>
      <c r="D35" s="41">
        <f>'75-79 transition matrix'!D4</f>
        <v>0.77550074700000005</v>
      </c>
      <c r="E35" s="41">
        <f>'75-79 transition matrix'!E4</f>
        <v>0.1331</v>
      </c>
      <c r="F35" s="41">
        <f>'75-79 transition matrix'!F4</f>
        <v>0</v>
      </c>
      <c r="G35" s="41">
        <f>'75-79 transition matrix'!G4</f>
        <v>0</v>
      </c>
      <c r="H35" s="41">
        <f>'75-79 transition matrix'!H4</f>
        <v>0</v>
      </c>
      <c r="I35" s="41">
        <f>'75-79 transition matrix'!I4</f>
        <v>1.1253000000000001E-5</v>
      </c>
      <c r="J35" s="41">
        <f>'75-79 transition matrix'!J4</f>
        <v>0</v>
      </c>
      <c r="K35" s="41">
        <f>'75-79 transition matrix'!K4</f>
        <v>4.1588E-2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</row>
    <row r="36" spans="1:81" x14ac:dyDescent="0.2">
      <c r="A36" s="4" t="str">
        <f>'75-79 transition matrix'!A5</f>
        <v>F2</v>
      </c>
      <c r="B36" s="41">
        <f>'75-79 transition matrix'!B5</f>
        <v>0</v>
      </c>
      <c r="C36" s="41">
        <f>'75-79 transition matrix'!C5</f>
        <v>0</v>
      </c>
      <c r="D36" s="41">
        <f>'75-79 transition matrix'!D5</f>
        <v>4.9799999999999997E-2</v>
      </c>
      <c r="E36" s="41">
        <f>'75-79 transition matrix'!E5</f>
        <v>0.75019610000000003</v>
      </c>
      <c r="F36" s="41">
        <f>'75-79 transition matrix'!F5</f>
        <v>0.1331</v>
      </c>
      <c r="G36" s="41">
        <f>'75-79 transition matrix'!G5</f>
        <v>0</v>
      </c>
      <c r="H36" s="41">
        <f>'75-79 transition matrix'!H5</f>
        <v>0</v>
      </c>
      <c r="I36" s="41">
        <f>'75-79 transition matrix'!I5</f>
        <v>2.299E-4</v>
      </c>
      <c r="J36" s="41">
        <f>'75-79 transition matrix'!J5</f>
        <v>0</v>
      </c>
      <c r="K36" s="41">
        <f>'75-79 transition matrix'!K5</f>
        <v>6.6673999999999997E-2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</row>
    <row r="37" spans="1:81" x14ac:dyDescent="0.2">
      <c r="A37" s="4" t="str">
        <f>'75-79 transition matrix'!A6</f>
        <v>F3</v>
      </c>
      <c r="B37" s="41">
        <f>'75-79 transition matrix'!B6</f>
        <v>0</v>
      </c>
      <c r="C37" s="41">
        <f>'75-79 transition matrix'!C6</f>
        <v>0</v>
      </c>
      <c r="D37" s="41">
        <f>'75-79 transition matrix'!D6</f>
        <v>0</v>
      </c>
      <c r="E37" s="41">
        <f>'75-79 transition matrix'!E6</f>
        <v>4.9799999999999997E-2</v>
      </c>
      <c r="F37" s="41">
        <f>'75-79 transition matrix'!F6</f>
        <v>0.77585520000000008</v>
      </c>
      <c r="G37" s="41">
        <f>'75-79 transition matrix'!G6</f>
        <v>8.7119999999999989E-2</v>
      </c>
      <c r="H37" s="41">
        <f>'75-79 transition matrix'!H6</f>
        <v>0</v>
      </c>
      <c r="I37" s="41">
        <f>'75-79 transition matrix'!I6</f>
        <v>4.5980000000000001E-4</v>
      </c>
      <c r="J37" s="41">
        <f>'75-79 transition matrix'!J6</f>
        <v>0</v>
      </c>
      <c r="K37" s="41">
        <f>'75-79 transition matrix'!K6</f>
        <v>8.6765000000000009E-2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</row>
    <row r="38" spans="1:81" x14ac:dyDescent="0.2">
      <c r="A38" s="4" t="str">
        <f>'75-79 transition matrix'!A7</f>
        <v>F4</v>
      </c>
      <c r="B38" s="41">
        <f>'75-79 transition matrix'!B7</f>
        <v>0</v>
      </c>
      <c r="C38" s="41">
        <f>'75-79 transition matrix'!C7</f>
        <v>0</v>
      </c>
      <c r="D38" s="41">
        <f>'75-79 transition matrix'!D7</f>
        <v>0</v>
      </c>
      <c r="E38" s="41">
        <f>'75-79 transition matrix'!E7</f>
        <v>0</v>
      </c>
      <c r="F38" s="41">
        <f>'75-79 transition matrix'!F7</f>
        <v>4.9799999999999997E-2</v>
      </c>
      <c r="G38" s="41">
        <f>'75-79 transition matrix'!G7</f>
        <v>0.67578700000000003</v>
      </c>
      <c r="H38" s="41">
        <f>'75-79 transition matrix'!H7</f>
        <v>0.1331</v>
      </c>
      <c r="I38" s="41">
        <f>'75-79 transition matrix'!I7</f>
        <v>3.1459999999999995E-2</v>
      </c>
      <c r="J38" s="41">
        <f>'75-79 transition matrix'!J7</f>
        <v>0</v>
      </c>
      <c r="K38" s="41">
        <f>'75-79 transition matrix'!K7</f>
        <v>0.10985299999999999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</row>
    <row r="39" spans="1:81" x14ac:dyDescent="0.2">
      <c r="A39" s="4" t="str">
        <f>'75-79 transition matrix'!A8</f>
        <v>DCC</v>
      </c>
      <c r="B39" s="41">
        <f>'75-79 transition matrix'!B8</f>
        <v>0</v>
      </c>
      <c r="C39" s="41">
        <f>'75-79 transition matrix'!C8</f>
        <v>0</v>
      </c>
      <c r="D39" s="41">
        <f>'75-79 transition matrix'!D8</f>
        <v>0</v>
      </c>
      <c r="E39" s="41">
        <f>'75-79 transition matrix'!E8</f>
        <v>0</v>
      </c>
      <c r="F39" s="41">
        <f>'75-79 transition matrix'!F8</f>
        <v>0</v>
      </c>
      <c r="G39" s="41">
        <f>'75-79 transition matrix'!G8</f>
        <v>0</v>
      </c>
      <c r="H39" s="41">
        <f>'75-79 transition matrix'!H8</f>
        <v>0.7746599999999999</v>
      </c>
      <c r="I39" s="41">
        <f>'75-79 transition matrix'!I8</f>
        <v>3.1459999999999995E-2</v>
      </c>
      <c r="J39" s="41">
        <f>'75-79 transition matrix'!J8</f>
        <v>3.388E-2</v>
      </c>
      <c r="K39" s="41">
        <f>'75-79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</row>
    <row r="40" spans="1:81" x14ac:dyDescent="0.2">
      <c r="A40" s="4" t="str">
        <f>'75-79 transition matrix'!A9</f>
        <v>HCC</v>
      </c>
      <c r="B40" s="41">
        <f>'75-79 transition matrix'!B9</f>
        <v>0</v>
      </c>
      <c r="C40" s="41">
        <f>'75-79 transition matrix'!C9</f>
        <v>0</v>
      </c>
      <c r="D40" s="41">
        <f>'75-79 transition matrix'!D9</f>
        <v>0</v>
      </c>
      <c r="E40" s="41">
        <f>'75-79 transition matrix'!E9</f>
        <v>0</v>
      </c>
      <c r="F40" s="41">
        <f>'75-79 transition matrix'!F9</f>
        <v>0</v>
      </c>
      <c r="G40" s="41">
        <f>'75-79 transition matrix'!G9</f>
        <v>0</v>
      </c>
      <c r="H40" s="41">
        <f>'75-79 transition matrix'!H9</f>
        <v>0</v>
      </c>
      <c r="I40" s="41">
        <f>'75-79 transition matrix'!I9</f>
        <v>0.37056200000000006</v>
      </c>
      <c r="J40" s="41">
        <f>'75-79 transition matrix'!J9</f>
        <v>7.038E-3</v>
      </c>
      <c r="K40" s="41">
        <f>'75-79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</row>
    <row r="41" spans="1:81" x14ac:dyDescent="0.2">
      <c r="A41" s="4" t="str">
        <f>'75-79 transition matrix'!A10</f>
        <v xml:space="preserve">LT </v>
      </c>
      <c r="B41" s="41">
        <f>'75-79 transition matrix'!B10</f>
        <v>0</v>
      </c>
      <c r="C41" s="41">
        <f>'75-79 transition matrix'!C10</f>
        <v>0</v>
      </c>
      <c r="D41" s="41">
        <f>'75-79 transition matrix'!D10</f>
        <v>0</v>
      </c>
      <c r="E41" s="41">
        <f>'75-79 transition matrix'!E10</f>
        <v>0</v>
      </c>
      <c r="F41" s="41">
        <f>'75-79 transition matrix'!F10</f>
        <v>0</v>
      </c>
      <c r="G41" s="41">
        <f>'75-79 transition matrix'!G10</f>
        <v>0</v>
      </c>
      <c r="H41" s="41">
        <f>'75-79 transition matrix'!H10</f>
        <v>0</v>
      </c>
      <c r="I41" s="41">
        <f>'75-79 transition matrix'!I10</f>
        <v>0</v>
      </c>
      <c r="J41" s="41">
        <f>'75-79 transition matrix'!J10</f>
        <v>0.92999999999999994</v>
      </c>
      <c r="K41" s="41">
        <f>'75-79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</row>
    <row r="42" spans="1:81" x14ac:dyDescent="0.2">
      <c r="A42" s="4" t="str">
        <f>'75-79 transition matrix'!A11</f>
        <v>death</v>
      </c>
      <c r="B42" s="41">
        <f>'75-79 transition matrix'!B11</f>
        <v>0</v>
      </c>
      <c r="C42" s="41">
        <f>'75-79 transition matrix'!C11</f>
        <v>0</v>
      </c>
      <c r="D42" s="41">
        <f>'75-79 transition matrix'!D11</f>
        <v>0</v>
      </c>
      <c r="E42" s="41">
        <f>'75-79 transition matrix'!E11</f>
        <v>0</v>
      </c>
      <c r="F42" s="41">
        <f>'75-79 transition matrix'!F11</f>
        <v>0</v>
      </c>
      <c r="G42" s="41">
        <f>'75-79 transition matrix'!G11</f>
        <v>0</v>
      </c>
      <c r="H42" s="41">
        <f>'75-79 transition matrix'!H11</f>
        <v>0</v>
      </c>
      <c r="I42" s="41">
        <f>'75-79 transition matrix'!I11</f>
        <v>0</v>
      </c>
      <c r="J42" s="41">
        <f>'75-79 transition matrix'!J11</f>
        <v>0</v>
      </c>
      <c r="K42" s="41">
        <f>'75-79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</row>
    <row r="43" spans="1:81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</row>
    <row r="44" spans="1:81" x14ac:dyDescent="0.2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</row>
    <row r="45" spans="1:81" x14ac:dyDescent="0.2">
      <c r="A45" s="4">
        <v>75</v>
      </c>
      <c r="B45" s="41">
        <f t="array" ref="B45:K45">MMULT(B29:K29,B33:K42)</f>
        <v>292.09561818533899</v>
      </c>
      <c r="C45" s="41">
        <v>155.36962680382774</v>
      </c>
      <c r="D45" s="41">
        <v>18.583516390170203</v>
      </c>
      <c r="E45" s="41">
        <v>9.1732256790521074</v>
      </c>
      <c r="F45" s="41">
        <v>4.9920497056456581</v>
      </c>
      <c r="G45" s="41">
        <v>1.5030846696173714</v>
      </c>
      <c r="H45" s="41">
        <v>1.0316512439049499</v>
      </c>
      <c r="I45" s="41">
        <v>0.142675791183245</v>
      </c>
      <c r="J45" s="41">
        <v>0.1774210533553392</v>
      </c>
      <c r="K45" s="41">
        <v>72.901261583384908</v>
      </c>
      <c r="L45" s="41">
        <f xml:space="preserve"> (C45 + D45 + E45 + F45 + G45 + H45) / $Q$2</f>
        <v>0.34291977900526216</v>
      </c>
      <c r="M45" s="41">
        <f xml:space="preserve"> (D45 + E45 + F45 + G45 + H45) / (C45 + D45 + E45 + F45+ G45 + H45)</f>
        <v>0.18506658220454711</v>
      </c>
      <c r="N45" s="41">
        <f>I45 / (D45 + E45 + F45 + G45 + H45)</f>
        <v>4.0436940558580001E-3</v>
      </c>
      <c r="O45" s="41">
        <f>SUM(B45:J45)</f>
        <v>483.06886952209561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</row>
    <row r="46" spans="1:81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</row>
    <row r="47" spans="1:81" x14ac:dyDescent="0.2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</row>
    <row r="48" spans="1:81" x14ac:dyDescent="0.2">
      <c r="A48" s="4">
        <v>76</v>
      </c>
      <c r="B48" s="41">
        <f t="array" ref="B48:K48">MMULT(B45:K45,B33:K42)</f>
        <v>277.10453245583278</v>
      </c>
      <c r="C48" s="41">
        <v>150.38178320923328</v>
      </c>
      <c r="D48" s="41">
        <v>18.929098047425374</v>
      </c>
      <c r="E48" s="41">
        <v>9.6037882357175501</v>
      </c>
      <c r="F48" s="41">
        <v>5.1689176772124341</v>
      </c>
      <c r="G48" s="41">
        <v>1.4506724499825643</v>
      </c>
      <c r="H48" s="41">
        <v>0.99923952212948053</v>
      </c>
      <c r="I48" s="41">
        <v>0.13722640772006639</v>
      </c>
      <c r="J48" s="41">
        <v>0.20095807598231283</v>
      </c>
      <c r="K48" s="41">
        <v>91.993915024244615</v>
      </c>
      <c r="L48" s="41">
        <f xml:space="preserve"> (C48 + D48 + E48 + F48 + G48 + H48) / $Q$2</f>
        <v>0.33550992887118053</v>
      </c>
      <c r="M48" s="41">
        <f xml:space="preserve"> (D48 + E48 + F48 + G48 + H48) / (C48 + D48 + E48 + F48+ G48 + H48)</f>
        <v>0.19380816903565748</v>
      </c>
      <c r="N48" s="41">
        <f>I48 / (D48 + E48 + F48 + G48 + H48)</f>
        <v>3.7958476985272254E-3</v>
      </c>
      <c r="O48" s="41">
        <f>SUM(B48:J48)</f>
        <v>463.97621608123586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</row>
    <row r="49" spans="1:81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</row>
    <row r="50" spans="1:81" x14ac:dyDescent="0.2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</row>
    <row r="51" spans="1:81" x14ac:dyDescent="0.2">
      <c r="A51" s="4">
        <v>77</v>
      </c>
      <c r="B51" s="41">
        <f t="array" ref="B51:K51">MMULT(B48:K48,B33:K42)</f>
        <v>263.31160391223671</v>
      </c>
      <c r="C51" s="41">
        <v>145.09180257109006</v>
      </c>
      <c r="D51" s="41">
        <v>19.088176615909873</v>
      </c>
      <c r="E51" s="41">
        <v>9.9815995300986842</v>
      </c>
      <c r="F51" s="41">
        <v>5.3608393604203268</v>
      </c>
      <c r="G51" s="41">
        <v>1.4306616909951144</v>
      </c>
      <c r="H51" s="41">
        <v>0.96715539130550265</v>
      </c>
      <c r="I51" s="41">
        <v>0.13272271114390957</v>
      </c>
      <c r="J51" s="41">
        <v>0.22171104513083154</v>
      </c>
      <c r="K51" s="41">
        <v>110.38385827714941</v>
      </c>
      <c r="L51" s="41">
        <f xml:space="preserve"> (C51 + D51 + E51 + F51 + G51 + H51) / $Q$2</f>
        <v>0.32721224573358426</v>
      </c>
      <c r="M51" s="41">
        <f xml:space="preserve"> (D51 + E51 + F51 + G51 + H51) / (C51 + D51 + E51 + F51+ G51 + H51)</f>
        <v>0.20244274946311053</v>
      </c>
      <c r="N51" s="41">
        <f>I51 / (D51 + E51 + F51 + G51 + H51)</f>
        <v>3.6038110181351108E-3</v>
      </c>
      <c r="O51" s="41">
        <f>SUM(B51:J51)</f>
        <v>445.586272828331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</row>
    <row r="52" spans="1:81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</row>
    <row r="53" spans="1:81" x14ac:dyDescent="0.2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</row>
    <row r="54" spans="1:81" x14ac:dyDescent="0.2">
      <c r="A54" s="4">
        <v>78</v>
      </c>
      <c r="B54" s="41">
        <f t="array" ref="B54:K54">MMULT(B51:K51,B33:K42)</f>
        <v>250.52044402382688</v>
      </c>
      <c r="C54" s="41">
        <v>139.66208842833453</v>
      </c>
      <c r="D54" s="41">
        <v>19.092098233102963</v>
      </c>
      <c r="E54" s="41">
        <v>10.295763146968401</v>
      </c>
      <c r="F54" s="41">
        <v>5.5590329438144774</v>
      </c>
      <c r="G54" s="41">
        <v>1.4338588972523343</v>
      </c>
      <c r="H54" s="41">
        <v>0.93963766650017022</v>
      </c>
      <c r="I54" s="41">
        <v>0.12959180161743661</v>
      </c>
      <c r="J54" s="41">
        <v>0.23989259907013458</v>
      </c>
      <c r="K54" s="41">
        <v>128.09772336499304</v>
      </c>
      <c r="L54" s="41">
        <f xml:space="preserve"> (C54 + D54 + E54 + F54 + G54 + H54) / $Q$2</f>
        <v>0.31833091278494446</v>
      </c>
      <c r="M54" s="41">
        <f xml:space="preserve"> (D54 + E54 + F54 + G54 + H54) / (C54 + D54 + E54 + F54+ G54 + H54)</f>
        <v>0.21087053945610612</v>
      </c>
      <c r="N54" s="41">
        <f>I54 / (D54 + E54 + F54 + G54 + H54)</f>
        <v>3.4724127624387066E-3</v>
      </c>
      <c r="O54" s="41">
        <f>SUM(B54:J54)</f>
        <v>427.87240774048729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</row>
    <row r="55" spans="1:81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</row>
    <row r="56" spans="1:81" x14ac:dyDescent="0.2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</row>
    <row r="57" spans="1:81" x14ac:dyDescent="0.2">
      <c r="A57" s="4">
        <v>79</v>
      </c>
      <c r="B57" s="41">
        <f t="array" ref="B57:K57">MMULT(B54:K54,B33:K42)</f>
        <v>238.58306259940875</v>
      </c>
      <c r="C57" s="41">
        <v>134.20491943727583</v>
      </c>
      <c r="D57" s="41">
        <v>18.968873789450708</v>
      </c>
      <c r="E57" s="41">
        <v>10.541839474807386</v>
      </c>
      <c r="F57" s="41">
        <v>5.7547768643744304</v>
      </c>
      <c r="G57" s="41">
        <v>1.4532861526625804</v>
      </c>
      <c r="H57" s="41">
        <v>0.91874633395530747</v>
      </c>
      <c r="I57" s="41">
        <v>0.12782988176308538</v>
      </c>
      <c r="J57" s="41">
        <v>0.25584710837603442</v>
      </c>
      <c r="K57" s="41">
        <v>145.16094946340624</v>
      </c>
      <c r="L57" s="41">
        <f xml:space="preserve"> (C57 + D57 + E57 + F57 + G57 + H57) / $Q$2</f>
        <v>0.30908574478783224</v>
      </c>
      <c r="M57" s="41">
        <f xml:space="preserve"> (D57 + E57 + F57 + G57 + H57) / (C57 + D57 + E57 + F57+ G57 + H57)</f>
        <v>0.21902343894615936</v>
      </c>
      <c r="N57" s="41">
        <f>I57 / (D57 + E57 + F57 + G57 + H57)</f>
        <v>3.3963415464356253E-3</v>
      </c>
      <c r="O57" s="41">
        <f>SUM(B57:J57)</f>
        <v>410.80918164207412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-21.164707366551909</v>
      </c>
      <c r="AM57">
        <f>J57 - J45</f>
        <v>7.8426055020695218E-2</v>
      </c>
      <c r="AN57">
        <f>K57-K45</f>
        <v>72.259687880021332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</row>
    <row r="58" spans="1:81" x14ac:dyDescent="0.2">
      <c r="A58" s="22" t="s">
        <v>153</v>
      </c>
      <c r="B58" s="4">
        <f t="shared" ref="B58:J58" si="2">SUM(B45:B57)</f>
        <v>1321.6152611766443</v>
      </c>
      <c r="C58" s="4">
        <f t="shared" si="2"/>
        <v>724.71022044976144</v>
      </c>
      <c r="D58" s="4">
        <f t="shared" si="2"/>
        <v>94.661763076059117</v>
      </c>
      <c r="E58" s="4">
        <f t="shared" si="2"/>
        <v>49.596216066644132</v>
      </c>
      <c r="F58" s="4">
        <f t="shared" si="2"/>
        <v>26.835616551467329</v>
      </c>
      <c r="G58" s="4">
        <f t="shared" si="2"/>
        <v>7.2715638605099651</v>
      </c>
      <c r="H58" s="4">
        <f t="shared" si="2"/>
        <v>4.856430157795411</v>
      </c>
      <c r="I58" s="4">
        <f t="shared" si="2"/>
        <v>0.67004659342774286</v>
      </c>
      <c r="J58" s="4">
        <f t="shared" si="2"/>
        <v>1.0958298819146526</v>
      </c>
      <c r="K58" s="41"/>
      <c r="L58" s="4"/>
      <c r="M58" s="41"/>
      <c r="N58" s="41"/>
      <c r="O58" s="4">
        <f>SUM(B58:J58)</f>
        <v>2231.3129478142241</v>
      </c>
      <c r="P58" s="41"/>
      <c r="Q58" s="41">
        <f xml:space="preserve"> $R$6 * B58</f>
        <v>1321.6152611766443</v>
      </c>
      <c r="R58" s="41">
        <f>$R$7 * C58</f>
        <v>724.71022044976144</v>
      </c>
      <c r="S58" s="41">
        <f xml:space="preserve"> $R$8 * D58</f>
        <v>89.928674922256164</v>
      </c>
      <c r="T58" s="41">
        <f xml:space="preserve"> $R$9 * E58</f>
        <v>47.116405263311925</v>
      </c>
      <c r="U58" s="41">
        <f xml:space="preserve"> $R$10 * F58</f>
        <v>24.688767227349942</v>
      </c>
      <c r="V58" s="41">
        <f>$R$11 * G58</f>
        <v>5.6718198111977731</v>
      </c>
      <c r="W58" s="41">
        <f>$R$12 *H58</f>
        <v>2.9138580946772463</v>
      </c>
      <c r="X58" s="41">
        <f xml:space="preserve"> $R$13 * I58</f>
        <v>0.43553028572803287</v>
      </c>
      <c r="Y58" s="41">
        <f xml:space="preserve"> $R$14 * J58</f>
        <v>0.82187241143598944</v>
      </c>
      <c r="Z58" s="4">
        <f>SUM(Q58:Y58)</f>
        <v>2217.9024096423627</v>
      </c>
      <c r="AA58" s="41"/>
      <c r="AB58" s="50">
        <f xml:space="preserve"> $S$6 * B58</f>
        <v>3315932.6902922005</v>
      </c>
      <c r="AC58" s="50">
        <f>$S$7 * C58</f>
        <v>2808252.1042428254</v>
      </c>
      <c r="AD58" s="50">
        <f xml:space="preserve"> $S$8 * D58</f>
        <v>371547.42007353203</v>
      </c>
      <c r="AE58" s="50">
        <f xml:space="preserve"> $S$9 * E58</f>
        <v>198384.86426657654</v>
      </c>
      <c r="AF58" s="50">
        <f xml:space="preserve"> $S$10 * F58</f>
        <v>120760.27448160297</v>
      </c>
      <c r="AG58" s="50">
        <f>$S$11 * G58</f>
        <v>150608.63067888239</v>
      </c>
      <c r="AH58" s="50">
        <f>$S$12 *H58</f>
        <v>248571.52119660031</v>
      </c>
      <c r="AI58" s="50">
        <f xml:space="preserve"> $S$13 * I58</f>
        <v>47526.4048718298</v>
      </c>
      <c r="AJ58" s="50">
        <f xml:space="preserve"> $S$14 * J58</f>
        <v>73604.701508443381</v>
      </c>
      <c r="AK58" s="39">
        <f>SUM(AB58:AJ58) + AL58 + AM58 + AN58</f>
        <v>11851259.009216581</v>
      </c>
      <c r="AL58" s="39">
        <f>IF(AL57&gt;0,(AL57*$T$7)-(AL57*$S$7),0)</f>
        <v>0</v>
      </c>
      <c r="AM58" s="39">
        <f>IF(AM57 &gt; 0, (AM57 * $T$14) - (AM57 * $S$14), 0)</f>
        <v>13063.427984797203</v>
      </c>
      <c r="AN58" s="39">
        <f t="array" ref="AN58">IF(AN57&gt;0,AN57*$T$15,0)</f>
        <v>4503006.969619289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</row>
    <row r="59" spans="1:81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</row>
    <row r="60" spans="1:81" x14ac:dyDescent="0.2">
      <c r="A60" s="51" t="s">
        <v>186</v>
      </c>
      <c r="B60" s="41"/>
      <c r="C60" s="41"/>
      <c r="D60" s="4">
        <f>O2+O30+O58</f>
        <v>4877.0478315032178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</row>
    <row r="61" spans="1:81" x14ac:dyDescent="0.2">
      <c r="A61" s="51" t="s">
        <v>187</v>
      </c>
      <c r="B61" s="41"/>
      <c r="C61" s="41"/>
      <c r="D61" s="4">
        <f>Z2+Z30+Z58</f>
        <v>4851.6520754385911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</row>
    <row r="62" spans="1:81" x14ac:dyDescent="0.2">
      <c r="A62" s="42" t="s">
        <v>184</v>
      </c>
      <c r="B62" s="41"/>
      <c r="C62" s="41"/>
      <c r="D62" s="43">
        <f>AK30+AK58</f>
        <v>23640243.867099136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</row>
    <row r="63" spans="1:81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</row>
    <row r="64" spans="1:81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</row>
    <row r="65" spans="1:8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</row>
    <row r="66" spans="1:8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</row>
    <row r="67" spans="1:8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</row>
    <row r="68" spans="1:8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</row>
    <row r="69" spans="1:8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</row>
    <row r="70" spans="1:81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</row>
    <row r="71" spans="1:8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</row>
    <row r="72" spans="1:81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</row>
    <row r="73" spans="1:81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</row>
    <row r="74" spans="1:8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</row>
    <row r="75" spans="1:81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</row>
    <row r="76" spans="1:8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</row>
    <row r="77" spans="1:8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</row>
    <row r="78" spans="1:8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</row>
    <row r="79" spans="1:8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</row>
    <row r="80" spans="1:8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</row>
    <row r="81" spans="1:8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</row>
    <row r="82" spans="1:8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</row>
    <row r="83" spans="1:8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</row>
    <row r="84" spans="1:8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</row>
    <row r="85" spans="1:8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</row>
    <row r="86" spans="1:8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</row>
    <row r="87" spans="1:8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</row>
    <row r="88" spans="1:8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</row>
    <row r="89" spans="1:8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</row>
    <row r="90" spans="1:8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</row>
    <row r="91" spans="1:8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</row>
    <row r="92" spans="1:8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</row>
    <row r="93" spans="1:8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</row>
    <row r="94" spans="1:8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</row>
    <row r="95" spans="1:8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</row>
    <row r="96" spans="1:8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</row>
    <row r="97" spans="1:8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</row>
    <row r="98" spans="1:8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</row>
    <row r="99" spans="1:8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</row>
    <row r="100" spans="1:8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</row>
    <row r="101" spans="1:8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</row>
    <row r="102" spans="1:8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</row>
    <row r="103" spans="1:8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</row>
    <row r="104" spans="1:8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</row>
    <row r="105" spans="1:8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</row>
    <row r="106" spans="1:8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</row>
    <row r="107" spans="1:8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</row>
    <row r="108" spans="1:8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</row>
    <row r="109" spans="1:8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</row>
    <row r="110" spans="1:8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</row>
    <row r="111" spans="1:8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</row>
    <row r="112" spans="1:8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</row>
    <row r="113" spans="1:8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</row>
    <row r="114" spans="1:8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</row>
    <row r="115" spans="1:8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</row>
    <row r="116" spans="1:8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</row>
    <row r="117" spans="1:8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</row>
    <row r="118" spans="1:8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</row>
    <row r="119" spans="1:8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</row>
    <row r="120" spans="1:8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</row>
    <row r="121" spans="1:8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</row>
    <row r="122" spans="1:8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</row>
    <row r="123" spans="1:8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</row>
    <row r="124" spans="1:8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</row>
    <row r="125" spans="1:8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</row>
    <row r="126" spans="1:8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</row>
    <row r="127" spans="1:8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</row>
    <row r="128" spans="1:8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</row>
    <row r="129" spans="1:8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</row>
    <row r="130" spans="1:8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</row>
    <row r="131" spans="1:8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</row>
    <row r="132" spans="1:8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</row>
    <row r="133" spans="1:8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</row>
    <row r="134" spans="1:8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</row>
    <row r="135" spans="1:8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</row>
    <row r="136" spans="1:8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</row>
    <row r="137" spans="1:8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</row>
    <row r="138" spans="1:8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</row>
    <row r="139" spans="1:8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</row>
    <row r="140" spans="1:8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</row>
    <row r="141" spans="1:8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</row>
    <row r="142" spans="1:8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</row>
    <row r="143" spans="1:8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</row>
    <row r="144" spans="1:8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</row>
    <row r="145" spans="1:8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</row>
    <row r="146" spans="1:8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</row>
    <row r="147" spans="1:8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</row>
    <row r="148" spans="1:8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</row>
    <row r="149" spans="1:8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</row>
    <row r="150" spans="1:8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</row>
    <row r="151" spans="1:8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</row>
    <row r="152" spans="1:8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</row>
    <row r="153" spans="1:8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</row>
    <row r="154" spans="1:8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</row>
    <row r="155" spans="1:8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</row>
    <row r="156" spans="1:8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</row>
    <row r="157" spans="1:8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</row>
    <row r="158" spans="1:8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</row>
    <row r="159" spans="1:8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</row>
    <row r="160" spans="1:8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</row>
    <row r="161" spans="1:8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</row>
    <row r="162" spans="1:8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</row>
    <row r="163" spans="1:8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</row>
    <row r="164" spans="1:8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</row>
    <row r="165" spans="1:8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</row>
    <row r="166" spans="1:8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</row>
    <row r="167" spans="1:8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</row>
    <row r="168" spans="1:8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</row>
    <row r="169" spans="1:8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</row>
    <row r="170" spans="1:8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</row>
    <row r="171" spans="1:8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</row>
    <row r="172" spans="1:8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</row>
    <row r="173" spans="1:8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</row>
    <row r="174" spans="1:8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</row>
    <row r="175" spans="1:8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</row>
    <row r="176" spans="1:8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</row>
    <row r="177" spans="1:8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</row>
    <row r="178" spans="1:8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</row>
    <row r="179" spans="1:8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</row>
    <row r="180" spans="1:8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</row>
    <row r="181" spans="1:8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</row>
    <row r="182" spans="1:8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</row>
    <row r="183" spans="1:8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</row>
    <row r="184" spans="1:8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</row>
    <row r="185" spans="1:8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</row>
    <row r="186" spans="1:8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</row>
    <row r="187" spans="1:8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</row>
    <row r="188" spans="1:8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</row>
    <row r="189" spans="1:8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</row>
    <row r="190" spans="1:8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</row>
    <row r="191" spans="1:8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</row>
    <row r="192" spans="1:8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</row>
    <row r="193" spans="1:8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</row>
    <row r="194" spans="1:8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</row>
    <row r="195" spans="1:8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</row>
    <row r="196" spans="1:8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</row>
    <row r="197" spans="1:8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</row>
    <row r="198" spans="1:8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</row>
    <row r="199" spans="1:8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</row>
    <row r="200" spans="1:8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</row>
    <row r="201" spans="1:8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</row>
    <row r="202" spans="1:8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</row>
    <row r="203" spans="1:8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</row>
    <row r="204" spans="1:8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</row>
    <row r="205" spans="1:8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</row>
    <row r="206" spans="1:8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</row>
    <row r="207" spans="1:8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</row>
    <row r="208" spans="1:8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</row>
    <row r="209" spans="1:8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</row>
    <row r="210" spans="1:8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</row>
    <row r="211" spans="1:8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</row>
    <row r="212" spans="1:8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</row>
    <row r="213" spans="1:8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</row>
    <row r="214" spans="1:8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</row>
    <row r="215" spans="1:8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</row>
    <row r="216" spans="1:8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</row>
    <row r="217" spans="1:8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</row>
    <row r="218" spans="1:8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</row>
    <row r="219" spans="1:8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</row>
    <row r="220" spans="1:8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</row>
    <row r="221" spans="1:8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</row>
    <row r="222" spans="1:8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</row>
    <row r="223" spans="1:8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</row>
    <row r="224" spans="1:8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</row>
    <row r="225" spans="1:8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</row>
    <row r="226" spans="1:8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</row>
    <row r="227" spans="1:8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</row>
    <row r="228" spans="1:8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</row>
    <row r="229" spans="1:8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</row>
    <row r="230" spans="1:8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</row>
    <row r="231" spans="1:8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</row>
    <row r="232" spans="1:8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</row>
    <row r="233" spans="1:8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</row>
    <row r="234" spans="1:8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</row>
    <row r="235" spans="1:8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</row>
    <row r="236" spans="1:8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</row>
    <row r="237" spans="1:8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</row>
    <row r="238" spans="1:8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</row>
    <row r="239" spans="1:8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</row>
    <row r="240" spans="1:8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</row>
    <row r="241" spans="1:8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</row>
    <row r="242" spans="1:8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</row>
    <row r="243" spans="1:8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</row>
    <row r="244" spans="1:8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</row>
    <row r="245" spans="1:8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</row>
    <row r="246" spans="1:8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</row>
    <row r="247" spans="1:8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</row>
    <row r="248" spans="1:8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</row>
    <row r="249" spans="1:8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</row>
    <row r="250" spans="1:8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</row>
    <row r="251" spans="1:8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</row>
    <row r="252" spans="1:8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</row>
    <row r="253" spans="1:8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</row>
    <row r="254" spans="1:8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</row>
    <row r="255" spans="1:8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</row>
    <row r="256" spans="1:8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</row>
    <row r="257" spans="1:8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</row>
    <row r="258" spans="1:8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</row>
    <row r="259" spans="1:8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</row>
    <row r="260" spans="1:8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</row>
    <row r="261" spans="1:8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</row>
    <row r="262" spans="1:8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</row>
    <row r="263" spans="1:8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</row>
    <row r="264" spans="1:8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</row>
    <row r="265" spans="1:8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</row>
    <row r="266" spans="1:8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</row>
    <row r="267" spans="1:8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</row>
    <row r="268" spans="1:8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</row>
    <row r="269" spans="1:8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</row>
    <row r="270" spans="1:8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</row>
    <row r="271" spans="1:8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</row>
    <row r="272" spans="1:8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</row>
    <row r="273" spans="1:8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</row>
    <row r="274" spans="1:8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</row>
    <row r="275" spans="1:8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</row>
    <row r="276" spans="1:8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</row>
    <row r="277" spans="1:8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</row>
    <row r="278" spans="1:8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</row>
    <row r="279" spans="1:8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</row>
    <row r="280" spans="1:8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</row>
    <row r="281" spans="1:8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</row>
    <row r="282" spans="1:8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</row>
    <row r="283" spans="1:8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</row>
    <row r="284" spans="1:8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</row>
    <row r="285" spans="1:8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</row>
    <row r="286" spans="1:8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</row>
    <row r="287" spans="1:8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</row>
    <row r="288" spans="1:8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</row>
    <row r="289" spans="1:8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</row>
    <row r="290" spans="1:8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</row>
    <row r="291" spans="1:8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</row>
    <row r="292" spans="1:8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</row>
    <row r="293" spans="1:8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</row>
    <row r="294" spans="1:8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</row>
    <row r="295" spans="1:8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</row>
    <row r="296" spans="1:8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</row>
    <row r="297" spans="1:8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</row>
    <row r="298" spans="1:8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</row>
    <row r="299" spans="1:8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</row>
    <row r="300" spans="1:8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</row>
    <row r="301" spans="1:8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</row>
    <row r="302" spans="1:8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</row>
    <row r="303" spans="1:8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</row>
    <row r="304" spans="1:8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</row>
    <row r="305" spans="1:8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</row>
    <row r="306" spans="1:8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</row>
    <row r="307" spans="1:8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</row>
    <row r="308" spans="1:8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</row>
    <row r="309" spans="1:8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</row>
    <row r="310" spans="1:8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</row>
    <row r="311" spans="1:8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</row>
    <row r="312" spans="1:8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</row>
    <row r="313" spans="1:8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</row>
    <row r="314" spans="1:8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</row>
    <row r="315" spans="1:8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</row>
    <row r="316" spans="1:8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</row>
    <row r="317" spans="1:8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</row>
    <row r="318" spans="1:8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</row>
    <row r="319" spans="1:8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</row>
    <row r="320" spans="1:8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</row>
    <row r="321" spans="1:8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</row>
    <row r="322" spans="1:8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</row>
    <row r="323" spans="1:8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</row>
    <row r="324" spans="1:8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</row>
    <row r="325" spans="1:8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</row>
    <row r="326" spans="1:8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</row>
    <row r="327" spans="1:8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</row>
    <row r="328" spans="1:8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</row>
    <row r="329" spans="1:8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</row>
    <row r="330" spans="1:8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</row>
    <row r="331" spans="1:8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</row>
    <row r="332" spans="1:8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</row>
    <row r="333" spans="1:8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</row>
    <row r="334" spans="1:8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</row>
    <row r="335" spans="1:8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</row>
    <row r="336" spans="1:8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</row>
    <row r="337" spans="1:8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</row>
    <row r="338" spans="1:8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</row>
    <row r="339" spans="1:8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</row>
    <row r="340" spans="1:8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</row>
    <row r="341" spans="1:8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</row>
    <row r="342" spans="1:8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</row>
    <row r="343" spans="1:8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</row>
    <row r="344" spans="1:8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</row>
    <row r="345" spans="1:8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</row>
    <row r="346" spans="1:8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</row>
    <row r="347" spans="1:8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</row>
    <row r="348" spans="1:8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</row>
    <row r="349" spans="1:8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</row>
    <row r="350" spans="1:8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</row>
    <row r="351" spans="1:8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</row>
    <row r="352" spans="1:8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</row>
    <row r="353" spans="1:8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</row>
    <row r="354" spans="1:8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</row>
    <row r="355" spans="1:8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</row>
    <row r="356" spans="1:8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</row>
    <row r="357" spans="1:8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</row>
    <row r="358" spans="1:8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</row>
    <row r="359" spans="1:8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</row>
    <row r="360" spans="1:8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</row>
    <row r="361" spans="1:8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</row>
    <row r="362" spans="1:8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</row>
    <row r="363" spans="1:8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</row>
    <row r="364" spans="1:8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</row>
    <row r="365" spans="1:8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</row>
    <row r="366" spans="1:8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</row>
    <row r="367" spans="1:8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</row>
    <row r="368" spans="1:8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</row>
    <row r="369" spans="1:8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</row>
    <row r="370" spans="1:8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</row>
    <row r="371" spans="1:8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</row>
    <row r="372" spans="1:8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</row>
    <row r="373" spans="1:8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</row>
    <row r="374" spans="1:8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</row>
    <row r="375" spans="1:8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</row>
    <row r="376" spans="1:8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</row>
    <row r="377" spans="1:8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</row>
    <row r="378" spans="1:8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</row>
    <row r="379" spans="1:8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</row>
    <row r="380" spans="1:8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</row>
    <row r="381" spans="1:8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</row>
    <row r="382" spans="1:8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</row>
    <row r="383" spans="1:8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</row>
    <row r="384" spans="1:8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</row>
    <row r="385" spans="1:8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</row>
    <row r="386" spans="1:8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</row>
    <row r="387" spans="1:8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</row>
    <row r="388" spans="1:8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</row>
    <row r="389" spans="1:8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</row>
    <row r="390" spans="1:8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</row>
    <row r="391" spans="1:8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</row>
    <row r="392" spans="1:8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</row>
    <row r="393" spans="1:8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</row>
    <row r="394" spans="1:8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</row>
    <row r="395" spans="1:8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</row>
    <row r="396" spans="1:8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</row>
    <row r="397" spans="1:8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</row>
    <row r="398" spans="1:8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</row>
    <row r="399" spans="1:8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</row>
    <row r="400" spans="1:8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</row>
    <row r="401" spans="1:8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</row>
    <row r="402" spans="1:8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</row>
    <row r="403" spans="1:8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</row>
    <row r="404" spans="1:8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</row>
    <row r="405" spans="1:8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</row>
    <row r="406" spans="1:8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</row>
    <row r="407" spans="1:8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</row>
    <row r="408" spans="1:8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</row>
    <row r="409" spans="1:8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</row>
    <row r="410" spans="1:8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</row>
    <row r="411" spans="1:8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</row>
    <row r="412" spans="1:8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</row>
    <row r="413" spans="1:8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</row>
    <row r="414" spans="1:8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</row>
    <row r="415" spans="1:8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</row>
    <row r="416" spans="1:8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</row>
    <row r="417" spans="1:8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</row>
    <row r="418" spans="1:8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</row>
    <row r="419" spans="1:8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</row>
    <row r="420" spans="1:8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</row>
    <row r="421" spans="1:8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</row>
    <row r="422" spans="1:8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</row>
    <row r="423" spans="1:8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</row>
    <row r="424" spans="1:8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</row>
    <row r="425" spans="1:8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</row>
    <row r="426" spans="1:8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</row>
    <row r="427" spans="1:8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</row>
    <row r="428" spans="1:8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</row>
    <row r="429" spans="1:8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</row>
    <row r="430" spans="1:8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</row>
    <row r="431" spans="1:8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</row>
    <row r="432" spans="1:8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</row>
    <row r="433" spans="1:8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</row>
    <row r="434" spans="1:8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</row>
    <row r="435" spans="1:8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</row>
    <row r="436" spans="1:8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</row>
    <row r="437" spans="1:8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</row>
    <row r="438" spans="1:8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</row>
    <row r="439" spans="1:8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</row>
    <row r="440" spans="1:8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</row>
    <row r="441" spans="1:8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</row>
    <row r="442" spans="1:8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</row>
    <row r="443" spans="1:8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</row>
    <row r="444" spans="1:8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</row>
    <row r="445" spans="1:8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</row>
    <row r="446" spans="1:8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</row>
    <row r="447" spans="1:8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</row>
    <row r="448" spans="1:8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</row>
    <row r="449" spans="1:8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</row>
    <row r="450" spans="1:8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</row>
    <row r="451" spans="1:8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</row>
    <row r="452" spans="1:8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</row>
    <row r="453" spans="1:8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</row>
    <row r="454" spans="1:8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</row>
    <row r="455" spans="1:8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</row>
    <row r="456" spans="1:8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</row>
    <row r="457" spans="1:8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</row>
    <row r="458" spans="1:8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</row>
    <row r="459" spans="1:8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</row>
    <row r="460" spans="1:8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</row>
    <row r="461" spans="1:8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</row>
    <row r="462" spans="1:8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</row>
    <row r="463" spans="1:8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</row>
    <row r="464" spans="1:8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</row>
    <row r="465" spans="1:8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</row>
    <row r="466" spans="1:8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</row>
    <row r="467" spans="1:8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</row>
    <row r="468" spans="1:8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</row>
    <row r="469" spans="1:8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</row>
    <row r="470" spans="1:8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</row>
    <row r="471" spans="1:8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</row>
    <row r="472" spans="1:8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</row>
    <row r="473" spans="1:8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</row>
    <row r="474" spans="1:8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</row>
    <row r="475" spans="1:8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</row>
    <row r="476" spans="1:8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</row>
    <row r="477" spans="1:8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</row>
    <row r="478" spans="1:8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</row>
    <row r="479" spans="1:8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</row>
    <row r="480" spans="1:8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</row>
    <row r="481" spans="1:8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</row>
    <row r="482" spans="1:8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</row>
    <row r="483" spans="1:8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</row>
    <row r="484" spans="1:8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</row>
    <row r="485" spans="1:8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</row>
    <row r="486" spans="1:8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</row>
    <row r="487" spans="1:8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</row>
    <row r="488" spans="1:8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</row>
    <row r="489" spans="1:8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</row>
    <row r="490" spans="1:8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</row>
    <row r="491" spans="1:8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</row>
    <row r="492" spans="1:8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</row>
    <row r="493" spans="1:8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</row>
    <row r="494" spans="1:8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</row>
    <row r="495" spans="1:8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</row>
    <row r="496" spans="1:8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</row>
    <row r="497" spans="1:8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</row>
    <row r="498" spans="1:8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</row>
    <row r="499" spans="1:8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</row>
    <row r="500" spans="1:8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</row>
    <row r="501" spans="1:8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</row>
    <row r="502" spans="1:8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</row>
    <row r="503" spans="1:8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</row>
    <row r="504" spans="1:8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</row>
    <row r="505" spans="1:8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</row>
    <row r="506" spans="1:8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</row>
    <row r="507" spans="1:8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</row>
    <row r="508" spans="1:8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</row>
    <row r="509" spans="1:8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</row>
    <row r="510" spans="1:8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</row>
    <row r="511" spans="1:8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</row>
    <row r="512" spans="1:8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</row>
    <row r="513" spans="1:8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</row>
    <row r="514" spans="1:8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</row>
    <row r="515" spans="1:8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</row>
    <row r="516" spans="1:8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</row>
    <row r="517" spans="1:8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</row>
    <row r="518" spans="1:8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</row>
    <row r="519" spans="1:8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</row>
    <row r="520" spans="1:8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</row>
    <row r="521" spans="1:8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</row>
    <row r="522" spans="1:8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</row>
    <row r="523" spans="1:8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</row>
    <row r="524" spans="1:8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</row>
    <row r="525" spans="1:8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</row>
    <row r="526" spans="1:8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</row>
    <row r="527" spans="1:8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</row>
    <row r="528" spans="1:8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</row>
    <row r="529" spans="1:8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</row>
    <row r="530" spans="1:8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</row>
    <row r="531" spans="1:8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</row>
    <row r="532" spans="1:8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</row>
    <row r="533" spans="1:8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</row>
    <row r="534" spans="1:8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</row>
    <row r="535" spans="1:8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</row>
    <row r="536" spans="1:8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</row>
    <row r="537" spans="1:8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</row>
    <row r="538" spans="1:8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</row>
    <row r="539" spans="1:8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</row>
    <row r="540" spans="1:8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</row>
    <row r="541" spans="1:8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</row>
    <row r="542" spans="1:8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</row>
    <row r="543" spans="1:8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</row>
    <row r="544" spans="1:8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</row>
    <row r="545" spans="1:8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</row>
    <row r="546" spans="1:8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</row>
    <row r="547" spans="1:8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</row>
    <row r="548" spans="1:8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</row>
    <row r="549" spans="1:8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</row>
    <row r="550" spans="1:8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</row>
    <row r="551" spans="1:8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</row>
    <row r="552" spans="1:8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</row>
    <row r="553" spans="1:8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</row>
    <row r="554" spans="1:8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</row>
    <row r="555" spans="1:8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</row>
    <row r="556" spans="1:8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</row>
    <row r="557" spans="1:8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</row>
    <row r="558" spans="1:8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</row>
    <row r="559" spans="1:8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</row>
    <row r="560" spans="1:8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</row>
    <row r="561" spans="1:8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</row>
    <row r="562" spans="1:8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</row>
    <row r="563" spans="1:8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</row>
    <row r="564" spans="1:8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</row>
    <row r="565" spans="1:8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</row>
    <row r="566" spans="1:8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</row>
    <row r="567" spans="1:8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</row>
    <row r="568" spans="1:8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</row>
    <row r="569" spans="1:8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</row>
    <row r="570" spans="1:8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</row>
    <row r="571" spans="1:8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</row>
    <row r="572" spans="1:8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</row>
    <row r="573" spans="1:8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</row>
    <row r="574" spans="1:8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</row>
    <row r="575" spans="1:8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</row>
    <row r="576" spans="1:8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</row>
    <row r="577" spans="1:8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</row>
    <row r="578" spans="1:8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</row>
    <row r="579" spans="1:8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</row>
    <row r="580" spans="1:8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</row>
    <row r="581" spans="1:8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</row>
    <row r="582" spans="1:8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</row>
    <row r="583" spans="1:8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</row>
    <row r="584" spans="1:8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</row>
    <row r="585" spans="1:8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</row>
    <row r="586" spans="1:8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</row>
    <row r="587" spans="1:8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</row>
    <row r="588" spans="1:8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</row>
    <row r="589" spans="1:8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</row>
    <row r="590" spans="1:8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</row>
    <row r="591" spans="1:8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</row>
    <row r="592" spans="1:8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</row>
    <row r="593" spans="1:8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</row>
    <row r="594" spans="1:8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</row>
    <row r="595" spans="1:8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</row>
    <row r="596" spans="1:8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</row>
    <row r="597" spans="1:8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</row>
    <row r="598" spans="1:8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</row>
    <row r="599" spans="1:8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</row>
    <row r="600" spans="1:8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</row>
    <row r="601" spans="1:8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</row>
    <row r="602" spans="1:8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</row>
    <row r="603" spans="1:8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</row>
    <row r="604" spans="1:8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</row>
    <row r="605" spans="1:8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</row>
    <row r="606" spans="1:8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</row>
    <row r="607" spans="1:8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</row>
    <row r="608" spans="1:8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</row>
    <row r="609" spans="1:8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</row>
    <row r="610" spans="1:8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</row>
    <row r="611" spans="1:8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</row>
    <row r="612" spans="1:8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</row>
    <row r="613" spans="1:8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</row>
    <row r="614" spans="1:8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</row>
    <row r="615" spans="1:8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</row>
    <row r="616" spans="1:8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</row>
    <row r="617" spans="1:8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</row>
    <row r="618" spans="1:8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</row>
    <row r="619" spans="1:8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</row>
    <row r="620" spans="1:8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</row>
    <row r="621" spans="1:8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</row>
    <row r="622" spans="1:8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</row>
    <row r="623" spans="1:8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</row>
    <row r="624" spans="1:8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</row>
    <row r="625" spans="1:8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</row>
    <row r="626" spans="1:8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</row>
    <row r="627" spans="1:8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</row>
    <row r="628" spans="1:8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</row>
    <row r="629" spans="1:8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</row>
    <row r="630" spans="1:8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</row>
    <row r="631" spans="1:8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</row>
    <row r="632" spans="1:8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</row>
    <row r="633" spans="1:8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</row>
    <row r="634" spans="1:8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</row>
    <row r="635" spans="1:8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</row>
    <row r="636" spans="1:8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</row>
    <row r="637" spans="1:8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</row>
    <row r="638" spans="1:8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</row>
    <row r="639" spans="1:8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</row>
    <row r="640" spans="1:8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</row>
    <row r="641" spans="1:8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</row>
    <row r="642" spans="1:8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</row>
    <row r="643" spans="1:8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</row>
    <row r="644" spans="1:8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</row>
    <row r="645" spans="1:8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</row>
    <row r="646" spans="1:8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</row>
    <row r="647" spans="1:8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</row>
    <row r="648" spans="1:8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</row>
    <row r="649" spans="1:8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</row>
    <row r="650" spans="1:8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</row>
    <row r="651" spans="1:8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</row>
    <row r="652" spans="1:8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</row>
    <row r="653" spans="1:8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</row>
    <row r="654" spans="1:8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</row>
    <row r="655" spans="1:8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</row>
    <row r="656" spans="1:8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</row>
    <row r="657" spans="1:8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</row>
    <row r="658" spans="1:8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</row>
    <row r="659" spans="1:8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</row>
    <row r="660" spans="1:8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</row>
    <row r="661" spans="1:8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</row>
    <row r="662" spans="1:8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</row>
    <row r="663" spans="1:8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</row>
    <row r="664" spans="1:8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</row>
    <row r="665" spans="1:8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</row>
    <row r="666" spans="1:8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</row>
    <row r="667" spans="1:8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</row>
    <row r="668" spans="1:8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</row>
    <row r="669" spans="1:8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</row>
    <row r="670" spans="1:8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</row>
    <row r="671" spans="1:8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</row>
    <row r="672" spans="1:8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</row>
    <row r="673" spans="1:8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</row>
    <row r="674" spans="1:8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</row>
    <row r="675" spans="1:8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</row>
    <row r="676" spans="1:8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</row>
    <row r="677" spans="1:8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</row>
    <row r="678" spans="1:8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</row>
    <row r="679" spans="1:8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</row>
    <row r="680" spans="1:8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</row>
    <row r="681" spans="1:8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</row>
    <row r="682" spans="1:8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</row>
    <row r="683" spans="1:8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</row>
    <row r="684" spans="1:8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</row>
    <row r="685" spans="1:8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</row>
    <row r="686" spans="1:8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</row>
    <row r="687" spans="1:8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</row>
    <row r="688" spans="1:8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</row>
    <row r="689" spans="1:8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</row>
    <row r="690" spans="1:8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</row>
    <row r="691" spans="1:8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</row>
    <row r="692" spans="1:8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</row>
    <row r="693" spans="1:8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</row>
    <row r="694" spans="1:8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</row>
    <row r="695" spans="1:8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</row>
    <row r="696" spans="1:8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</row>
    <row r="697" spans="1:8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</row>
    <row r="698" spans="1:8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</row>
    <row r="699" spans="1:8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</row>
    <row r="700" spans="1:8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</row>
    <row r="701" spans="1:8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</row>
    <row r="702" spans="1:8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</row>
    <row r="703" spans="1:8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</row>
    <row r="704" spans="1:8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</row>
    <row r="705" spans="1:8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</row>
    <row r="706" spans="1:8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</row>
    <row r="707" spans="1:8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</row>
    <row r="708" spans="1:8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</row>
    <row r="709" spans="1:8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</row>
    <row r="710" spans="1:8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</row>
    <row r="711" spans="1:8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</row>
    <row r="712" spans="1:8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</row>
    <row r="713" spans="1:8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</row>
    <row r="714" spans="1:8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</row>
    <row r="715" spans="1:8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</row>
    <row r="716" spans="1:8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</row>
    <row r="717" spans="1:8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</row>
    <row r="718" spans="1:8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</row>
    <row r="719" spans="1:8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</row>
    <row r="720" spans="1:8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</row>
    <row r="721" spans="1:8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</row>
    <row r="722" spans="1:8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</row>
    <row r="723" spans="1:8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</row>
    <row r="724" spans="1:8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</row>
    <row r="725" spans="1:8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</row>
    <row r="726" spans="1:8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</row>
    <row r="727" spans="1:8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</row>
    <row r="728" spans="1:8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</row>
    <row r="729" spans="1:8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</row>
    <row r="730" spans="1:8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</row>
    <row r="731" spans="1:8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</row>
    <row r="732" spans="1:8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</row>
    <row r="733" spans="1:8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</row>
    <row r="734" spans="1:8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</row>
    <row r="735" spans="1:8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</row>
    <row r="736" spans="1:8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</row>
    <row r="737" spans="1:8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</row>
    <row r="738" spans="1:8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</row>
    <row r="739" spans="1:8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</row>
    <row r="740" spans="1:8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</row>
    <row r="741" spans="1:8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</row>
    <row r="742" spans="1:8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</row>
    <row r="743" spans="1:8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</row>
    <row r="744" spans="1:8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</row>
    <row r="745" spans="1:8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</row>
    <row r="746" spans="1:8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</row>
    <row r="747" spans="1:8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</row>
    <row r="748" spans="1:8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</row>
    <row r="749" spans="1:8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</row>
    <row r="750" spans="1:8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</row>
    <row r="751" spans="1:8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</row>
    <row r="752" spans="1:8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</row>
    <row r="753" spans="1:8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</row>
    <row r="754" spans="1:8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</row>
    <row r="755" spans="1:8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</row>
    <row r="756" spans="1:8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</row>
    <row r="757" spans="1:8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</row>
    <row r="758" spans="1:8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</row>
    <row r="759" spans="1:8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</row>
    <row r="760" spans="1:8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</row>
    <row r="761" spans="1:8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</row>
    <row r="762" spans="1:8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</row>
    <row r="763" spans="1:8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</row>
    <row r="764" spans="1:8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</row>
    <row r="765" spans="1:8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</row>
    <row r="766" spans="1:8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</row>
    <row r="767" spans="1:8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</row>
    <row r="768" spans="1:8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</row>
    <row r="769" spans="1:8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</row>
    <row r="770" spans="1:8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</row>
    <row r="771" spans="1:8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</row>
    <row r="772" spans="1:8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</row>
    <row r="773" spans="1:8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</row>
    <row r="774" spans="1:8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</row>
    <row r="775" spans="1:8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</row>
    <row r="776" spans="1:8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</row>
    <row r="777" spans="1:8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</row>
    <row r="778" spans="1:8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</row>
    <row r="779" spans="1:8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</row>
    <row r="780" spans="1:8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</row>
    <row r="781" spans="1:8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</row>
    <row r="782" spans="1:8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</row>
    <row r="783" spans="1:8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</row>
    <row r="784" spans="1:8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</row>
    <row r="785" spans="1:8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</row>
    <row r="786" spans="1:8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</row>
    <row r="787" spans="1:8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</row>
    <row r="788" spans="1:8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</row>
    <row r="789" spans="1:8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</row>
    <row r="790" spans="1:8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</row>
    <row r="791" spans="1:8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</row>
    <row r="792" spans="1:8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</row>
    <row r="793" spans="1:8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</row>
    <row r="794" spans="1:8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</row>
    <row r="795" spans="1:8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</row>
    <row r="796" spans="1:8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</row>
    <row r="797" spans="1:8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</row>
    <row r="798" spans="1:8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</row>
    <row r="799" spans="1:8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</row>
    <row r="800" spans="1:8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</row>
    <row r="801" spans="1:8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</row>
    <row r="802" spans="1:8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</row>
    <row r="803" spans="1:8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</row>
    <row r="804" spans="1:8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</row>
    <row r="805" spans="1:8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</row>
    <row r="806" spans="1:8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</row>
    <row r="807" spans="1:8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</row>
    <row r="808" spans="1:8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</row>
    <row r="809" spans="1:8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</row>
    <row r="810" spans="1:8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</row>
    <row r="811" spans="1:8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</row>
    <row r="812" spans="1:8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</row>
    <row r="813" spans="1:8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</row>
    <row r="814" spans="1:8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</row>
    <row r="815" spans="1:8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</row>
    <row r="816" spans="1:8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</row>
    <row r="817" spans="1:8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</row>
    <row r="818" spans="1:8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</row>
    <row r="819" spans="1:8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</row>
    <row r="820" spans="1:8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</row>
    <row r="821" spans="1:8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</row>
    <row r="822" spans="1:8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</row>
    <row r="823" spans="1:8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</row>
    <row r="824" spans="1:8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</row>
    <row r="825" spans="1:8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</row>
    <row r="826" spans="1:8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</row>
    <row r="827" spans="1:8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</row>
    <row r="828" spans="1:8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</row>
    <row r="829" spans="1:8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</row>
    <row r="830" spans="1:8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</row>
    <row r="831" spans="1:8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</row>
    <row r="832" spans="1:8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</row>
    <row r="833" spans="1:8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</row>
    <row r="834" spans="1:8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</row>
    <row r="835" spans="1:8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</row>
    <row r="836" spans="1:8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</row>
    <row r="837" spans="1:8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</row>
    <row r="838" spans="1:8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</row>
    <row r="839" spans="1:8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</row>
    <row r="840" spans="1:8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</row>
    <row r="841" spans="1:8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</row>
    <row r="842" spans="1:8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</row>
    <row r="843" spans="1:8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</row>
    <row r="844" spans="1:8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</row>
    <row r="845" spans="1:8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</row>
    <row r="846" spans="1:8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</row>
    <row r="847" spans="1:8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</row>
    <row r="848" spans="1:8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</row>
    <row r="849" spans="1:8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</row>
    <row r="850" spans="1:8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</row>
    <row r="851" spans="1:8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</row>
    <row r="852" spans="1:8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</row>
    <row r="853" spans="1:8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</row>
    <row r="854" spans="1:8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</row>
    <row r="855" spans="1:8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</row>
    <row r="856" spans="1:8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</row>
    <row r="857" spans="1:8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</row>
    <row r="858" spans="1:8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</row>
    <row r="859" spans="1:8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</row>
    <row r="860" spans="1:8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</row>
    <row r="861" spans="1:8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</row>
    <row r="862" spans="1:8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</row>
    <row r="863" spans="1:8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</row>
    <row r="864" spans="1:8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</row>
    <row r="865" spans="1:8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</row>
    <row r="866" spans="1:8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</row>
    <row r="867" spans="1:8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</row>
    <row r="868" spans="1:8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</row>
    <row r="869" spans="1:8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</row>
    <row r="870" spans="1:8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</row>
    <row r="871" spans="1:8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</row>
    <row r="872" spans="1:8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</row>
    <row r="873" spans="1:8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</row>
    <row r="874" spans="1:8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</row>
    <row r="875" spans="1:8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</row>
    <row r="876" spans="1:8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</row>
    <row r="877" spans="1:8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</row>
    <row r="878" spans="1:8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</row>
    <row r="879" spans="1:8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</row>
    <row r="880" spans="1:8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</row>
    <row r="881" spans="1:8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</row>
    <row r="882" spans="1:8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</row>
    <row r="883" spans="1:8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</row>
    <row r="884" spans="1:8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</row>
    <row r="885" spans="1:8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</row>
    <row r="886" spans="1:8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</row>
    <row r="887" spans="1:8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</row>
    <row r="888" spans="1:8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</row>
    <row r="889" spans="1:8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</row>
    <row r="890" spans="1:8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</row>
    <row r="891" spans="1:8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</row>
    <row r="892" spans="1:8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</row>
    <row r="893" spans="1:8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</row>
    <row r="894" spans="1:8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</row>
    <row r="895" spans="1:8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</row>
    <row r="896" spans="1:8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</row>
    <row r="897" spans="1:8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</row>
    <row r="898" spans="1:8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</row>
    <row r="899" spans="1:8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</row>
    <row r="900" spans="1:8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</row>
    <row r="901" spans="1:8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</row>
    <row r="902" spans="1:8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</row>
    <row r="903" spans="1:8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</row>
    <row r="904" spans="1:8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</row>
    <row r="905" spans="1:8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</row>
    <row r="906" spans="1:8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</row>
    <row r="907" spans="1:8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</row>
    <row r="908" spans="1:8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</row>
    <row r="909" spans="1:8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</row>
    <row r="910" spans="1:8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</row>
    <row r="911" spans="1:8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</row>
    <row r="912" spans="1:8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</row>
    <row r="913" spans="1:8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</row>
    <row r="914" spans="1:8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</row>
    <row r="915" spans="1:8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</row>
    <row r="916" spans="1:8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</row>
    <row r="917" spans="1:8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</row>
    <row r="918" spans="1:8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</row>
    <row r="919" spans="1:8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</row>
    <row r="920" spans="1:8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</row>
    <row r="921" spans="1:8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</row>
    <row r="922" spans="1:8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</row>
    <row r="923" spans="1:8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</row>
    <row r="924" spans="1:8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</row>
    <row r="925" spans="1:8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</row>
    <row r="926" spans="1:8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</row>
    <row r="927" spans="1:8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</row>
    <row r="928" spans="1:8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</row>
    <row r="929" spans="1:8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</row>
    <row r="930" spans="1:8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</row>
    <row r="931" spans="1:8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</row>
    <row r="932" spans="1:8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</row>
    <row r="933" spans="1:8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</row>
    <row r="934" spans="1:8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</row>
    <row r="935" spans="1:8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</row>
    <row r="936" spans="1:8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</row>
    <row r="937" spans="1:8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</row>
    <row r="938" spans="1:8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</row>
    <row r="939" spans="1:8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</row>
    <row r="940" spans="1:8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</row>
    <row r="941" spans="1:8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</row>
    <row r="942" spans="1:8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</row>
    <row r="943" spans="1:8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</row>
    <row r="944" spans="1:8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</row>
    <row r="945" spans="1:8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</row>
    <row r="946" spans="1:8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</row>
    <row r="947" spans="1:8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</row>
    <row r="948" spans="1:8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</row>
    <row r="949" spans="1:8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</row>
    <row r="950" spans="1:8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</row>
    <row r="951" spans="1:8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</row>
    <row r="952" spans="1:8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</row>
    <row r="953" spans="1:8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</row>
    <row r="954" spans="1:8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</row>
    <row r="955" spans="1:8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</row>
    <row r="956" spans="1:8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</row>
    <row r="957" spans="1:8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</row>
    <row r="958" spans="1:8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</row>
    <row r="959" spans="1:8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</row>
    <row r="960" spans="1:8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</row>
    <row r="961" spans="1:8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</row>
    <row r="962" spans="1:8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</row>
    <row r="963" spans="1:8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</row>
    <row r="964" spans="1:8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</row>
    <row r="965" spans="1:8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</row>
    <row r="966" spans="1:8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</row>
    <row r="967" spans="1:8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</row>
    <row r="968" spans="1:8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</row>
    <row r="969" spans="1:8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</row>
    <row r="970" spans="1:8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</row>
    <row r="971" spans="1:8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</row>
    <row r="972" spans="1:8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</row>
    <row r="973" spans="1:8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</row>
    <row r="974" spans="1:8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</row>
    <row r="975" spans="1:8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</row>
    <row r="976" spans="1:8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</row>
    <row r="977" spans="1:8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</row>
    <row r="978" spans="1:8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</row>
    <row r="979" spans="1:8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</row>
    <row r="980" spans="1:8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</row>
    <row r="981" spans="1:8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</row>
    <row r="982" spans="1:8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</row>
    <row r="983" spans="1:8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</row>
    <row r="984" spans="1:8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</row>
    <row r="985" spans="1:8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</row>
    <row r="986" spans="1:8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</row>
    <row r="987" spans="1:8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</row>
    <row r="988" spans="1:8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</row>
    <row r="989" spans="1:8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</row>
    <row r="990" spans="1:8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</row>
    <row r="991" spans="1:8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</row>
    <row r="992" spans="1:8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</row>
    <row r="993" spans="1:8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</row>
    <row r="994" spans="1:8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</row>
    <row r="995" spans="1:8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</row>
    <row r="996" spans="1:8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</row>
    <row r="997" spans="1:8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</row>
    <row r="998" spans="1:8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</row>
    <row r="999" spans="1:8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</row>
    <row r="1000" spans="1:8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</row>
    <row r="1001" spans="1:81" x14ac:dyDescent="0.2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</row>
    <row r="1002" spans="1:81" x14ac:dyDescent="0.2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</row>
    <row r="1003" spans="1:81" x14ac:dyDescent="0.2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</row>
    <row r="1004" spans="1:81" x14ac:dyDescent="0.2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</row>
    <row r="1005" spans="1:81" x14ac:dyDescent="0.2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</row>
    <row r="1006" spans="1:81" x14ac:dyDescent="0.2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</row>
    <row r="1007" spans="1:81" x14ac:dyDescent="0.2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</row>
    <row r="1008" spans="1:81" x14ac:dyDescent="0.2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</row>
    <row r="1009" spans="1:81" x14ac:dyDescent="0.2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</row>
    <row r="1010" spans="1:81" x14ac:dyDescent="0.2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</row>
    <row r="1011" spans="1:81" x14ac:dyDescent="0.2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</row>
    <row r="1012" spans="1:81" x14ac:dyDescent="0.2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</row>
    <row r="1013" spans="1:81" x14ac:dyDescent="0.2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</row>
    <row r="1014" spans="1:81" x14ac:dyDescent="0.2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</row>
    <row r="1015" spans="1:81" x14ac:dyDescent="0.2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</row>
    <row r="1016" spans="1:81" x14ac:dyDescent="0.2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</row>
    <row r="1017" spans="1:81" x14ac:dyDescent="0.2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</row>
    <row r="1018" spans="1:81" x14ac:dyDescent="0.2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</row>
    <row r="1019" spans="1:81" x14ac:dyDescent="0.2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</row>
    <row r="1020" spans="1:81" x14ac:dyDescent="0.2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</row>
    <row r="1021" spans="1:81" x14ac:dyDescent="0.2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</row>
    <row r="1022" spans="1:81" x14ac:dyDescent="0.2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</row>
    <row r="1023" spans="1:81" x14ac:dyDescent="0.2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</row>
    <row r="1024" spans="1:81" x14ac:dyDescent="0.2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</row>
    <row r="1025" spans="1:81" x14ac:dyDescent="0.2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</row>
    <row r="1026" spans="1:81" x14ac:dyDescent="0.2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</row>
    <row r="1027" spans="1:81" x14ac:dyDescent="0.2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</row>
    <row r="1028" spans="1:81" x14ac:dyDescent="0.2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</row>
    <row r="1029" spans="1:81" x14ac:dyDescent="0.2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</row>
    <row r="1030" spans="1:81" x14ac:dyDescent="0.2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</row>
    <row r="1031" spans="1:81" x14ac:dyDescent="0.2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</row>
    <row r="1032" spans="1:81" x14ac:dyDescent="0.2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</row>
    <row r="1033" spans="1:81" x14ac:dyDescent="0.2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</row>
    <row r="1034" spans="1:81" x14ac:dyDescent="0.2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</row>
    <row r="1035" spans="1:81" x14ac:dyDescent="0.2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</row>
    <row r="1036" spans="1:81" x14ac:dyDescent="0.2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</row>
    <row r="1037" spans="1:81" x14ac:dyDescent="0.2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</row>
    <row r="1038" spans="1:81" x14ac:dyDescent="0.2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</row>
    <row r="1039" spans="1:81" x14ac:dyDescent="0.2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</row>
    <row r="1040" spans="1:81" x14ac:dyDescent="0.2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</row>
    <row r="1041" spans="1:81" x14ac:dyDescent="0.2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</row>
    <row r="1042" spans="1:81" x14ac:dyDescent="0.2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</row>
    <row r="1043" spans="1:81" x14ac:dyDescent="0.2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</row>
    <row r="1044" spans="1:81" x14ac:dyDescent="0.2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</row>
    <row r="1045" spans="1:81" x14ac:dyDescent="0.2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</row>
    <row r="1046" spans="1:81" x14ac:dyDescent="0.2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</row>
    <row r="1047" spans="1:81" x14ac:dyDescent="0.2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</row>
    <row r="1048" spans="1:81" x14ac:dyDescent="0.2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</row>
    <row r="1049" spans="1:81" x14ac:dyDescent="0.2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</row>
    <row r="1050" spans="1:81" x14ac:dyDescent="0.2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</row>
    <row r="1051" spans="1:81" x14ac:dyDescent="0.2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</row>
    <row r="1052" spans="1:81" x14ac:dyDescent="0.2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</row>
    <row r="1053" spans="1:81" x14ac:dyDescent="0.2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</row>
    <row r="1054" spans="1:81" x14ac:dyDescent="0.2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</row>
    <row r="1055" spans="1:81" x14ac:dyDescent="0.2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</row>
    <row r="1056" spans="1:81" x14ac:dyDescent="0.2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</row>
    <row r="1057" spans="1:81" x14ac:dyDescent="0.2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</row>
    <row r="1058" spans="1:81" x14ac:dyDescent="0.2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</row>
    <row r="1059" spans="1:81" x14ac:dyDescent="0.2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</row>
    <row r="1060" spans="1:81" x14ac:dyDescent="0.2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</row>
    <row r="1061" spans="1:81" x14ac:dyDescent="0.2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</row>
    <row r="1062" spans="1:81" x14ac:dyDescent="0.2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</row>
    <row r="1063" spans="1:81" x14ac:dyDescent="0.2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</row>
    <row r="1064" spans="1:81" x14ac:dyDescent="0.2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</row>
    <row r="1065" spans="1:81" x14ac:dyDescent="0.2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</row>
    <row r="1066" spans="1:81" x14ac:dyDescent="0.2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</row>
    <row r="1067" spans="1:81" x14ac:dyDescent="0.2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</row>
    <row r="1068" spans="1:81" x14ac:dyDescent="0.2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</row>
    <row r="1069" spans="1:81" x14ac:dyDescent="0.2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</row>
    <row r="1070" spans="1:81" x14ac:dyDescent="0.2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</row>
    <row r="1071" spans="1:81" x14ac:dyDescent="0.2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</row>
    <row r="1072" spans="1:81" x14ac:dyDescent="0.2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</row>
    <row r="1073" spans="1:81" x14ac:dyDescent="0.2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</row>
    <row r="1074" spans="1:81" x14ac:dyDescent="0.2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</row>
    <row r="1075" spans="1:81" x14ac:dyDescent="0.2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</row>
    <row r="1076" spans="1:81" x14ac:dyDescent="0.2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</row>
    <row r="1077" spans="1:81" x14ac:dyDescent="0.2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</row>
    <row r="1078" spans="1:81" x14ac:dyDescent="0.2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</row>
    <row r="1079" spans="1:81" x14ac:dyDescent="0.2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</row>
    <row r="1080" spans="1:81" x14ac:dyDescent="0.2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</row>
    <row r="1081" spans="1:81" x14ac:dyDescent="0.2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</row>
    <row r="1082" spans="1:81" x14ac:dyDescent="0.2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</row>
    <row r="1083" spans="1:81" x14ac:dyDescent="0.2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</row>
    <row r="1084" spans="1:81" x14ac:dyDescent="0.2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</row>
    <row r="1085" spans="1:81" x14ac:dyDescent="0.2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</row>
    <row r="1086" spans="1:81" x14ac:dyDescent="0.2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</row>
    <row r="1087" spans="1:81" x14ac:dyDescent="0.2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</row>
    <row r="1088" spans="1:81" x14ac:dyDescent="0.2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</row>
    <row r="1089" spans="1:81" x14ac:dyDescent="0.2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</row>
    <row r="1090" spans="1:81" x14ac:dyDescent="0.2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</row>
    <row r="1091" spans="1:81" x14ac:dyDescent="0.2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</row>
    <row r="1092" spans="1:81" x14ac:dyDescent="0.2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</row>
    <row r="1093" spans="1:81" x14ac:dyDescent="0.2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</row>
    <row r="1094" spans="1:81" x14ac:dyDescent="0.2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</row>
    <row r="1095" spans="1:81" x14ac:dyDescent="0.2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</row>
    <row r="1096" spans="1:81" x14ac:dyDescent="0.2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</row>
    <row r="1097" spans="1:81" x14ac:dyDescent="0.2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</row>
    <row r="1098" spans="1:81" x14ac:dyDescent="0.2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</row>
    <row r="1099" spans="1:81" x14ac:dyDescent="0.2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</row>
    <row r="1100" spans="1:81" x14ac:dyDescent="0.2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</row>
    <row r="1101" spans="1:81" x14ac:dyDescent="0.2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</row>
    <row r="1102" spans="1:81" x14ac:dyDescent="0.2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</row>
    <row r="1103" spans="1:81" x14ac:dyDescent="0.2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</row>
    <row r="1104" spans="1:81" x14ac:dyDescent="0.2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</row>
    <row r="1105" spans="1:81" x14ac:dyDescent="0.2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</row>
    <row r="1106" spans="1:81" x14ac:dyDescent="0.2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</row>
    <row r="1107" spans="1:81" x14ac:dyDescent="0.2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</row>
    <row r="1108" spans="1:81" x14ac:dyDescent="0.2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</row>
    <row r="1109" spans="1:81" x14ac:dyDescent="0.2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</row>
    <row r="1110" spans="1:81" x14ac:dyDescent="0.2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</row>
    <row r="1111" spans="1:81" x14ac:dyDescent="0.2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</row>
    <row r="1112" spans="1:81" x14ac:dyDescent="0.2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</row>
    <row r="1113" spans="1:81" x14ac:dyDescent="0.2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</row>
    <row r="1114" spans="1:81" x14ac:dyDescent="0.2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</row>
    <row r="1115" spans="1:81" x14ac:dyDescent="0.2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</row>
    <row r="1116" spans="1:81" x14ac:dyDescent="0.2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</row>
    <row r="1117" spans="1:81" x14ac:dyDescent="0.2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</row>
    <row r="1118" spans="1:81" x14ac:dyDescent="0.2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</row>
    <row r="1119" spans="1:81" x14ac:dyDescent="0.2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</row>
    <row r="1120" spans="1:81" x14ac:dyDescent="0.2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</row>
    <row r="1121" spans="1:81" x14ac:dyDescent="0.2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</row>
    <row r="1122" spans="1:81" x14ac:dyDescent="0.2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</row>
    <row r="1123" spans="1:81" x14ac:dyDescent="0.2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</row>
    <row r="1124" spans="1:81" x14ac:dyDescent="0.2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</row>
    <row r="1125" spans="1:81" x14ac:dyDescent="0.2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</row>
    <row r="1126" spans="1:81" x14ac:dyDescent="0.2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</row>
    <row r="1127" spans="1:81" x14ac:dyDescent="0.2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</row>
    <row r="1128" spans="1:81" x14ac:dyDescent="0.2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</row>
    <row r="1129" spans="1:81" x14ac:dyDescent="0.2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</row>
    <row r="1130" spans="1:81" x14ac:dyDescent="0.2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</row>
    <row r="1131" spans="1:81" x14ac:dyDescent="0.2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</row>
    <row r="1132" spans="1:81" x14ac:dyDescent="0.2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</row>
    <row r="1133" spans="1:81" x14ac:dyDescent="0.2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</row>
    <row r="1134" spans="1:81" x14ac:dyDescent="0.2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</row>
    <row r="1135" spans="1:81" x14ac:dyDescent="0.2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</row>
    <row r="1136" spans="1:81" x14ac:dyDescent="0.2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</row>
    <row r="1137" spans="1:81" x14ac:dyDescent="0.2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</row>
    <row r="1138" spans="1:81" x14ac:dyDescent="0.2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</row>
    <row r="1139" spans="1:81" x14ac:dyDescent="0.2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A933"/>
  <sheetViews>
    <sheetView zoomScale="80" zoomScaleNormal="80" workbookViewId="0">
      <selection activeCell="S6" sqref="S6:S14"/>
    </sheetView>
  </sheetViews>
  <sheetFormatPr baseColWidth="10" defaultColWidth="8.83203125" defaultRowHeight="15" x14ac:dyDescent="0.2"/>
  <cols>
    <col min="4" max="4" width="14.5" customWidth="1"/>
    <col min="17" max="17" width="11" customWidth="1"/>
    <col min="19" max="19" width="11.5" customWidth="1"/>
    <col min="20" max="20" width="15" customWidth="1"/>
    <col min="28" max="28" width="15.5" customWidth="1"/>
    <col min="29" max="29" width="15.6640625" customWidth="1"/>
    <col min="30" max="30" width="13.83203125" customWidth="1"/>
    <col min="31" max="31" width="12.33203125" customWidth="1"/>
    <col min="32" max="32" width="11.5" customWidth="1"/>
    <col min="33" max="33" width="12.5" customWidth="1"/>
    <col min="34" max="34" width="12.6640625" customWidth="1"/>
    <col min="35" max="35" width="11.6640625" customWidth="1"/>
    <col min="36" max="36" width="11.5" customWidth="1"/>
    <col min="37" max="37" width="14.83203125" customWidth="1"/>
    <col min="38" max="38" width="10.5" customWidth="1"/>
    <col min="39" max="39" width="11.33203125" customWidth="1"/>
    <col min="40" max="40" width="13.83203125" customWidth="1"/>
  </cols>
  <sheetData>
    <row r="1" spans="1:79" x14ac:dyDescent="0.2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</row>
    <row r="2" spans="1:79" x14ac:dyDescent="0.2">
      <c r="A2" s="4" t="s">
        <v>21</v>
      </c>
      <c r="B2" s="41">
        <f>'prevalence calculations'!W13</f>
        <v>255.1260009810544</v>
      </c>
      <c r="C2" s="41">
        <f>'prevalence calculations'!V13</f>
        <v>105.42790255888713</v>
      </c>
      <c r="D2" s="41">
        <f>'prevalence calculations'!G13</f>
        <v>8.3387188389199078</v>
      </c>
      <c r="E2" s="41">
        <f>'prevalence calculations'!I13</f>
        <v>4.4400970441002121</v>
      </c>
      <c r="F2" s="41">
        <f>'prevalence calculations'!K13</f>
        <v>2.5990811965464653</v>
      </c>
      <c r="G2" s="41">
        <f>'prevalence calculations'!M13</f>
        <v>1.6244257478415405</v>
      </c>
      <c r="H2" s="41">
        <f>'prevalence calculations'!O13</f>
        <v>0.63233126836691811</v>
      </c>
      <c r="I2" s="41">
        <f>'prevalence calculations'!R13</f>
        <v>7.9149213226150317E-2</v>
      </c>
      <c r="J2" s="41">
        <f>'prevalence calculations'!T13</f>
        <v>1.947580306570108E-2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378.28718265200843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</row>
    <row r="3" spans="1:79" x14ac:dyDescent="0.2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</row>
    <row r="4" spans="1:79" x14ac:dyDescent="0.2">
      <c r="A4" s="41" t="str">
        <f>'75-79 transition matrix'!A1</f>
        <v>75-79</v>
      </c>
      <c r="B4" s="41" t="str">
        <f>'75-79 transition matrix'!B1</f>
        <v>no NAFLD</v>
      </c>
      <c r="C4" s="41" t="str">
        <f>'75-79 transition matrix'!C1</f>
        <v>NAFLD</v>
      </c>
      <c r="D4" s="41" t="str">
        <f>'75-79 transition matrix'!D1</f>
        <v>F1</v>
      </c>
      <c r="E4" s="41" t="str">
        <f>'75-79 transition matrix'!E1</f>
        <v>F2</v>
      </c>
      <c r="F4" s="41" t="str">
        <f>'75-79 transition matrix'!F1</f>
        <v>F3</v>
      </c>
      <c r="G4" s="41" t="str">
        <f>'75-79 transition matrix'!G1</f>
        <v>F4</v>
      </c>
      <c r="H4" s="41" t="str">
        <f>'75-79 transition matrix'!H1</f>
        <v>DCC</v>
      </c>
      <c r="I4" s="41" t="str">
        <f>'75-79 transition matrix'!I1</f>
        <v>HCC</v>
      </c>
      <c r="J4" s="41" t="str">
        <f>'75-79 transition matrix'!J1</f>
        <v>LT</v>
      </c>
      <c r="K4" s="41" t="str">
        <f>'75-79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</row>
    <row r="5" spans="1:79" x14ac:dyDescent="0.2">
      <c r="A5" s="41" t="str">
        <f>'75-79 transition matrix'!A2</f>
        <v>no NAFLD</v>
      </c>
      <c r="B5" s="41">
        <f>'75-79 transition matrix'!B2</f>
        <v>0.87229999999999996</v>
      </c>
      <c r="C5" s="41">
        <f>'75-79 transition matrix'!C2</f>
        <v>9.0700000000000003E-2</v>
      </c>
      <c r="D5" s="41">
        <f>'75-79 transition matrix'!D2</f>
        <v>0</v>
      </c>
      <c r="E5" s="41">
        <f>'75-79 transition matrix'!E2</f>
        <v>0</v>
      </c>
      <c r="F5" s="41">
        <f>'75-79 transition matrix'!F2</f>
        <v>0</v>
      </c>
      <c r="G5" s="41">
        <f>'75-79 transition matrix'!G2</f>
        <v>0</v>
      </c>
      <c r="H5" s="41">
        <f>'75-79 transition matrix'!H2</f>
        <v>0</v>
      </c>
      <c r="I5" s="41">
        <f>'75-79 transition matrix'!I2</f>
        <v>0</v>
      </c>
      <c r="J5" s="41">
        <f>'75-79 transition matrix'!J2</f>
        <v>0</v>
      </c>
      <c r="K5" s="41">
        <f>'75-79 transition matrix'!K2</f>
        <v>3.6999999999999998E-2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</row>
    <row r="6" spans="1:79" x14ac:dyDescent="0.2">
      <c r="A6" s="41" t="str">
        <f>'75-79 transition matrix'!A3</f>
        <v>NAFLD</v>
      </c>
      <c r="B6" s="41">
        <f>'75-79 transition matrix'!B3</f>
        <v>0.14359</v>
      </c>
      <c r="C6" s="41">
        <f>'75-79 transition matrix'!C3</f>
        <v>0.79142399999999991</v>
      </c>
      <c r="D6" s="41">
        <f>'75-79 transition matrix'!D3</f>
        <v>2.6136E-2</v>
      </c>
      <c r="E6" s="41">
        <f>'75-79 transition matrix'!E3</f>
        <v>0</v>
      </c>
      <c r="F6" s="41">
        <f>'75-79 transition matrix'!F3</f>
        <v>0</v>
      </c>
      <c r="G6" s="41">
        <f>'75-79 transition matrix'!G3</f>
        <v>0</v>
      </c>
      <c r="H6" s="41">
        <f>'75-79 transition matrix'!H3</f>
        <v>0</v>
      </c>
      <c r="I6" s="41">
        <f>'75-79 transition matrix'!I3</f>
        <v>0</v>
      </c>
      <c r="J6" s="41">
        <f>'75-79 transition matrix'!J3</f>
        <v>0</v>
      </c>
      <c r="K6" s="41">
        <f>'75-79 transition matrix'!K3</f>
        <v>3.8850000000000003E-2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</row>
    <row r="7" spans="1:79" x14ac:dyDescent="0.2">
      <c r="A7" s="41" t="str">
        <f>'75-79 transition matrix'!A4</f>
        <v>F1</v>
      </c>
      <c r="B7" s="41">
        <f>'75-79 transition matrix'!B4</f>
        <v>0</v>
      </c>
      <c r="C7" s="41">
        <f>'75-79 transition matrix'!C4</f>
        <v>4.9799999999999997E-2</v>
      </c>
      <c r="D7" s="41">
        <f>'75-79 transition matrix'!D4</f>
        <v>0.77550074700000005</v>
      </c>
      <c r="E7" s="41">
        <f>'75-79 transition matrix'!E4</f>
        <v>0.1331</v>
      </c>
      <c r="F7" s="41">
        <f>'75-79 transition matrix'!F4</f>
        <v>0</v>
      </c>
      <c r="G7" s="41">
        <f>'75-79 transition matrix'!G4</f>
        <v>0</v>
      </c>
      <c r="H7" s="41">
        <f>'75-79 transition matrix'!H4</f>
        <v>0</v>
      </c>
      <c r="I7" s="41">
        <f>'75-79 transition matrix'!I4</f>
        <v>1.1253000000000001E-5</v>
      </c>
      <c r="J7" s="41">
        <f>'75-79 transition matrix'!J4</f>
        <v>0</v>
      </c>
      <c r="K7" s="41">
        <f>'75-79 transition matrix'!K4</f>
        <v>4.1588E-2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</row>
    <row r="8" spans="1:79" x14ac:dyDescent="0.2">
      <c r="A8" s="41" t="str">
        <f>'75-79 transition matrix'!A5</f>
        <v>F2</v>
      </c>
      <c r="B8" s="41">
        <f>'75-79 transition matrix'!B5</f>
        <v>0</v>
      </c>
      <c r="C8" s="41">
        <f>'75-79 transition matrix'!C5</f>
        <v>0</v>
      </c>
      <c r="D8" s="41">
        <f>'75-79 transition matrix'!D5</f>
        <v>4.9799999999999997E-2</v>
      </c>
      <c r="E8" s="41">
        <f>'75-79 transition matrix'!E5</f>
        <v>0.75019610000000003</v>
      </c>
      <c r="F8" s="41">
        <f>'75-79 transition matrix'!F5</f>
        <v>0.1331</v>
      </c>
      <c r="G8" s="41">
        <f>'75-79 transition matrix'!G5</f>
        <v>0</v>
      </c>
      <c r="H8" s="41">
        <f>'75-79 transition matrix'!H5</f>
        <v>0</v>
      </c>
      <c r="I8" s="41">
        <f>'75-79 transition matrix'!I5</f>
        <v>2.299E-4</v>
      </c>
      <c r="J8" s="41">
        <f>'75-79 transition matrix'!J5</f>
        <v>0</v>
      </c>
      <c r="K8" s="41">
        <f>'75-79 transition matrix'!K5</f>
        <v>6.6673999999999997E-2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 x14ac:dyDescent="0.2">
      <c r="A9" s="41" t="str">
        <f>'75-79 transition matrix'!A6</f>
        <v>F3</v>
      </c>
      <c r="B9" s="41">
        <f>'75-79 transition matrix'!B6</f>
        <v>0</v>
      </c>
      <c r="C9" s="41">
        <f>'75-79 transition matrix'!C6</f>
        <v>0</v>
      </c>
      <c r="D9" s="41">
        <f>'75-79 transition matrix'!D6</f>
        <v>0</v>
      </c>
      <c r="E9" s="41">
        <f>'75-79 transition matrix'!E6</f>
        <v>4.9799999999999997E-2</v>
      </c>
      <c r="F9" s="41">
        <f>'75-79 transition matrix'!F6</f>
        <v>0.77585520000000008</v>
      </c>
      <c r="G9" s="41">
        <f>'75-79 transition matrix'!G6</f>
        <v>8.7119999999999989E-2</v>
      </c>
      <c r="H9" s="41">
        <f>'75-79 transition matrix'!H6</f>
        <v>0</v>
      </c>
      <c r="I9" s="41">
        <f>'75-79 transition matrix'!I6</f>
        <v>4.5980000000000001E-4</v>
      </c>
      <c r="J9" s="41">
        <f>'75-79 transition matrix'!J6</f>
        <v>0</v>
      </c>
      <c r="K9" s="41">
        <f>'75-79 transition matrix'!K6</f>
        <v>8.6765000000000009E-2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</row>
    <row r="10" spans="1:79" x14ac:dyDescent="0.2">
      <c r="A10" s="41" t="str">
        <f>'75-79 transition matrix'!A7</f>
        <v>F4</v>
      </c>
      <c r="B10" s="41">
        <f>'75-79 transition matrix'!B7</f>
        <v>0</v>
      </c>
      <c r="C10" s="41">
        <f>'75-79 transition matrix'!C7</f>
        <v>0</v>
      </c>
      <c r="D10" s="41">
        <f>'75-79 transition matrix'!D7</f>
        <v>0</v>
      </c>
      <c r="E10" s="41">
        <f>'75-79 transition matrix'!E7</f>
        <v>0</v>
      </c>
      <c r="F10" s="41">
        <f>'75-79 transition matrix'!F7</f>
        <v>4.9799999999999997E-2</v>
      </c>
      <c r="G10" s="41">
        <f>'75-79 transition matrix'!G7</f>
        <v>0.67578700000000003</v>
      </c>
      <c r="H10" s="41">
        <f>'75-79 transition matrix'!H7</f>
        <v>0.1331</v>
      </c>
      <c r="I10" s="41">
        <f>'75-79 transition matrix'!I7</f>
        <v>3.1459999999999995E-2</v>
      </c>
      <c r="J10" s="41">
        <f>'75-79 transition matrix'!J7</f>
        <v>0</v>
      </c>
      <c r="K10" s="41">
        <f>'75-79 transition matrix'!K7</f>
        <v>0.10985299999999999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</row>
    <row r="11" spans="1:79" x14ac:dyDescent="0.2">
      <c r="A11" s="41" t="str">
        <f>'75-79 transition matrix'!A8</f>
        <v>DCC</v>
      </c>
      <c r="B11" s="41">
        <f>'75-79 transition matrix'!B8</f>
        <v>0</v>
      </c>
      <c r="C11" s="41">
        <f>'75-79 transition matrix'!C8</f>
        <v>0</v>
      </c>
      <c r="D11" s="41">
        <f>'75-79 transition matrix'!D8</f>
        <v>0</v>
      </c>
      <c r="E11" s="41">
        <f>'75-79 transition matrix'!E8</f>
        <v>0</v>
      </c>
      <c r="F11" s="41">
        <f>'75-79 transition matrix'!F8</f>
        <v>0</v>
      </c>
      <c r="G11" s="41">
        <f>'75-79 transition matrix'!G8</f>
        <v>0</v>
      </c>
      <c r="H11" s="41">
        <f>'75-79 transition matrix'!H8</f>
        <v>0.7746599999999999</v>
      </c>
      <c r="I11" s="41">
        <f>'75-79 transition matrix'!I8</f>
        <v>3.1459999999999995E-2</v>
      </c>
      <c r="J11" s="41">
        <f>'75-79 transition matrix'!J8</f>
        <v>3.388E-2</v>
      </c>
      <c r="K11" s="41">
        <f>'75-79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</row>
    <row r="12" spans="1:79" x14ac:dyDescent="0.2">
      <c r="A12" s="41" t="str">
        <f>'75-79 transition matrix'!A9</f>
        <v>HCC</v>
      </c>
      <c r="B12" s="41">
        <f>'75-79 transition matrix'!B9</f>
        <v>0</v>
      </c>
      <c r="C12" s="41">
        <f>'75-79 transition matrix'!C9</f>
        <v>0</v>
      </c>
      <c r="D12" s="41">
        <f>'75-79 transition matrix'!D9</f>
        <v>0</v>
      </c>
      <c r="E12" s="41">
        <f>'75-79 transition matrix'!E9</f>
        <v>0</v>
      </c>
      <c r="F12" s="41">
        <f>'75-79 transition matrix'!F9</f>
        <v>0</v>
      </c>
      <c r="G12" s="41">
        <f>'75-79 transition matrix'!G9</f>
        <v>0</v>
      </c>
      <c r="H12" s="41">
        <f>'75-79 transition matrix'!H9</f>
        <v>0</v>
      </c>
      <c r="I12" s="41">
        <f>'75-79 transition matrix'!I9</f>
        <v>0.37056200000000006</v>
      </c>
      <c r="J12" s="41">
        <f>'75-79 transition matrix'!J9</f>
        <v>7.038E-3</v>
      </c>
      <c r="K12" s="41">
        <f>'75-79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</row>
    <row r="13" spans="1:79" x14ac:dyDescent="0.2">
      <c r="A13" s="41" t="str">
        <f>'75-79 transition matrix'!A10</f>
        <v xml:space="preserve">LT </v>
      </c>
      <c r="B13" s="41">
        <f>'75-79 transition matrix'!B10</f>
        <v>0</v>
      </c>
      <c r="C13" s="41">
        <f>'75-79 transition matrix'!C10</f>
        <v>0</v>
      </c>
      <c r="D13" s="41">
        <f>'75-79 transition matrix'!D10</f>
        <v>0</v>
      </c>
      <c r="E13" s="41">
        <f>'75-79 transition matrix'!E10</f>
        <v>0</v>
      </c>
      <c r="F13" s="41">
        <f>'75-79 transition matrix'!F10</f>
        <v>0</v>
      </c>
      <c r="G13" s="41">
        <f>'75-79 transition matrix'!G10</f>
        <v>0</v>
      </c>
      <c r="H13" s="41">
        <f>'75-79 transition matrix'!H10</f>
        <v>0</v>
      </c>
      <c r="I13" s="41">
        <f>'75-79 transition matrix'!I10</f>
        <v>0</v>
      </c>
      <c r="J13" s="41">
        <f>'75-79 transition matrix'!J10</f>
        <v>0.92999999999999994</v>
      </c>
      <c r="K13" s="41">
        <f>'75-79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</row>
    <row r="14" spans="1:79" x14ac:dyDescent="0.2">
      <c r="A14" s="41" t="str">
        <f>'75-79 transition matrix'!A11</f>
        <v>death</v>
      </c>
      <c r="B14" s="41">
        <f>'75-79 transition matrix'!B11</f>
        <v>0</v>
      </c>
      <c r="C14" s="41">
        <f>'75-79 transition matrix'!C11</f>
        <v>0</v>
      </c>
      <c r="D14" s="41">
        <f>'75-79 transition matrix'!D11</f>
        <v>0</v>
      </c>
      <c r="E14" s="41">
        <f>'75-79 transition matrix'!E11</f>
        <v>0</v>
      </c>
      <c r="F14" s="41">
        <f>'75-79 transition matrix'!F11</f>
        <v>0</v>
      </c>
      <c r="G14" s="41">
        <f>'75-79 transition matrix'!G11</f>
        <v>0</v>
      </c>
      <c r="H14" s="41">
        <f>'75-79 transition matrix'!H11</f>
        <v>0</v>
      </c>
      <c r="I14" s="41">
        <f>'75-79 transition matrix'!I11</f>
        <v>0</v>
      </c>
      <c r="J14" s="41">
        <f>'75-79 transition matrix'!J11</f>
        <v>0</v>
      </c>
      <c r="K14" s="41">
        <f>'75-79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</row>
    <row r="15" spans="1:79" x14ac:dyDescent="0.2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79" x14ac:dyDescent="0.2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x14ac:dyDescent="0.2">
      <c r="A17" s="4">
        <v>75</v>
      </c>
      <c r="B17" s="41">
        <f t="shared" si="0"/>
        <v>255.1260009810544</v>
      </c>
      <c r="C17" s="41">
        <f t="shared" si="0"/>
        <v>105.42790255888713</v>
      </c>
      <c r="D17" s="41">
        <f t="shared" si="0"/>
        <v>8.3387188389199078</v>
      </c>
      <c r="E17" s="41">
        <f t="shared" si="0"/>
        <v>4.4400970441002121</v>
      </c>
      <c r="F17" s="41">
        <f t="shared" si="0"/>
        <v>2.5990811965464653</v>
      </c>
      <c r="G17" s="41">
        <f t="shared" si="0"/>
        <v>1.6244257478415405</v>
      </c>
      <c r="H17" s="41">
        <f t="shared" si="0"/>
        <v>0.63233126836691811</v>
      </c>
      <c r="I17" s="41">
        <f t="shared" si="0"/>
        <v>7.9149213226150317E-2</v>
      </c>
      <c r="J17" s="41">
        <f t="shared" si="0"/>
        <v>1.947580306570108E-2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378.28718265200843</v>
      </c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x14ac:dyDescent="0.2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/>
      <c r="R18" s="41"/>
      <c r="S18" s="41"/>
      <c r="T18" s="50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x14ac:dyDescent="0.2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/>
      <c r="R19" s="41"/>
      <c r="S19" s="41"/>
      <c r="T19" s="50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x14ac:dyDescent="0.2">
      <c r="A20" s="4">
        <v>76</v>
      </c>
      <c r="B20" s="41">
        <f t="array" ref="B20:K20">MMULT(B17:K17,B5:K14)</f>
        <v>237.68480318420436</v>
      </c>
      <c r="C20" s="41">
        <v>106.99336884192452</v>
      </c>
      <c r="D20" s="41">
        <v>9.4432631826806279</v>
      </c>
      <c r="E20" s="41">
        <v>4.5702612071537612</v>
      </c>
      <c r="F20" s="41">
        <v>2.6883839803750442</v>
      </c>
      <c r="G20" s="41">
        <v>1.3241977566997192</v>
      </c>
      <c r="H20" s="41">
        <v>0.70605280739082577</v>
      </c>
      <c r="I20" s="41">
        <v>0.10263693792913188</v>
      </c>
      <c r="J20" s="41">
        <v>4.0092932386058835E-2</v>
      </c>
      <c r="K20" s="41">
        <v>14.734121821264367</v>
      </c>
      <c r="L20" s="41">
        <f xml:space="preserve"> (C20 + D20 + E20 + F20 + G20 + H20) / $Q$2</f>
        <v>0.332354712350593</v>
      </c>
      <c r="M20" s="41">
        <f xml:space="preserve"> (D20 + E20 + F20 + G20 + H20) / (C20 + D20 + E20 + F20+ G20 + H20)</f>
        <v>0.14899248597819248</v>
      </c>
      <c r="N20" s="41">
        <f>I20 / (D20 + E20 + F20 + G20 + H20)</f>
        <v>5.4791835948602811E-3</v>
      </c>
      <c r="O20" s="41">
        <f>SUM(B20:J20)</f>
        <v>363.55306083074407</v>
      </c>
      <c r="P20" s="41"/>
      <c r="Q20" s="4"/>
      <c r="R20" s="41"/>
      <c r="S20" s="41"/>
      <c r="T20" s="50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x14ac:dyDescent="0.2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</row>
    <row r="22" spans="1:79" x14ac:dyDescent="0.2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</row>
    <row r="23" spans="1:79" x14ac:dyDescent="0.2">
      <c r="A23" s="4">
        <v>77</v>
      </c>
      <c r="B23" s="41">
        <f t="array" ref="B23:K23">MMULT(B20:K20,B5:K14)</f>
        <v>222.69563164959339</v>
      </c>
      <c r="C23" s="41">
        <v>106.70540609765609</v>
      </c>
      <c r="D23" s="41">
        <v>10.347235348455222</v>
      </c>
      <c r="E23" s="41">
        <v>4.819371985425513</v>
      </c>
      <c r="F23" s="41">
        <v>2.7600435057264883</v>
      </c>
      <c r="G23" s="41">
        <v>1.129087641777107</v>
      </c>
      <c r="H23" s="41">
        <v>0.72320158919010957</v>
      </c>
      <c r="I23" s="41">
        <v>0.10429811878547932</v>
      </c>
      <c r="J23" s="41">
        <v>6.1929855002581122E-2</v>
      </c>
      <c r="K23" s="41">
        <v>28.940976860396407</v>
      </c>
      <c r="L23" s="41">
        <f xml:space="preserve"> (C23 + D23 + E23 + F23 + G23 + H23) / $Q$2</f>
        <v>0.33436064442232299</v>
      </c>
      <c r="M23" s="41">
        <f xml:space="preserve"> (D23 + E23 + F23 + G23 + H23) / (C23 + D23 + E23 + F23+ G23 + H23)</f>
        <v>0.15637460816113527</v>
      </c>
      <c r="N23" s="41">
        <f>I23 / (D23 + E23 + F23 + G23 + H23)</f>
        <v>5.273190495209897E-3</v>
      </c>
      <c r="O23" s="41">
        <f>SUM(B23:J23)</f>
        <v>349.34620579161202</v>
      </c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</row>
    <row r="24" spans="1:79" x14ac:dyDescent="0.2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</row>
    <row r="25" spans="1:79" x14ac:dyDescent="0.2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4"/>
      <c r="R25" s="55"/>
      <c r="S25" s="55"/>
      <c r="T25" s="55"/>
      <c r="U25" s="55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</row>
    <row r="26" spans="1:79" x14ac:dyDescent="0.2">
      <c r="A26" s="4">
        <v>78</v>
      </c>
      <c r="B26" s="41">
        <f t="array" ref="B26:K26">MMULT(B23:K23,B5:K14)</f>
        <v>209.57922874950276</v>
      </c>
      <c r="C26" s="41">
        <v>105.16300542640255</v>
      </c>
      <c r="D26" s="41">
        <v>11.05314596075436</v>
      </c>
      <c r="E26" s="41">
        <v>5.1301412593800464</v>
      </c>
      <c r="F26" s="41">
        <v>2.8390810819647618</v>
      </c>
      <c r="G26" s="41">
        <v>1.0034777403925175</v>
      </c>
      <c r="H26" s="41">
        <v>0.7105169082025431</v>
      </c>
      <c r="I26" s="41">
        <v>9.9415417762371949E-2</v>
      </c>
      <c r="J26" s="41">
        <v>8.2830885154173556E-2</v>
      </c>
      <c r="K26" s="41">
        <v>42.626339222492298</v>
      </c>
      <c r="L26" s="41">
        <f xml:space="preserve"> (C26 + D26 + E26 + F26 + G26 + H26) / $Q$2</f>
        <v>0.33281425898300487</v>
      </c>
      <c r="M26" s="41">
        <f xml:space="preserve"> (D26 + E26 + F26 + G26 + H26) / (C26 + D26 + E26 + F26+ G26 + H26)</f>
        <v>0.16470585371472382</v>
      </c>
      <c r="N26" s="41">
        <f>I26 / (D26 + E26 + F26 + G26 + H26)</f>
        <v>4.7942552895489151E-3</v>
      </c>
      <c r="O26" s="41">
        <f>SUM(B26:J26)</f>
        <v>335.66084342951604</v>
      </c>
      <c r="P26" s="41"/>
      <c r="Q26" s="54"/>
      <c r="R26" s="55"/>
      <c r="S26" s="55"/>
      <c r="T26" s="55"/>
      <c r="U26" s="55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</row>
    <row r="27" spans="1:79" x14ac:dyDescent="0.2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</row>
    <row r="28" spans="1:79" x14ac:dyDescent="0.2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</row>
    <row r="29" spans="1:79" x14ac:dyDescent="0.2">
      <c r="A29" s="4">
        <v>79</v>
      </c>
      <c r="B29" s="41">
        <f t="array" ref="B29:K29">MMULT(B26:K26,B5:K14)</f>
        <v>197.91631718736838</v>
      </c>
      <c r="C29" s="41">
        <v>102.78780912301067</v>
      </c>
      <c r="D29" s="41">
        <v>11.575744293806624</v>
      </c>
      <c r="E29" s="41">
        <v>5.4611719304942508</v>
      </c>
      <c r="F29" s="41">
        <v>2.9355108137590187</v>
      </c>
      <c r="G29" s="41">
        <v>0.9254779556074082</v>
      </c>
      <c r="H29" s="41">
        <v>0.68397191535442603</v>
      </c>
      <c r="I29" s="41">
        <v>9.3371057690175924E-2</v>
      </c>
      <c r="J29" s="41">
        <v>0.10180472175349514</v>
      </c>
      <c r="K29" s="41">
        <v>55.806003653163906</v>
      </c>
      <c r="L29" s="41">
        <f xml:space="preserve"> (C29 + D29 + E29 + F29 + G29 + H29) / $Q$2</f>
        <v>0.32877055246791637</v>
      </c>
      <c r="M29" s="41">
        <f xml:space="preserve"> (D29 + E29 + F29 + G29 + H29) / (C29 + D29 + E29 + F29+ G29 + H29)</f>
        <v>0.17353004254962218</v>
      </c>
      <c r="N29" s="41">
        <f>I29 / (D29 + E29 + F29 + G29 + H29)</f>
        <v>4.3263641102106662E-3</v>
      </c>
      <c r="O29" s="41">
        <f>SUM(B29:J29)</f>
        <v>322.48117899884437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-2.6400934358764516</v>
      </c>
      <c r="AM29">
        <f>J29 - J17</f>
        <v>8.2328918687794059E-2</v>
      </c>
      <c r="AN29">
        <f>K29-K17</f>
        <v>55.806003653163906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</row>
    <row r="30" spans="1:79" x14ac:dyDescent="0.2">
      <c r="A30" s="22" t="s">
        <v>153</v>
      </c>
      <c r="B30" s="4">
        <f t="shared" ref="B30:J30" si="1">SUM(B17:B29)</f>
        <v>1123.0019817517234</v>
      </c>
      <c r="C30" s="4">
        <f t="shared" si="1"/>
        <v>527.07749204788092</v>
      </c>
      <c r="D30" s="4">
        <f t="shared" si="1"/>
        <v>50.758107624616741</v>
      </c>
      <c r="E30" s="4">
        <f t="shared" si="1"/>
        <v>24.42104342655378</v>
      </c>
      <c r="F30" s="4">
        <f t="shared" si="1"/>
        <v>13.822100578371778</v>
      </c>
      <c r="G30" s="4">
        <f t="shared" si="1"/>
        <v>6.0066668423182925</v>
      </c>
      <c r="H30" s="4">
        <f t="shared" si="1"/>
        <v>3.4560744885048225</v>
      </c>
      <c r="I30" s="4">
        <f t="shared" si="1"/>
        <v>0.47887074539330943</v>
      </c>
      <c r="J30" s="4">
        <f t="shared" si="1"/>
        <v>0.30613419736200975</v>
      </c>
      <c r="K30" s="41"/>
      <c r="L30" s="4"/>
      <c r="M30" s="41"/>
      <c r="N30" s="41"/>
      <c r="O30" s="4">
        <f>SUM(B30:J30)</f>
        <v>1749.3284717027252</v>
      </c>
      <c r="P30" s="41"/>
      <c r="Q30" s="41">
        <f xml:space="preserve"> $R$6 * B30</f>
        <v>1123.0019817517234</v>
      </c>
      <c r="R30" s="41">
        <f>$R$7 * C30</f>
        <v>527.07749204788092</v>
      </c>
      <c r="S30" s="41">
        <f xml:space="preserve"> $R$8 * D30</f>
        <v>48.220202243385899</v>
      </c>
      <c r="T30" s="41">
        <f xml:space="preserve"> $R$9 * E30</f>
        <v>23.199991255226088</v>
      </c>
      <c r="U30" s="41">
        <f xml:space="preserve"> $R$10 * F30</f>
        <v>12.716332532102037</v>
      </c>
      <c r="V30" s="41">
        <f>$R$11 * G30</f>
        <v>4.6852001370082688</v>
      </c>
      <c r="W30" s="41">
        <f>$R$12 *H30</f>
        <v>2.0736446931028936</v>
      </c>
      <c r="X30" s="41">
        <f xml:space="preserve"> $R$13 * I30</f>
        <v>0.31126598450565113</v>
      </c>
      <c r="Y30" s="41">
        <f xml:space="preserve"> $R$14 * J30</f>
        <v>0.22960064802150731</v>
      </c>
      <c r="Z30" s="4">
        <f>SUM(Q30:Y30)</f>
        <v>1741.5157112929567</v>
      </c>
      <c r="AA30" s="41"/>
      <c r="AB30" s="50">
        <f xml:space="preserve"> $S$6 * B30</f>
        <v>2817611.9722150741</v>
      </c>
      <c r="AC30" s="50">
        <f>$S$7 * C30</f>
        <v>2042425.2816855386</v>
      </c>
      <c r="AD30" s="50">
        <f xml:space="preserve"> $S$8 * D30</f>
        <v>199225.5724266207</v>
      </c>
      <c r="AE30" s="50">
        <f xml:space="preserve"> $S$9 * E30</f>
        <v>97684.173706215122</v>
      </c>
      <c r="AF30" s="50">
        <f xml:space="preserve"> $S$10 * F30</f>
        <v>62199.452602673002</v>
      </c>
      <c r="AG30" s="50">
        <f>$S$11 * G30</f>
        <v>124410.08363809648</v>
      </c>
      <c r="AH30" s="50">
        <f>$S$12 *H30</f>
        <v>176895.71661963084</v>
      </c>
      <c r="AI30" s="50">
        <f xml:space="preserve"> $S$13 * I30</f>
        <v>33966.301970747438</v>
      </c>
      <c r="AJ30" s="50">
        <f xml:space="preserve"> $S$14 * J30</f>
        <v>20562.42176841147</v>
      </c>
      <c r="AK30" s="39">
        <f>SUM(AB30:AJ30) + AL30 + AM30 + AN30</f>
        <v>9066357.23427305</v>
      </c>
      <c r="AL30" s="39">
        <f>IF(AL29&gt;0,(AL29*$T$7)-(AL29*$S$7),0)</f>
        <v>0</v>
      </c>
      <c r="AM30" s="39">
        <f>IF(AM29 &gt; 0, (AM29 * $T$14) - (AM29 * $S$14), 0)</f>
        <v>13713.527985825858</v>
      </c>
      <c r="AN30" s="39">
        <f t="array" ref="AN30">IF(AN29&gt;0,AN29*$T$15,0)</f>
        <v>3477662.7296542153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</row>
    <row r="31" spans="1:79" x14ac:dyDescent="0.2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</row>
    <row r="32" spans="1:79" x14ac:dyDescent="0.2">
      <c r="A32" s="51" t="s">
        <v>186</v>
      </c>
      <c r="B32" s="41"/>
      <c r="C32" s="41"/>
      <c r="D32" s="4">
        <f>O2+O30</f>
        <v>1749.3284717027252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</row>
    <row r="33" spans="1:79" x14ac:dyDescent="0.2">
      <c r="A33" s="51" t="s">
        <v>187</v>
      </c>
      <c r="B33" s="41"/>
      <c r="C33" s="41"/>
      <c r="D33" s="4">
        <f>Z2+Z30</f>
        <v>1741.5157112929567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</row>
    <row r="34" spans="1:79" x14ac:dyDescent="0.2">
      <c r="A34" s="42" t="s">
        <v>184</v>
      </c>
      <c r="B34" s="41"/>
      <c r="C34" s="41"/>
      <c r="D34" s="43">
        <f>AK30</f>
        <v>9066357.23427305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</row>
    <row r="35" spans="1:79" x14ac:dyDescent="0.2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</row>
    <row r="36" spans="1:79" x14ac:dyDescent="0.2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</row>
    <row r="37" spans="1:79" x14ac:dyDescent="0.2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</row>
    <row r="38" spans="1:79" x14ac:dyDescent="0.2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</row>
    <row r="39" spans="1:79" x14ac:dyDescent="0.2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</row>
    <row r="40" spans="1:79" x14ac:dyDescent="0.2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</row>
    <row r="41" spans="1:79" x14ac:dyDescent="0.2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</row>
    <row r="42" spans="1:79" x14ac:dyDescent="0.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</row>
    <row r="43" spans="1:79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</row>
    <row r="44" spans="1:79" x14ac:dyDescent="0.2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</row>
    <row r="45" spans="1:79" x14ac:dyDescent="0.2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</row>
    <row r="46" spans="1:79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</row>
    <row r="47" spans="1:79" x14ac:dyDescent="0.2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</row>
    <row r="48" spans="1:79" x14ac:dyDescent="0.2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</row>
    <row r="49" spans="1:79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</row>
    <row r="50" spans="1:79" x14ac:dyDescent="0.2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</row>
    <row r="51" spans="1:79" x14ac:dyDescent="0.2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</row>
    <row r="52" spans="1:79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</row>
    <row r="53" spans="1:79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</row>
    <row r="54" spans="1:79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</row>
    <row r="55" spans="1:79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</row>
    <row r="56" spans="1:79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</row>
    <row r="57" spans="1:79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</row>
    <row r="58" spans="1:79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</row>
    <row r="59" spans="1:79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</row>
    <row r="60" spans="1:79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</row>
    <row r="61" spans="1:79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</row>
    <row r="62" spans="1:79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</row>
    <row r="63" spans="1:79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</row>
    <row r="64" spans="1:79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</row>
    <row r="65" spans="1:79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</row>
    <row r="66" spans="1:79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</row>
    <row r="67" spans="1:79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</row>
    <row r="68" spans="1:79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</row>
    <row r="69" spans="1:79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</row>
    <row r="70" spans="1:79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</row>
    <row r="71" spans="1:79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</row>
    <row r="72" spans="1:79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</row>
    <row r="73" spans="1:79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</row>
    <row r="74" spans="1:79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</row>
    <row r="75" spans="1:79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</row>
    <row r="76" spans="1:79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</row>
    <row r="77" spans="1:79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</row>
    <row r="78" spans="1:79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</row>
    <row r="79" spans="1:79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</row>
    <row r="80" spans="1:79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</row>
    <row r="81" spans="1:79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</row>
    <row r="82" spans="1:79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</row>
    <row r="83" spans="1:79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</row>
    <row r="84" spans="1:79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</row>
    <row r="85" spans="1:79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</row>
    <row r="86" spans="1:79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</row>
    <row r="87" spans="1:79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</row>
    <row r="88" spans="1:79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</row>
    <row r="89" spans="1:79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</row>
    <row r="90" spans="1:79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</row>
    <row r="91" spans="1:79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</row>
    <row r="92" spans="1:79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</row>
    <row r="93" spans="1:79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</row>
    <row r="94" spans="1:79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</row>
    <row r="95" spans="1:79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</row>
    <row r="96" spans="1:79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</row>
    <row r="97" spans="1:79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</row>
    <row r="98" spans="1:79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</row>
    <row r="99" spans="1:79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</row>
    <row r="100" spans="1:79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</row>
    <row r="101" spans="1:79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</row>
    <row r="102" spans="1:79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</row>
    <row r="103" spans="1:79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</row>
    <row r="104" spans="1:79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</row>
    <row r="105" spans="1:79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</row>
    <row r="106" spans="1:79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</row>
    <row r="107" spans="1:79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</row>
    <row r="108" spans="1:79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</row>
    <row r="109" spans="1:79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</row>
    <row r="110" spans="1:79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</row>
    <row r="111" spans="1:79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</row>
    <row r="112" spans="1:79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</row>
    <row r="113" spans="1:79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</row>
    <row r="114" spans="1:79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</row>
    <row r="115" spans="1:79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</row>
    <row r="116" spans="1:79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</row>
    <row r="117" spans="1:79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</row>
    <row r="118" spans="1:79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</row>
    <row r="119" spans="1:79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</row>
    <row r="120" spans="1:79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</row>
    <row r="121" spans="1:79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</row>
    <row r="122" spans="1:79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</row>
    <row r="123" spans="1:79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</row>
    <row r="124" spans="1:79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</row>
    <row r="125" spans="1:79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</row>
    <row r="126" spans="1:79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</row>
    <row r="127" spans="1:79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</row>
    <row r="128" spans="1:79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</row>
    <row r="129" spans="1:79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</row>
    <row r="130" spans="1:79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</row>
    <row r="131" spans="1:79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</row>
    <row r="132" spans="1:79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</row>
    <row r="133" spans="1:79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</row>
    <row r="134" spans="1:79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</row>
    <row r="135" spans="1:79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</row>
    <row r="136" spans="1:79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</row>
    <row r="137" spans="1:79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</row>
    <row r="138" spans="1:79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</row>
    <row r="139" spans="1:79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</row>
    <row r="140" spans="1:79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</row>
    <row r="141" spans="1:79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</row>
    <row r="142" spans="1:79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</row>
    <row r="143" spans="1:79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</row>
    <row r="144" spans="1:79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</row>
    <row r="145" spans="1:79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</row>
    <row r="146" spans="1:79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</row>
    <row r="147" spans="1:79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</row>
    <row r="148" spans="1:79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</row>
    <row r="149" spans="1:79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</row>
    <row r="150" spans="1:79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</row>
    <row r="151" spans="1:79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</row>
    <row r="152" spans="1:79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</row>
    <row r="153" spans="1:79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</row>
    <row r="154" spans="1:79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</row>
    <row r="155" spans="1:79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</row>
    <row r="156" spans="1:79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</row>
    <row r="157" spans="1:79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</row>
    <row r="158" spans="1:79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</row>
    <row r="159" spans="1:79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</row>
    <row r="160" spans="1:79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</row>
    <row r="161" spans="1:79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</row>
    <row r="162" spans="1:79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</row>
    <row r="163" spans="1:79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</row>
    <row r="164" spans="1:79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</row>
    <row r="165" spans="1:79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</row>
    <row r="166" spans="1:79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</row>
    <row r="167" spans="1:79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</row>
    <row r="168" spans="1:79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</row>
    <row r="169" spans="1:79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</row>
    <row r="170" spans="1:79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</row>
    <row r="171" spans="1:79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</row>
    <row r="172" spans="1:79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</row>
    <row r="173" spans="1:79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</row>
    <row r="174" spans="1:79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</row>
    <row r="175" spans="1:79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</row>
    <row r="176" spans="1:79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</row>
    <row r="177" spans="1:79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</row>
    <row r="178" spans="1:79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</row>
    <row r="179" spans="1:79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</row>
    <row r="180" spans="1:79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</row>
    <row r="181" spans="1:79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</row>
    <row r="182" spans="1:79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</row>
    <row r="183" spans="1:79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</row>
    <row r="184" spans="1:79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</row>
    <row r="185" spans="1:79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</row>
    <row r="186" spans="1:79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</row>
    <row r="187" spans="1:79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</row>
    <row r="188" spans="1:79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</row>
    <row r="189" spans="1:79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</row>
    <row r="190" spans="1:79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</row>
    <row r="191" spans="1:79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</row>
    <row r="192" spans="1:79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</row>
    <row r="193" spans="1:79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</row>
    <row r="194" spans="1:79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</row>
    <row r="195" spans="1:79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</row>
    <row r="196" spans="1:79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</row>
    <row r="197" spans="1:79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</row>
    <row r="198" spans="1:79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</row>
    <row r="199" spans="1:79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</row>
    <row r="200" spans="1:79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</row>
    <row r="201" spans="1:79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</row>
    <row r="202" spans="1:79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</row>
    <row r="203" spans="1:79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</row>
    <row r="204" spans="1:79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</row>
    <row r="205" spans="1:79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</row>
    <row r="206" spans="1:79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</row>
    <row r="207" spans="1:79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</row>
    <row r="208" spans="1:79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</row>
    <row r="209" spans="1:79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</row>
    <row r="210" spans="1:79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</row>
    <row r="211" spans="1:79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</row>
    <row r="212" spans="1:79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</row>
    <row r="213" spans="1:79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</row>
    <row r="214" spans="1:79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</row>
    <row r="215" spans="1:79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</row>
    <row r="216" spans="1:79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</row>
    <row r="217" spans="1:79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</row>
    <row r="218" spans="1:79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</row>
    <row r="219" spans="1:79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</row>
    <row r="220" spans="1:79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</row>
    <row r="221" spans="1:79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</row>
    <row r="222" spans="1:79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</row>
    <row r="223" spans="1:79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</row>
    <row r="224" spans="1:79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</row>
    <row r="225" spans="1:79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</row>
    <row r="226" spans="1:79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</row>
    <row r="227" spans="1:79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</row>
    <row r="228" spans="1:79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</row>
    <row r="229" spans="1:79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</row>
    <row r="230" spans="1:79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</row>
    <row r="231" spans="1:79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</row>
    <row r="232" spans="1:79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</row>
    <row r="233" spans="1:79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</row>
    <row r="234" spans="1:79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</row>
    <row r="235" spans="1:79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</row>
    <row r="236" spans="1:79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</row>
    <row r="237" spans="1:79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</row>
    <row r="238" spans="1:79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</row>
    <row r="239" spans="1:79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</row>
    <row r="240" spans="1:79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</row>
    <row r="241" spans="1:79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</row>
    <row r="242" spans="1:79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</row>
    <row r="243" spans="1:79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</row>
    <row r="244" spans="1:79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</row>
    <row r="245" spans="1:79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</row>
    <row r="246" spans="1:79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</row>
    <row r="247" spans="1:79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</row>
    <row r="248" spans="1:79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</row>
    <row r="249" spans="1:79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</row>
    <row r="250" spans="1:79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</row>
    <row r="251" spans="1:79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</row>
    <row r="252" spans="1:79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</row>
    <row r="253" spans="1:79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</row>
    <row r="254" spans="1:79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</row>
    <row r="255" spans="1:79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</row>
    <row r="256" spans="1:79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</row>
    <row r="257" spans="1:79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</row>
    <row r="258" spans="1:79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</row>
    <row r="259" spans="1:79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</row>
    <row r="260" spans="1:79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</row>
    <row r="261" spans="1:79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</row>
    <row r="262" spans="1:79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</row>
    <row r="263" spans="1:79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</row>
    <row r="264" spans="1:79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</row>
    <row r="265" spans="1:79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</row>
    <row r="266" spans="1:79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</row>
    <row r="267" spans="1:79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</row>
    <row r="268" spans="1:79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</row>
    <row r="269" spans="1:79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</row>
    <row r="270" spans="1:79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</row>
    <row r="271" spans="1:79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</row>
    <row r="272" spans="1:79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</row>
    <row r="273" spans="1:79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</row>
    <row r="274" spans="1:79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</row>
    <row r="275" spans="1:79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</row>
    <row r="276" spans="1:79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</row>
    <row r="277" spans="1:79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</row>
    <row r="278" spans="1:79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</row>
    <row r="279" spans="1:79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</row>
    <row r="280" spans="1:79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</row>
    <row r="281" spans="1:79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</row>
    <row r="282" spans="1:79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</row>
    <row r="283" spans="1:79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</row>
    <row r="284" spans="1:79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</row>
    <row r="285" spans="1:79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</row>
    <row r="286" spans="1:79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</row>
    <row r="287" spans="1:79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</row>
    <row r="288" spans="1:79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</row>
    <row r="289" spans="1:79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</row>
    <row r="290" spans="1:79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</row>
    <row r="291" spans="1:79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</row>
    <row r="292" spans="1:79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</row>
    <row r="293" spans="1:79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</row>
    <row r="294" spans="1:79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</row>
    <row r="295" spans="1:79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</row>
    <row r="296" spans="1:79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</row>
    <row r="297" spans="1:79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</row>
    <row r="298" spans="1:79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</row>
    <row r="299" spans="1:79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</row>
    <row r="300" spans="1:79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</row>
    <row r="301" spans="1:79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</row>
    <row r="302" spans="1:79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</row>
    <row r="303" spans="1:79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</row>
    <row r="304" spans="1:79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</row>
    <row r="305" spans="1:79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</row>
    <row r="306" spans="1:79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</row>
    <row r="307" spans="1:79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</row>
    <row r="308" spans="1:79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</row>
    <row r="309" spans="1:79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</row>
    <row r="310" spans="1:79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</row>
    <row r="311" spans="1:79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</row>
    <row r="312" spans="1:79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</row>
    <row r="313" spans="1:79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</row>
    <row r="314" spans="1:79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</row>
    <row r="315" spans="1:79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</row>
    <row r="316" spans="1:79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</row>
    <row r="317" spans="1:79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</row>
    <row r="318" spans="1:79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</row>
    <row r="319" spans="1:79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</row>
    <row r="320" spans="1:79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</row>
    <row r="321" spans="1:79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</row>
    <row r="322" spans="1:79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</row>
    <row r="323" spans="1:79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</row>
    <row r="324" spans="1:79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</row>
    <row r="325" spans="1:79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</row>
    <row r="326" spans="1:79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</row>
    <row r="327" spans="1:79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</row>
    <row r="328" spans="1:79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</row>
    <row r="329" spans="1:79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</row>
    <row r="330" spans="1:79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</row>
    <row r="331" spans="1:79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</row>
    <row r="332" spans="1:79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</row>
    <row r="333" spans="1:79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</row>
    <row r="334" spans="1:79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</row>
    <row r="335" spans="1:79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</row>
    <row r="336" spans="1:79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</row>
    <row r="337" spans="1:79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</row>
    <row r="338" spans="1:79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</row>
    <row r="339" spans="1:79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</row>
    <row r="340" spans="1:79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</row>
    <row r="341" spans="1:79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</row>
    <row r="342" spans="1:79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</row>
    <row r="343" spans="1:79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</row>
    <row r="344" spans="1:79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</row>
    <row r="345" spans="1:79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</row>
    <row r="346" spans="1:79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</row>
    <row r="347" spans="1:79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</row>
    <row r="348" spans="1:79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</row>
    <row r="349" spans="1:79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</row>
    <row r="350" spans="1:79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</row>
    <row r="351" spans="1:79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</row>
    <row r="352" spans="1:79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</row>
    <row r="353" spans="1:79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</row>
    <row r="354" spans="1:79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</row>
    <row r="355" spans="1:79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</row>
    <row r="356" spans="1:79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</row>
    <row r="357" spans="1:79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</row>
    <row r="358" spans="1:79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</row>
    <row r="359" spans="1:79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</row>
    <row r="360" spans="1:79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</row>
    <row r="361" spans="1:79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</row>
    <row r="362" spans="1:79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</row>
    <row r="363" spans="1:79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</row>
    <row r="364" spans="1:79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</row>
    <row r="365" spans="1:79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</row>
    <row r="366" spans="1:79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</row>
    <row r="367" spans="1:79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</row>
    <row r="368" spans="1:79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</row>
    <row r="369" spans="1:79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</row>
    <row r="370" spans="1:79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</row>
    <row r="371" spans="1:79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</row>
    <row r="372" spans="1:79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</row>
    <row r="373" spans="1:79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</row>
    <row r="374" spans="1:79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</row>
    <row r="375" spans="1:79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</row>
    <row r="376" spans="1:79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</row>
    <row r="377" spans="1:79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</row>
    <row r="378" spans="1:79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</row>
    <row r="379" spans="1:79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</row>
    <row r="380" spans="1:79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</row>
    <row r="381" spans="1:79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</row>
    <row r="382" spans="1:79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</row>
    <row r="383" spans="1:79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</row>
    <row r="384" spans="1:79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</row>
    <row r="385" spans="1:79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</row>
    <row r="386" spans="1:79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</row>
    <row r="387" spans="1:79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</row>
    <row r="388" spans="1:79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</row>
    <row r="389" spans="1:79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</row>
    <row r="390" spans="1:79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</row>
    <row r="391" spans="1:79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</row>
    <row r="392" spans="1:79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</row>
    <row r="393" spans="1:79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</row>
    <row r="394" spans="1:79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</row>
    <row r="395" spans="1:79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</row>
    <row r="396" spans="1:79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</row>
    <row r="397" spans="1:79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</row>
    <row r="398" spans="1:79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</row>
    <row r="399" spans="1:79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</row>
    <row r="400" spans="1:79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</row>
    <row r="401" spans="1:79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</row>
    <row r="402" spans="1:79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</row>
    <row r="403" spans="1:79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</row>
    <row r="404" spans="1:79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</row>
    <row r="405" spans="1:79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</row>
    <row r="406" spans="1:79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</row>
    <row r="407" spans="1:79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</row>
    <row r="408" spans="1:79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</row>
    <row r="409" spans="1:79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</row>
    <row r="410" spans="1:79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</row>
    <row r="411" spans="1:79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</row>
    <row r="412" spans="1:79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</row>
    <row r="413" spans="1:79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</row>
    <row r="414" spans="1:79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</row>
    <row r="415" spans="1:79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</row>
    <row r="416" spans="1:79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</row>
    <row r="417" spans="1:79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</row>
    <row r="418" spans="1:79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</row>
    <row r="419" spans="1:79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</row>
    <row r="420" spans="1:79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</row>
    <row r="421" spans="1:79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</row>
    <row r="422" spans="1:79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</row>
    <row r="423" spans="1:79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</row>
    <row r="424" spans="1:79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</row>
    <row r="425" spans="1:79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</row>
    <row r="426" spans="1:79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</row>
    <row r="427" spans="1:79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</row>
    <row r="428" spans="1:79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</row>
    <row r="429" spans="1:79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</row>
    <row r="430" spans="1:79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</row>
    <row r="431" spans="1:79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</row>
    <row r="432" spans="1:79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</row>
    <row r="433" spans="1:79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</row>
    <row r="434" spans="1:79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</row>
    <row r="435" spans="1:79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</row>
    <row r="436" spans="1:79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</row>
    <row r="437" spans="1:79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</row>
    <row r="438" spans="1:79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</row>
    <row r="439" spans="1:79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</row>
    <row r="440" spans="1:79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</row>
    <row r="441" spans="1:79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</row>
    <row r="442" spans="1:79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</row>
    <row r="443" spans="1:79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</row>
    <row r="444" spans="1:79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</row>
    <row r="445" spans="1:79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</row>
    <row r="446" spans="1:79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</row>
    <row r="447" spans="1:79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</row>
    <row r="448" spans="1:79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</row>
    <row r="449" spans="1:79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</row>
    <row r="450" spans="1:79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</row>
    <row r="451" spans="1:79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</row>
    <row r="452" spans="1:79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</row>
    <row r="453" spans="1:79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</row>
    <row r="454" spans="1:79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</row>
    <row r="455" spans="1:79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</row>
    <row r="456" spans="1:79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</row>
    <row r="457" spans="1:79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</row>
    <row r="458" spans="1:79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</row>
    <row r="459" spans="1:79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</row>
    <row r="460" spans="1:79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</row>
    <row r="461" spans="1:79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</row>
    <row r="462" spans="1:79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</row>
    <row r="463" spans="1:79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</row>
    <row r="464" spans="1:79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</row>
    <row r="465" spans="1:79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</row>
    <row r="466" spans="1:79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</row>
    <row r="467" spans="1:79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</row>
    <row r="468" spans="1:79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</row>
    <row r="469" spans="1:79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</row>
    <row r="470" spans="1:79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</row>
    <row r="471" spans="1:79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</row>
    <row r="472" spans="1:79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</row>
    <row r="473" spans="1:79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</row>
    <row r="474" spans="1:79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</row>
    <row r="475" spans="1:79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</row>
    <row r="476" spans="1:79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</row>
    <row r="477" spans="1:79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</row>
    <row r="478" spans="1:79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</row>
    <row r="479" spans="1:79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</row>
    <row r="480" spans="1:79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</row>
    <row r="481" spans="1:79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</row>
    <row r="482" spans="1:79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</row>
    <row r="483" spans="1:79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</row>
    <row r="484" spans="1:79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</row>
    <row r="485" spans="1:79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</row>
    <row r="486" spans="1:79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</row>
    <row r="487" spans="1:79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</row>
    <row r="488" spans="1:79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</row>
    <row r="489" spans="1:79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</row>
    <row r="490" spans="1:79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</row>
    <row r="491" spans="1:79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</row>
    <row r="492" spans="1:79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</row>
    <row r="493" spans="1:79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</row>
    <row r="494" spans="1:79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</row>
    <row r="495" spans="1:79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</row>
    <row r="496" spans="1:79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</row>
    <row r="497" spans="1:79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</row>
    <row r="498" spans="1:79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</row>
    <row r="499" spans="1:79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</row>
    <row r="500" spans="1:79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</row>
    <row r="501" spans="1:79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</row>
    <row r="502" spans="1:79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</row>
    <row r="503" spans="1:79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</row>
    <row r="504" spans="1:79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</row>
    <row r="505" spans="1:79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</row>
    <row r="506" spans="1:79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</row>
    <row r="507" spans="1:79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</row>
    <row r="508" spans="1:79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</row>
    <row r="509" spans="1:79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</row>
    <row r="510" spans="1:79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</row>
    <row r="511" spans="1:79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</row>
    <row r="512" spans="1:79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</row>
    <row r="513" spans="1:79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</row>
    <row r="514" spans="1:79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</row>
    <row r="515" spans="1:79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</row>
    <row r="516" spans="1:79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</row>
    <row r="517" spans="1:79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</row>
    <row r="518" spans="1:79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</row>
    <row r="519" spans="1:79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</row>
    <row r="520" spans="1:79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</row>
    <row r="521" spans="1:79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</row>
    <row r="522" spans="1:79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</row>
    <row r="523" spans="1:79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</row>
    <row r="524" spans="1:79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</row>
    <row r="525" spans="1:79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</row>
    <row r="526" spans="1:79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</row>
    <row r="527" spans="1:79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</row>
    <row r="528" spans="1:79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</row>
    <row r="529" spans="1:79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</row>
    <row r="530" spans="1:79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</row>
    <row r="531" spans="1:79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</row>
    <row r="532" spans="1:79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</row>
    <row r="533" spans="1:79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</row>
    <row r="534" spans="1:79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</row>
    <row r="535" spans="1:79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</row>
    <row r="536" spans="1:79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</row>
    <row r="537" spans="1:79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</row>
    <row r="538" spans="1:79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</row>
    <row r="539" spans="1:79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</row>
    <row r="540" spans="1:79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</row>
    <row r="541" spans="1:79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</row>
    <row r="542" spans="1:79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</row>
    <row r="543" spans="1:79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</row>
    <row r="544" spans="1:79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</row>
    <row r="545" spans="1:79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</row>
    <row r="546" spans="1:79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</row>
    <row r="547" spans="1:79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</row>
    <row r="548" spans="1:79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</row>
    <row r="549" spans="1:79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</row>
    <row r="550" spans="1:79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</row>
    <row r="551" spans="1:79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</row>
    <row r="552" spans="1:79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</row>
    <row r="553" spans="1:79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</row>
    <row r="554" spans="1:79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</row>
    <row r="555" spans="1:79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</row>
    <row r="556" spans="1:79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</row>
    <row r="557" spans="1:79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</row>
    <row r="558" spans="1:79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</row>
    <row r="559" spans="1:79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</row>
    <row r="560" spans="1:79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</row>
    <row r="561" spans="1:79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</row>
    <row r="562" spans="1:79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</row>
    <row r="563" spans="1:79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</row>
    <row r="564" spans="1:79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</row>
    <row r="565" spans="1:79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</row>
    <row r="566" spans="1:79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</row>
    <row r="567" spans="1:79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</row>
    <row r="568" spans="1:79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</row>
    <row r="569" spans="1:79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</row>
    <row r="570" spans="1:79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</row>
    <row r="571" spans="1:79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</row>
    <row r="572" spans="1:79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</row>
    <row r="573" spans="1:79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</row>
    <row r="574" spans="1:79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</row>
    <row r="575" spans="1:79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</row>
    <row r="576" spans="1:79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</row>
    <row r="577" spans="1:79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</row>
    <row r="578" spans="1:79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</row>
    <row r="579" spans="1:79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</row>
    <row r="580" spans="1:79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</row>
    <row r="581" spans="1:79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</row>
    <row r="582" spans="1:79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</row>
    <row r="583" spans="1:79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</row>
    <row r="584" spans="1:79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</row>
    <row r="585" spans="1:79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</row>
    <row r="586" spans="1:79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</row>
    <row r="587" spans="1:79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</row>
    <row r="588" spans="1:79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</row>
    <row r="589" spans="1:79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</row>
    <row r="590" spans="1:79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</row>
    <row r="591" spans="1:79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</row>
    <row r="592" spans="1:79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</row>
    <row r="593" spans="1:79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</row>
    <row r="594" spans="1:79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</row>
    <row r="595" spans="1:79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</row>
    <row r="596" spans="1:79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</row>
    <row r="597" spans="1:79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</row>
    <row r="598" spans="1:79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</row>
    <row r="599" spans="1:79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</row>
    <row r="600" spans="1:79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</row>
    <row r="601" spans="1:79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</row>
    <row r="602" spans="1:79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</row>
    <row r="603" spans="1:79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</row>
    <row r="604" spans="1:79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</row>
    <row r="605" spans="1:79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</row>
    <row r="606" spans="1:79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</row>
    <row r="607" spans="1:79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</row>
    <row r="608" spans="1:79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</row>
    <row r="609" spans="1:79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</row>
    <row r="610" spans="1:79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</row>
    <row r="611" spans="1:79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</row>
    <row r="612" spans="1:79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</row>
    <row r="613" spans="1:79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</row>
    <row r="614" spans="1:79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</row>
    <row r="615" spans="1:79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</row>
    <row r="616" spans="1:79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</row>
    <row r="617" spans="1:79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</row>
    <row r="618" spans="1:79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</row>
    <row r="619" spans="1:79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</row>
    <row r="620" spans="1:79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</row>
    <row r="621" spans="1:79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</row>
    <row r="622" spans="1:79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</row>
    <row r="623" spans="1:79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</row>
    <row r="624" spans="1:79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</row>
    <row r="625" spans="1:79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</row>
    <row r="626" spans="1:79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</row>
    <row r="627" spans="1:79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</row>
    <row r="628" spans="1:79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</row>
    <row r="629" spans="1:79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</row>
    <row r="630" spans="1:79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</row>
    <row r="631" spans="1:79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</row>
    <row r="632" spans="1:79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</row>
    <row r="633" spans="1:79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</row>
    <row r="634" spans="1:79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</row>
    <row r="635" spans="1:79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</row>
    <row r="636" spans="1:79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</row>
    <row r="637" spans="1:79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</row>
    <row r="638" spans="1:79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</row>
    <row r="639" spans="1:79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</row>
    <row r="640" spans="1:79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</row>
    <row r="641" spans="1:79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</row>
    <row r="642" spans="1:79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</row>
    <row r="643" spans="1:79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</row>
    <row r="644" spans="1:79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</row>
    <row r="645" spans="1:79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</row>
    <row r="646" spans="1:79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</row>
    <row r="647" spans="1:79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</row>
    <row r="648" spans="1:79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</row>
    <row r="649" spans="1:79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</row>
    <row r="650" spans="1:79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</row>
    <row r="651" spans="1:79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</row>
    <row r="652" spans="1:79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</row>
    <row r="653" spans="1:79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</row>
    <row r="654" spans="1:79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</row>
    <row r="655" spans="1:79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</row>
    <row r="656" spans="1:79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</row>
    <row r="657" spans="1:79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</row>
    <row r="658" spans="1:79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</row>
    <row r="659" spans="1:79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</row>
    <row r="660" spans="1:79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</row>
    <row r="661" spans="1:79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</row>
    <row r="662" spans="1:79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</row>
    <row r="663" spans="1:79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</row>
    <row r="664" spans="1:79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</row>
    <row r="665" spans="1:79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</row>
    <row r="666" spans="1:79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</row>
    <row r="667" spans="1:79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</row>
    <row r="668" spans="1:79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</row>
    <row r="669" spans="1:79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</row>
    <row r="670" spans="1:79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</row>
    <row r="671" spans="1:79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</row>
    <row r="672" spans="1:79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</row>
    <row r="673" spans="1:79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</row>
    <row r="674" spans="1:79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</row>
    <row r="675" spans="1:79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</row>
    <row r="676" spans="1:79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</row>
    <row r="677" spans="1:79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</row>
    <row r="678" spans="1:79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</row>
    <row r="679" spans="1:79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</row>
    <row r="680" spans="1:79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</row>
    <row r="681" spans="1:79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</row>
    <row r="682" spans="1:79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</row>
    <row r="683" spans="1:79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</row>
    <row r="684" spans="1:79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</row>
    <row r="685" spans="1:79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</row>
    <row r="686" spans="1:79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</row>
    <row r="687" spans="1:79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</row>
    <row r="688" spans="1:79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</row>
    <row r="689" spans="1:79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</row>
    <row r="690" spans="1:79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</row>
    <row r="691" spans="1:79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</row>
    <row r="692" spans="1:79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</row>
    <row r="693" spans="1:79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</row>
    <row r="694" spans="1:79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</row>
    <row r="695" spans="1:79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</row>
    <row r="696" spans="1:79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</row>
    <row r="697" spans="1:79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</row>
    <row r="698" spans="1:79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</row>
    <row r="699" spans="1:79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</row>
    <row r="700" spans="1:79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</row>
    <row r="701" spans="1:79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</row>
    <row r="702" spans="1:79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</row>
    <row r="703" spans="1:79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</row>
    <row r="704" spans="1:79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</row>
    <row r="705" spans="1:79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</row>
    <row r="706" spans="1:79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</row>
    <row r="707" spans="1:79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</row>
    <row r="708" spans="1:79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</row>
    <row r="709" spans="1:79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</row>
    <row r="710" spans="1:79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</row>
    <row r="711" spans="1:79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</row>
    <row r="712" spans="1:79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</row>
    <row r="713" spans="1:79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</row>
    <row r="714" spans="1:79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</row>
    <row r="715" spans="1:79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</row>
    <row r="716" spans="1:79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</row>
    <row r="717" spans="1:79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</row>
    <row r="718" spans="1:79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</row>
    <row r="719" spans="1:79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</row>
    <row r="720" spans="1:79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</row>
    <row r="721" spans="1:79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</row>
    <row r="722" spans="1:79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</row>
    <row r="723" spans="1:79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</row>
    <row r="724" spans="1:79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</row>
    <row r="725" spans="1:79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</row>
    <row r="726" spans="1:79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</row>
    <row r="727" spans="1:79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</row>
    <row r="728" spans="1:79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</row>
    <row r="729" spans="1:79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</row>
    <row r="730" spans="1:79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</row>
    <row r="731" spans="1:79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</row>
    <row r="732" spans="1:79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</row>
    <row r="733" spans="1:79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</row>
    <row r="734" spans="1:79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</row>
    <row r="735" spans="1:79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</row>
    <row r="736" spans="1:79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</row>
    <row r="737" spans="1:79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</row>
    <row r="738" spans="1:79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</row>
    <row r="739" spans="1:79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</row>
    <row r="740" spans="1:79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</row>
    <row r="741" spans="1:79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</row>
    <row r="742" spans="1:79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</row>
    <row r="743" spans="1:79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</row>
    <row r="744" spans="1:79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</row>
    <row r="745" spans="1:79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</row>
    <row r="746" spans="1:79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</row>
    <row r="747" spans="1:79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</row>
    <row r="748" spans="1:79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</row>
    <row r="749" spans="1:79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</row>
    <row r="750" spans="1:79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</row>
    <row r="751" spans="1:79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</row>
    <row r="752" spans="1:79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</row>
    <row r="753" spans="1:79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</row>
    <row r="754" spans="1:79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</row>
    <row r="755" spans="1:79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</row>
    <row r="756" spans="1:79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</row>
    <row r="757" spans="1:79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</row>
    <row r="758" spans="1:79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</row>
    <row r="759" spans="1:79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</row>
    <row r="760" spans="1:79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</row>
    <row r="761" spans="1:79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</row>
    <row r="762" spans="1:79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</row>
    <row r="763" spans="1:79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</row>
    <row r="764" spans="1:79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</row>
    <row r="765" spans="1:79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</row>
    <row r="766" spans="1:79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</row>
    <row r="767" spans="1:79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</row>
    <row r="768" spans="1:79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</row>
    <row r="769" spans="1:79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</row>
    <row r="770" spans="1:79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</row>
    <row r="771" spans="1:79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</row>
    <row r="772" spans="1:79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</row>
    <row r="773" spans="1:79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</row>
    <row r="774" spans="1:79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</row>
    <row r="775" spans="1:79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</row>
    <row r="776" spans="1:79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</row>
    <row r="777" spans="1:79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</row>
    <row r="778" spans="1:79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</row>
    <row r="779" spans="1:79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</row>
    <row r="780" spans="1:79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</row>
    <row r="781" spans="1:79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</row>
    <row r="782" spans="1:79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</row>
    <row r="783" spans="1:79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</row>
    <row r="784" spans="1:79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</row>
    <row r="785" spans="1:79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</row>
    <row r="786" spans="1:79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</row>
    <row r="787" spans="1:79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</row>
    <row r="788" spans="1:79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</row>
    <row r="789" spans="1:79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</row>
    <row r="790" spans="1:79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</row>
    <row r="791" spans="1:79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</row>
    <row r="792" spans="1:79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</row>
    <row r="793" spans="1:79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</row>
    <row r="794" spans="1:79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</row>
    <row r="795" spans="1:79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</row>
    <row r="796" spans="1:79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</row>
    <row r="797" spans="1:79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</row>
    <row r="798" spans="1:79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</row>
    <row r="799" spans="1:79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</row>
    <row r="800" spans="1:79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</row>
    <row r="801" spans="1:79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</row>
    <row r="802" spans="1:79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</row>
    <row r="803" spans="1:79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</row>
    <row r="804" spans="1:79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</row>
    <row r="805" spans="1:79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</row>
    <row r="806" spans="1:79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</row>
    <row r="807" spans="1:79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</row>
    <row r="808" spans="1:79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</row>
    <row r="809" spans="1:79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</row>
    <row r="810" spans="1:79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</row>
    <row r="811" spans="1:79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</row>
    <row r="812" spans="1:79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</row>
    <row r="813" spans="1:79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</row>
    <row r="814" spans="1:79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</row>
    <row r="815" spans="1:79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</row>
    <row r="816" spans="1:79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</row>
    <row r="817" spans="1:79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</row>
    <row r="818" spans="1:79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</row>
    <row r="819" spans="1:79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</row>
    <row r="820" spans="1:79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</row>
    <row r="821" spans="1:79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</row>
    <row r="822" spans="1:79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</row>
    <row r="823" spans="1:79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</row>
    <row r="824" spans="1:79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</row>
    <row r="825" spans="1:79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</row>
    <row r="826" spans="1:79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</row>
    <row r="827" spans="1:79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</row>
    <row r="828" spans="1:79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</row>
    <row r="829" spans="1:79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</row>
    <row r="830" spans="1:79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</row>
    <row r="831" spans="1:79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</row>
    <row r="832" spans="1:79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</row>
    <row r="833" spans="1:79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</row>
    <row r="834" spans="1:79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</row>
    <row r="835" spans="1:79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</row>
    <row r="836" spans="1:79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</row>
    <row r="837" spans="1:79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</row>
    <row r="838" spans="1:79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</row>
    <row r="839" spans="1:79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</row>
    <row r="840" spans="1:79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</row>
    <row r="841" spans="1:79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</row>
    <row r="842" spans="1:79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</row>
    <row r="843" spans="1:79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</row>
    <row r="844" spans="1:79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</row>
    <row r="845" spans="1:79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</row>
    <row r="846" spans="1:79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</row>
    <row r="847" spans="1:79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</row>
    <row r="848" spans="1:79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</row>
    <row r="849" spans="1:79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</row>
    <row r="850" spans="1:79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</row>
    <row r="851" spans="1:79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</row>
    <row r="852" spans="1:79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</row>
    <row r="853" spans="1:79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</row>
    <row r="854" spans="1:79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</row>
    <row r="855" spans="1:79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</row>
    <row r="856" spans="1:79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</row>
    <row r="857" spans="1:79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</row>
    <row r="858" spans="1:79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</row>
    <row r="859" spans="1:79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</row>
    <row r="860" spans="1:79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</row>
    <row r="861" spans="1:79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</row>
    <row r="862" spans="1:79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</row>
    <row r="863" spans="1:79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</row>
    <row r="864" spans="1:79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</row>
    <row r="865" spans="1:79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</row>
    <row r="866" spans="1:79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</row>
    <row r="867" spans="1:79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</row>
    <row r="868" spans="1:79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</row>
    <row r="869" spans="1:79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</row>
    <row r="870" spans="1:79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</row>
    <row r="871" spans="1:79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</row>
    <row r="872" spans="1:79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</row>
    <row r="873" spans="1:79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</row>
    <row r="874" spans="1:79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</row>
    <row r="875" spans="1:79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</row>
    <row r="876" spans="1:79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</row>
    <row r="877" spans="1:79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</row>
    <row r="878" spans="1:79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</row>
    <row r="879" spans="1:79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</row>
    <row r="880" spans="1:79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</row>
    <row r="881" spans="1:79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</row>
    <row r="882" spans="1:79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</row>
    <row r="883" spans="1:79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</row>
    <row r="884" spans="1:79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</row>
    <row r="885" spans="1:79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</row>
    <row r="886" spans="1:79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</row>
    <row r="887" spans="1:79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</row>
    <row r="888" spans="1:79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</row>
    <row r="889" spans="1:79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</row>
    <row r="890" spans="1:79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</row>
    <row r="891" spans="1:79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</row>
    <row r="892" spans="1:79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</row>
    <row r="893" spans="1:79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</row>
    <row r="894" spans="1:79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</row>
    <row r="895" spans="1:79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</row>
    <row r="896" spans="1:79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</row>
    <row r="897" spans="1:79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</row>
    <row r="898" spans="1:79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</row>
    <row r="899" spans="1:79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</row>
    <row r="900" spans="1:79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</row>
    <row r="901" spans="1:79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</row>
    <row r="902" spans="1:79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</row>
    <row r="903" spans="1:79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</row>
    <row r="904" spans="1:79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</row>
    <row r="905" spans="1:79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</row>
    <row r="906" spans="1:79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</row>
    <row r="907" spans="1:79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</row>
    <row r="908" spans="1:79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</row>
    <row r="909" spans="1:79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</row>
    <row r="910" spans="1:79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</row>
    <row r="911" spans="1:79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</row>
    <row r="912" spans="1:79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</row>
    <row r="913" spans="1:79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</row>
    <row r="914" spans="1:79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</row>
    <row r="915" spans="1:79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</row>
    <row r="916" spans="1:79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</row>
    <row r="917" spans="1:79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</row>
    <row r="918" spans="1:79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</row>
    <row r="919" spans="1:79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</row>
    <row r="920" spans="1:79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</row>
    <row r="921" spans="1:79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</row>
    <row r="922" spans="1:79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</row>
    <row r="923" spans="1:79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</row>
    <row r="924" spans="1:79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</row>
    <row r="925" spans="1:79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</row>
    <row r="926" spans="1:79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</row>
    <row r="927" spans="1:79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</row>
    <row r="928" spans="1:79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</row>
    <row r="929" spans="1:79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</row>
    <row r="930" spans="1:79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</row>
    <row r="931" spans="1:79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</row>
    <row r="932" spans="1:79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</row>
    <row r="933" spans="1:79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G354"/>
  <sheetViews>
    <sheetView zoomScale="80" zoomScaleNormal="80" workbookViewId="0">
      <selection activeCell="B14" sqref="B14"/>
    </sheetView>
  </sheetViews>
  <sheetFormatPr baseColWidth="10" defaultColWidth="8.83203125" defaultRowHeight="15" x14ac:dyDescent="0.2"/>
  <cols>
    <col min="1" max="1" width="25.5" customWidth="1"/>
    <col min="2" max="2" width="16.1640625" customWidth="1"/>
    <col min="3" max="3" width="16.33203125" customWidth="1"/>
    <col min="4" max="4" width="16.83203125" customWidth="1"/>
    <col min="5" max="5" width="16.5" customWidth="1"/>
    <col min="6" max="6" width="17.83203125" customWidth="1"/>
    <col min="7" max="7" width="16.6640625" customWidth="1"/>
    <col min="8" max="8" width="16.33203125" customWidth="1"/>
    <col min="9" max="9" width="14.5" customWidth="1"/>
    <col min="10" max="10" width="15.83203125" customWidth="1"/>
    <col min="11" max="11" width="15.5" customWidth="1"/>
    <col min="12" max="12" width="15.83203125" customWidth="1"/>
    <col min="13" max="13" width="13.83203125" customWidth="1"/>
    <col min="14" max="14" width="19.1640625" customWidth="1"/>
  </cols>
  <sheetData>
    <row r="1" spans="1:59" ht="16" x14ac:dyDescent="0.2">
      <c r="A1" s="41"/>
      <c r="B1" s="60" t="s">
        <v>11</v>
      </c>
      <c r="C1" s="60" t="s">
        <v>12</v>
      </c>
      <c r="D1" s="60" t="s">
        <v>13</v>
      </c>
      <c r="E1" s="60" t="s">
        <v>14</v>
      </c>
      <c r="F1" s="60" t="s">
        <v>15</v>
      </c>
      <c r="G1" s="60" t="s">
        <v>16</v>
      </c>
      <c r="H1" s="60" t="s">
        <v>17</v>
      </c>
      <c r="I1" s="60" t="s">
        <v>22</v>
      </c>
      <c r="J1" s="60" t="s">
        <v>18</v>
      </c>
      <c r="K1" s="60" t="s">
        <v>19</v>
      </c>
      <c r="L1" s="60" t="s">
        <v>20</v>
      </c>
      <c r="M1" s="60" t="s">
        <v>21</v>
      </c>
      <c r="N1" s="56" t="s">
        <v>229</v>
      </c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</row>
    <row r="2" spans="1:59" x14ac:dyDescent="0.2">
      <c r="A2" s="61" t="s">
        <v>193</v>
      </c>
      <c r="B2" s="41">
        <f>'cohort 20-24'!D337</f>
        <v>51415.707097441198</v>
      </c>
      <c r="C2" s="41">
        <f>'cohort 25-29'!D312</f>
        <v>48943.794588031138</v>
      </c>
      <c r="D2" s="41">
        <f>'cohort 30-34'!D284</f>
        <v>41555.216973247851</v>
      </c>
      <c r="E2" s="41">
        <f>'cohort 35-39'!D256</f>
        <v>35863.540756137598</v>
      </c>
      <c r="F2" s="41">
        <f>'cohort 40-44'!D228</f>
        <v>29240.272756202412</v>
      </c>
      <c r="G2" s="41">
        <f>'cohort 45-49'!D200</f>
        <v>26976.358704633691</v>
      </c>
      <c r="H2" s="41">
        <f>'cohort 50 - 54'!D172</f>
        <v>23397.125446900631</v>
      </c>
      <c r="I2" s="41">
        <f>'cohort 55 - 59'!D144</f>
        <v>20025.944865709826</v>
      </c>
      <c r="J2" s="41">
        <f>'cohort 60-64'!D116</f>
        <v>14614.832743845223</v>
      </c>
      <c r="K2" s="41">
        <f>'cohort 65-69'!D88</f>
        <v>9345.7115610994042</v>
      </c>
      <c r="L2" s="41">
        <f>'cohort 70-74'!D60</f>
        <v>4877.0478315032178</v>
      </c>
      <c r="M2" s="41">
        <f>'cohort 75-79'!D32</f>
        <v>1749.3284717027252</v>
      </c>
      <c r="N2" s="58">
        <f>SUM(B2:M2)</f>
        <v>308004.88179645489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</row>
    <row r="3" spans="1:59" x14ac:dyDescent="0.2">
      <c r="A3" s="61" t="s">
        <v>194</v>
      </c>
      <c r="B3" s="41">
        <f>'cohort 20-24'!D338</f>
        <v>51202.187959446281</v>
      </c>
      <c r="C3" s="41">
        <f>'cohort 25-29'!D313</f>
        <v>48690.645620312105</v>
      </c>
      <c r="D3" s="41">
        <f>'cohort 30-34'!D285</f>
        <v>41334.690229592852</v>
      </c>
      <c r="E3" s="41">
        <f>'cohort 35-39'!D257</f>
        <v>35668.701182112112</v>
      </c>
      <c r="F3" s="41">
        <f>'cohort 40-44'!D229</f>
        <v>29078.109955935721</v>
      </c>
      <c r="G3" s="41">
        <f>'cohort 45-49'!D201</f>
        <v>26788.877365901812</v>
      </c>
      <c r="H3" s="41">
        <f>'cohort 50 - 54'!D173</f>
        <v>23221.466338805782</v>
      </c>
      <c r="I3" s="41">
        <f>'cohort 55 - 59'!D145</f>
        <v>19882.292692999821</v>
      </c>
      <c r="J3" s="41">
        <f>'cohort 60-64'!D117</f>
        <v>14514.218461991783</v>
      </c>
      <c r="K3" s="41">
        <f>'cohort 65-69'!D89</f>
        <v>9284.5308659556049</v>
      </c>
      <c r="L3" s="41">
        <f>'cohort 70-74'!D61</f>
        <v>4851.6520754385911</v>
      </c>
      <c r="M3" s="41">
        <f>'cohort 75-79'!D33</f>
        <v>1741.5157112929567</v>
      </c>
      <c r="N3" s="58">
        <f>SUM(B3:M3)</f>
        <v>306258.88845978543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</row>
    <row r="4" spans="1:59" x14ac:dyDescent="0.2">
      <c r="A4" s="61" t="s">
        <v>195</v>
      </c>
      <c r="B4" s="57">
        <f>'cohort 20-24'!D339</f>
        <v>177963699.00168365</v>
      </c>
      <c r="C4" s="57">
        <f>'cohort 25-29'!D314</f>
        <v>176671869.82830575</v>
      </c>
      <c r="D4" s="57">
        <f>'cohort 30-34'!D286</f>
        <v>152796653.34227234</v>
      </c>
      <c r="E4" s="57">
        <f>'cohort 35-39'!D258</f>
        <v>134602776.11673662</v>
      </c>
      <c r="F4" s="57">
        <f>'cohort 40-44'!D230</f>
        <v>112331838.19754511</v>
      </c>
      <c r="G4" s="57">
        <f>'cohort 45-49'!D202</f>
        <v>109344017.87010171</v>
      </c>
      <c r="H4" s="57">
        <f>'cohort 50 - 54'!D174</f>
        <v>98581966.104106516</v>
      </c>
      <c r="I4" s="57">
        <f>'cohort 55 - 59'!D146</f>
        <v>86520068.940827027</v>
      </c>
      <c r="J4" s="57">
        <f>'cohort 60-64'!D118</f>
        <v>65244018.498007417</v>
      </c>
      <c r="K4" s="57">
        <f>'cohort 65-69'!D90</f>
        <v>43566237.188367277</v>
      </c>
      <c r="L4" s="57">
        <f>'cohort 70-74'!D62</f>
        <v>23640243.867099136</v>
      </c>
      <c r="M4" s="57">
        <f>'cohort 75-79'!D34</f>
        <v>9066357.23427305</v>
      </c>
      <c r="N4" s="65">
        <f>SUM(B4:M4)</f>
        <v>1190329746.1893256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</row>
    <row r="5" spans="1:59" x14ac:dyDescent="0.2">
      <c r="A5" s="61" t="s">
        <v>222</v>
      </c>
      <c r="B5" s="62">
        <f>B4/B2</f>
        <v>3461.271059919749</v>
      </c>
      <c r="C5" s="62">
        <f t="shared" ref="C5:N5" si="0">C4/C2</f>
        <v>3609.6888546420473</v>
      </c>
      <c r="D5" s="62">
        <f t="shared" si="0"/>
        <v>3676.9547717832584</v>
      </c>
      <c r="E5" s="62">
        <f t="shared" si="0"/>
        <v>3753.1926095083359</v>
      </c>
      <c r="F5" s="62">
        <f t="shared" si="0"/>
        <v>3841.6822966782147</v>
      </c>
      <c r="G5" s="62">
        <f t="shared" si="0"/>
        <v>4053.3275475507317</v>
      </c>
      <c r="H5" s="62">
        <f t="shared" si="0"/>
        <v>4213.4221286215934</v>
      </c>
      <c r="I5" s="62">
        <f t="shared" si="0"/>
        <v>4320.3988386572591</v>
      </c>
      <c r="J5" s="62">
        <f t="shared" si="0"/>
        <v>4464.2329913411959</v>
      </c>
      <c r="K5" s="62">
        <f t="shared" si="0"/>
        <v>4661.6286949949763</v>
      </c>
      <c r="L5" s="62">
        <f t="shared" si="0"/>
        <v>4847.2446208944957</v>
      </c>
      <c r="M5" s="62">
        <f t="shared" si="0"/>
        <v>5182.7643469657969</v>
      </c>
      <c r="N5" s="62">
        <f t="shared" si="0"/>
        <v>3864.6457135570836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</row>
    <row r="6" spans="1:59" x14ac:dyDescent="0.2">
      <c r="A6" s="4" t="s">
        <v>199</v>
      </c>
      <c r="B6" s="41">
        <f>'cohort 20-24'!O27</f>
        <v>4774.7123874051013</v>
      </c>
      <c r="C6" s="41">
        <f>'cohort 25-29'!O30</f>
        <v>5043.0568291864774</v>
      </c>
      <c r="D6" s="41">
        <f>'cohort 30-34'!O30</f>
        <v>4739.4793441929924</v>
      </c>
      <c r="E6" s="41">
        <f>'cohort 35-39'!O30</f>
        <v>4577.1302830282521</v>
      </c>
      <c r="F6" s="41">
        <f>'cohort 40-44'!O30</f>
        <v>4229.2519488550051</v>
      </c>
      <c r="G6" s="63">
        <f>'cohort 45-49'!O30</f>
        <v>4504.3846150559493</v>
      </c>
      <c r="H6" s="41">
        <f>'cohort 50 - 54'!O30</f>
        <v>4577.2377654683378</v>
      </c>
      <c r="I6" s="41">
        <f>'cohort 55 - 59'!O30</f>
        <v>4682.8669136420531</v>
      </c>
      <c r="J6" s="41">
        <f>'cohort 60-64'!O30</f>
        <v>4225.1078581549536</v>
      </c>
      <c r="K6" s="41">
        <f>'cohort 65-69'!O30</f>
        <v>3527.5278093320376</v>
      </c>
      <c r="L6" s="41">
        <f>'cohort 70-74'!O30</f>
        <v>2645.7348836889937</v>
      </c>
      <c r="M6" s="41">
        <f>'cohort 75-79'!O30</f>
        <v>1749.3284717027252</v>
      </c>
      <c r="N6" s="58">
        <f>SUM(B6:M6)</f>
        <v>49275.81910971288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</row>
    <row r="7" spans="1:59" x14ac:dyDescent="0.2">
      <c r="A7" s="4" t="s">
        <v>198</v>
      </c>
      <c r="B7" s="41">
        <f>'cohort 20-24'!Z27</f>
        <v>4768.604490151034</v>
      </c>
      <c r="C7" s="41">
        <f>'cohort 25-29'!Z30</f>
        <v>5032.9774717350037</v>
      </c>
      <c r="D7" s="41">
        <f>'cohort 30-34'!Z30</f>
        <v>4729.9691972266428</v>
      </c>
      <c r="E7" s="41">
        <f>'cohort 35-39'!Z30</f>
        <v>4567.9131924614394</v>
      </c>
      <c r="F7" s="41">
        <f>'cohort 40-44'!Z30</f>
        <v>4220.7118989246983</v>
      </c>
      <c r="G7" s="63">
        <f>'cohort 45-49'!Z30</f>
        <v>4487.9521366133467</v>
      </c>
      <c r="H7" s="41">
        <f>'cohort 50 - 54'!Z30</f>
        <v>4555.0511958652041</v>
      </c>
      <c r="I7" s="41">
        <f>'cohort 55 - 59'!Z30</f>
        <v>4660.2226095452415</v>
      </c>
      <c r="J7" s="41">
        <f>'cohort 60-64'!Z30</f>
        <v>4204.7504126004978</v>
      </c>
      <c r="K7" s="63">
        <f>'cohort 65-69'!Z30</f>
        <v>3509.4952466000332</v>
      </c>
      <c r="L7" s="41">
        <f>'cohort 70-74'!Z30</f>
        <v>2633.7496657962279</v>
      </c>
      <c r="M7" s="41">
        <f>'cohort 75-79'!Z30</f>
        <v>1741.5157112929567</v>
      </c>
      <c r="N7" s="58">
        <f>SUM(B7:M7)</f>
        <v>49112.913228812329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</row>
    <row r="8" spans="1:59" x14ac:dyDescent="0.2">
      <c r="A8" s="4" t="s">
        <v>197</v>
      </c>
      <c r="B8" s="50">
        <f>'cohort 20-24'!AK27</f>
        <v>13554634.59849738</v>
      </c>
      <c r="C8" s="50">
        <f>'cohort 25-29'!AK30</f>
        <v>14714220.431634473</v>
      </c>
      <c r="D8" s="50">
        <f>'cohort 30-34'!AK30</f>
        <v>14009950.483007539</v>
      </c>
      <c r="E8" s="50">
        <f>'cohort 35-39'!AK30</f>
        <v>13718204.301243424</v>
      </c>
      <c r="F8" s="50">
        <f>'cohort 40-44'!AK30</f>
        <v>12911974.480885519</v>
      </c>
      <c r="G8" s="57">
        <f>'cohort 45-49'!AK30</f>
        <v>14846073.793172153</v>
      </c>
      <c r="H8" s="57">
        <f>'cohort 50 - 54'!AK30</f>
        <v>15919641.057141479</v>
      </c>
      <c r="I8" s="57">
        <f>'cohort 55 - 59'!AK30</f>
        <v>16913937.293336578</v>
      </c>
      <c r="J8" s="57">
        <f>'cohort 60-64'!AK30</f>
        <v>15971546.685132805</v>
      </c>
      <c r="K8" s="57">
        <f>'cohort 65-69'!AK30</f>
        <v>14344891.9317075</v>
      </c>
      <c r="L8" s="57">
        <f>'cohort 70-74'!AK30</f>
        <v>11788984.857882556</v>
      </c>
      <c r="M8" s="57">
        <f>'cohort 75-79'!AK30</f>
        <v>9066357.23427305</v>
      </c>
      <c r="N8" s="64">
        <f>SUM(B8:M8)</f>
        <v>167760417.14791447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</row>
    <row r="9" spans="1:59" x14ac:dyDescent="0.2">
      <c r="A9" s="61" t="s">
        <v>221</v>
      </c>
      <c r="B9" s="43">
        <f>B8/B6</f>
        <v>2838.8379233589558</v>
      </c>
      <c r="C9" s="43">
        <f t="shared" ref="C9:N9" si="1">C8/C6</f>
        <v>2917.7185445296882</v>
      </c>
      <c r="D9" s="43">
        <f t="shared" si="1"/>
        <v>2956.0104529568453</v>
      </c>
      <c r="E9" s="43">
        <f t="shared" si="1"/>
        <v>2997.1190359404391</v>
      </c>
      <c r="F9" s="43">
        <f t="shared" si="1"/>
        <v>3053.0161449428915</v>
      </c>
      <c r="G9" s="43">
        <f t="shared" si="1"/>
        <v>3295.9161043994795</v>
      </c>
      <c r="H9" s="43">
        <f t="shared" si="1"/>
        <v>3478.0017715580916</v>
      </c>
      <c r="I9" s="43">
        <f t="shared" si="1"/>
        <v>3611.8765716068433</v>
      </c>
      <c r="J9" s="43">
        <f t="shared" si="1"/>
        <v>3780.1512343183967</v>
      </c>
      <c r="K9" s="43">
        <f t="shared" si="1"/>
        <v>4066.5567238784738</v>
      </c>
      <c r="L9" s="43">
        <f t="shared" si="1"/>
        <v>4455.8451153068563</v>
      </c>
      <c r="M9" s="43">
        <f t="shared" si="1"/>
        <v>5182.7643469657969</v>
      </c>
      <c r="N9" s="43">
        <f t="shared" si="1"/>
        <v>3404.5180816658772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</row>
    <row r="10" spans="1:59" x14ac:dyDescent="0.2">
      <c r="A10" s="4" t="s">
        <v>200</v>
      </c>
      <c r="B10" s="41">
        <f>'cohort 20-24'!O55+B6</f>
        <v>9522.4771773024549</v>
      </c>
      <c r="C10" s="41">
        <f>'cohort 25-29'!O58+C6</f>
        <v>10051.626130296525</v>
      </c>
      <c r="D10" s="41">
        <f>'cohort 30-34'!O58+D6</f>
        <v>9440.4430768527891</v>
      </c>
      <c r="E10" s="41">
        <f>'cohort 35-39'!O58+E6</f>
        <v>9105.4962629659858</v>
      </c>
      <c r="F10" s="41">
        <f>'cohort 40-44'!O58+F6</f>
        <v>8393.877690880232</v>
      </c>
      <c r="G10" s="63">
        <f>'cohort 45-49'!O58+G6</f>
        <v>8899.1462167053687</v>
      </c>
      <c r="H10" s="41">
        <f>'cohort 50 - 54'!O58+H6</f>
        <v>8986.665875244893</v>
      </c>
      <c r="I10" s="41">
        <f>'cohort 55 - 59'!O58+I6</f>
        <v>9125.8954672478521</v>
      </c>
      <c r="J10" s="41">
        <f>'cohort 60-64'!O58+J6</f>
        <v>8152.8556328275572</v>
      </c>
      <c r="K10" s="41">
        <f>'cohort 65-69'!O58+K6</f>
        <v>6689.8293828499518</v>
      </c>
      <c r="L10" s="41">
        <f>'cohort 70-74'!O58+L6</f>
        <v>4877.0478315032178</v>
      </c>
      <c r="M10" s="41">
        <f>'cohort 75-79'!O58+M6</f>
        <v>1749.3284717027252</v>
      </c>
      <c r="N10" s="58">
        <f>SUM(B10:M10)</f>
        <v>94994.689216379556</v>
      </c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</row>
    <row r="11" spans="1:59" x14ac:dyDescent="0.2">
      <c r="A11" s="4" t="s">
        <v>201</v>
      </c>
      <c r="B11" s="41">
        <f>'cohort 20-24'!Z55+B7</f>
        <v>9509.8972680959341</v>
      </c>
      <c r="C11" s="41">
        <f>'cohort 25-29'!Z58+C7</f>
        <v>10030.883410757393</v>
      </c>
      <c r="D11" s="41">
        <f>'cohort 30-34'!Z58+D7</f>
        <v>9420.6675566617414</v>
      </c>
      <c r="E11" s="41">
        <f>'cohort 35-39'!Z58+E7</f>
        <v>9086.1732843236641</v>
      </c>
      <c r="F11" s="41">
        <f>'cohort 40-44'!Z58+F7</f>
        <v>8374.54296550035</v>
      </c>
      <c r="G11" s="63">
        <f>'cohort 45-49'!Z58+G7</f>
        <v>8862.3253788487946</v>
      </c>
      <c r="H11" s="41">
        <f>'cohort 50 - 54'!Z58+H7</f>
        <v>8939.3593492822547</v>
      </c>
      <c r="I11" s="41">
        <f>'cohort 55 - 59'!Z58+I7</f>
        <v>9078.1003089083406</v>
      </c>
      <c r="J11" s="41">
        <f>'cohort 60-64'!Z58+J7</f>
        <v>8108.4170851747795</v>
      </c>
      <c r="K11" s="63">
        <f>'cohort 65-69'!Z58+K7</f>
        <v>6650.6576775360609</v>
      </c>
      <c r="L11" s="41">
        <f>'cohort 70-74'!Z58+L7</f>
        <v>4851.6520754385911</v>
      </c>
      <c r="M11" s="41">
        <f>'cohort 75-79'!Z58+M7</f>
        <v>1741.5157112929567</v>
      </c>
      <c r="N11" s="58">
        <f>SUM(B11:M11)</f>
        <v>94654.192071820857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</row>
    <row r="12" spans="1:59" x14ac:dyDescent="0.2">
      <c r="A12" s="4" t="s">
        <v>202</v>
      </c>
      <c r="B12" s="50">
        <f>'cohort 20-24'!AK55+B8</f>
        <v>27123546.467687815</v>
      </c>
      <c r="C12" s="50">
        <f>'cohort 25-29'!AK58+C8</f>
        <v>29434122.728111826</v>
      </c>
      <c r="D12" s="50">
        <f>'cohort 30-34'!AK58+D8</f>
        <v>28025930.337616958</v>
      </c>
      <c r="E12" s="50">
        <f>'cohort 35-39'!AK58+E8</f>
        <v>27476689.674620606</v>
      </c>
      <c r="F12" s="50">
        <f>'cohort 40-44'!AK58+F8</f>
        <v>26167771.385816455</v>
      </c>
      <c r="G12" s="57">
        <f>'cohort 45-49'!AK58+G8</f>
        <v>29895443.187619574</v>
      </c>
      <c r="H12" s="57">
        <f>'cohort 50 - 54'!AK58+H8</f>
        <v>32000291.112457573</v>
      </c>
      <c r="I12" s="57">
        <f>'cohort 55 - 59'!AK58+I8</f>
        <v>33885230.474788018</v>
      </c>
      <c r="J12" s="57">
        <f>'cohort 60-64'!AK58+J8</f>
        <v>32124146.319903407</v>
      </c>
      <c r="K12" s="57">
        <f>'cohort 65-69'!AK58+K8</f>
        <v>28945161.126073316</v>
      </c>
      <c r="L12" s="57">
        <f>'cohort 70-74'!AK58+L8</f>
        <v>23640243.867099136</v>
      </c>
      <c r="M12" s="57">
        <f>'cohort 75-79'!AK58+M8</f>
        <v>9066357.23427305</v>
      </c>
      <c r="N12" s="64">
        <f>SUM(B12:M12)</f>
        <v>327784933.91606772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</row>
    <row r="13" spans="1:59" x14ac:dyDescent="0.2">
      <c r="A13" s="61" t="s">
        <v>223</v>
      </c>
      <c r="B13" s="43">
        <f>B12/B10</f>
        <v>2848.3708558880921</v>
      </c>
      <c r="C13" s="43">
        <f t="shared" ref="C13:N13" si="2">C12/C10</f>
        <v>2928.2946208469371</v>
      </c>
      <c r="D13" s="43">
        <f t="shared" si="2"/>
        <v>2968.7092130595329</v>
      </c>
      <c r="E13" s="43">
        <f t="shared" si="2"/>
        <v>3017.5938665061253</v>
      </c>
      <c r="F13" s="43">
        <f t="shared" si="2"/>
        <v>3117.4830453208983</v>
      </c>
      <c r="G13" s="43">
        <f t="shared" si="2"/>
        <v>3359.3608262667058</v>
      </c>
      <c r="H13" s="43">
        <f t="shared" si="2"/>
        <v>3560.863567945386</v>
      </c>
      <c r="I13" s="43">
        <f t="shared" si="2"/>
        <v>3713.0855373480381</v>
      </c>
      <c r="J13" s="43">
        <f t="shared" si="2"/>
        <v>3940.2324494199556</v>
      </c>
      <c r="K13" s="43">
        <f t="shared" si="2"/>
        <v>4326.7413067778889</v>
      </c>
      <c r="L13" s="43">
        <f t="shared" si="2"/>
        <v>4847.2446208944957</v>
      </c>
      <c r="M13" s="43">
        <f t="shared" si="2"/>
        <v>5182.7643469657969</v>
      </c>
      <c r="N13" s="43">
        <f t="shared" si="2"/>
        <v>3450.5606220726395</v>
      </c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</row>
    <row r="14" spans="1:59" x14ac:dyDescent="0.2">
      <c r="A14" s="4" t="s">
        <v>203</v>
      </c>
      <c r="B14" s="41">
        <f>'cohort 20-24'!O111+'cohort 20-24'!O83+B10</f>
        <v>18922.959860503306</v>
      </c>
      <c r="C14" s="41">
        <f>'cohort 25-29'!O114+'cohort 25-29'!O86+C10</f>
        <v>19937.92233987197</v>
      </c>
      <c r="D14" s="41">
        <f>'cohort 30-34'!O114+'cohort 30-34'!O86+D10</f>
        <v>18673.797895675143</v>
      </c>
      <c r="E14" s="41">
        <f>'cohort 35-39'!O114+'cohort 35-39'!O86+E10</f>
        <v>17921.087425819453</v>
      </c>
      <c r="F14" s="41">
        <f>'cohort 40-44'!O114+'cohort 40-44'!O86+F10</f>
        <v>16386.15512779139</v>
      </c>
      <c r="G14" s="63">
        <f>'cohort 45-49'!O114+'cohort 45-49'!O86+G10</f>
        <v>17152.760599820653</v>
      </c>
      <c r="H14" s="41">
        <f>'cohort 50 - 54'!O114+'cohort 50 - 54'!O86+H10</f>
        <v>17047.4444542577</v>
      </c>
      <c r="I14" s="41">
        <f>'cohort 55 - 59'!O114+'cohort 55 - 59'!O86+I10</f>
        <v>16942.489046259478</v>
      </c>
      <c r="J14" s="41">
        <f>'cohort 60-64'!O114+'cohort 60-64'!O86+J10</f>
        <v>14614.832743845223</v>
      </c>
      <c r="K14" s="41">
        <f>'cohort 65-69'!O114+'cohort 65-69'!O86+K10</f>
        <v>9345.7115610994042</v>
      </c>
      <c r="L14" s="41">
        <f>'cohort 70-74'!O114+'cohort 70-74'!O86+L10</f>
        <v>4877.0478315032178</v>
      </c>
      <c r="M14" s="41">
        <f>'cohort 75-79'!O114+'cohort 75-79'!O86+M10</f>
        <v>1749.3284717027252</v>
      </c>
      <c r="N14" s="58">
        <f>SUM(B14:M14)</f>
        <v>173571.53735814962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</row>
    <row r="15" spans="1:59" x14ac:dyDescent="0.2">
      <c r="A15" s="4" t="s">
        <v>204</v>
      </c>
      <c r="B15" s="41">
        <f>'cohort 20-24'!Z111+'cohort 20-24'!Z83+B11</f>
        <v>18893.189109068531</v>
      </c>
      <c r="C15" s="41">
        <f>'cohort 25-29'!Z114++'cohort 25-29'!Z86+C11</f>
        <v>19891.725491804817</v>
      </c>
      <c r="D15" s="41">
        <f>'cohort 30-34'!Z114+'cohort 30-34'!Z86+D11</f>
        <v>18627.409727139471</v>
      </c>
      <c r="E15" s="41">
        <f>'cohort 35-39'!Z114+'cohort 35-39'!Z86+E11</f>
        <v>17870.910237277934</v>
      </c>
      <c r="F15" s="41">
        <f>'cohort 40-44'!Z114+'cohort 40-44'!Z86+F11</f>
        <v>16333.142952654471</v>
      </c>
      <c r="G15" s="63">
        <f>'cohort 45-49'!Z114+'cohort 45-49'!Z86+G11</f>
        <v>17064.515603087515</v>
      </c>
      <c r="H15" s="41">
        <f>'cohort 50 - 54'!Z114+'cohort 50 - 54'!Z86+H11</f>
        <v>16940.484062411084</v>
      </c>
      <c r="I15" s="41">
        <f>'cohort 55 - 59'!Z114+'cohort 55 - 59'!Z86+I11</f>
        <v>16831.73325381289</v>
      </c>
      <c r="J15" s="41">
        <f>'cohort 60-64'!Z114+'cohort 60-64'!Z86+J11</f>
        <v>14514.218461991783</v>
      </c>
      <c r="K15" s="63">
        <f>'cohort 65-69'!Z114+'cohort 65-69'!Z86+K11</f>
        <v>9284.5308659556049</v>
      </c>
      <c r="L15" s="41">
        <f>'cohort 70-74'!Z114+'cohort 70-74'!Z86+L11</f>
        <v>4851.6520754385911</v>
      </c>
      <c r="M15" s="41">
        <f>'cohort 75-79'!Z114+'cohort 75-79'!Z86+M11</f>
        <v>1741.5157112929567</v>
      </c>
      <c r="N15" s="58">
        <f>SUM(B15:M15)</f>
        <v>172845.02755193564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</row>
    <row r="16" spans="1:59" x14ac:dyDescent="0.2">
      <c r="A16" s="4" t="s">
        <v>205</v>
      </c>
      <c r="B16" s="50">
        <f>'cohort 20-24'!AK111+'cohort 20-24'!AK83+B12</f>
        <v>54596070.671440847</v>
      </c>
      <c r="C16" s="50">
        <f>'cohort 25-29'!AK114+'cohort 25-29'!AK86+C12</f>
        <v>59216291.78413862</v>
      </c>
      <c r="D16" s="50">
        <f>'cohort 30-34'!AK114+'cohort 30-34'!AK86+D12</f>
        <v>56806638.123003282</v>
      </c>
      <c r="E16" s="50">
        <f>'cohort 35-39'!AK114+'cohort 35-39'!AK86+E12</f>
        <v>56297175.298650041</v>
      </c>
      <c r="F16" s="50">
        <f>'cohort 40-44'!AK114+'cohort 40-44'!AK86+F12</f>
        <v>53630102.225663066</v>
      </c>
      <c r="G16" s="57">
        <f>'cohort 45-49'!AK114+'cohort 45-49'!AK86+G12</f>
        <v>60751580.680779606</v>
      </c>
      <c r="H16" s="57">
        <f>'cohort 50 - 54'!AK114+'cohort 50 - 54'!AK86+H12</f>
        <v>64697778.726388544</v>
      </c>
      <c r="I16" s="57">
        <f>'cohort 55 - 59'!AK114+'cohort 55 - 59'!AK86+I12</f>
        <v>68808537.916244015</v>
      </c>
      <c r="J16" s="57">
        <f>'cohort 60-64'!AK114+'cohort 60-64'!AK86+J12</f>
        <v>65244018.498007417</v>
      </c>
      <c r="K16" s="57">
        <f>'cohort 65-69'!AK114+'cohort 65-69'!AK86+K12</f>
        <v>43566237.188367277</v>
      </c>
      <c r="L16" s="57">
        <f>'cohort 70-74'!AK114+'cohort 70-74'!AK86+L12</f>
        <v>23640243.867099136</v>
      </c>
      <c r="M16" s="57">
        <f>'cohort 75-79'!AK114+'cohort 75-79'!AK86+M12</f>
        <v>9066357.23427305</v>
      </c>
      <c r="N16" s="64">
        <f>SUM(B16:M16)</f>
        <v>616321032.21405494</v>
      </c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spans="1:59" x14ac:dyDescent="0.2">
      <c r="A17" s="61" t="s">
        <v>224</v>
      </c>
      <c r="B17" s="43">
        <f>B16/B14</f>
        <v>2885.176054587304</v>
      </c>
      <c r="C17" s="43">
        <f t="shared" ref="C17:N17" si="3">C16/C14</f>
        <v>2970.033224862028</v>
      </c>
      <c r="D17" s="43">
        <f t="shared" si="3"/>
        <v>3042.0506016164882</v>
      </c>
      <c r="E17" s="43">
        <f t="shared" si="3"/>
        <v>3141.3928162384277</v>
      </c>
      <c r="F17" s="43">
        <f t="shared" si="3"/>
        <v>3272.8911576520395</v>
      </c>
      <c r="G17" s="43">
        <f t="shared" si="3"/>
        <v>3541.7961049030682</v>
      </c>
      <c r="H17" s="43">
        <f t="shared" si="3"/>
        <v>3795.1599666441434</v>
      </c>
      <c r="I17" s="43">
        <f t="shared" si="3"/>
        <v>4061.3004221735296</v>
      </c>
      <c r="J17" s="43">
        <f t="shared" si="3"/>
        <v>4464.2329913411959</v>
      </c>
      <c r="K17" s="43">
        <f t="shared" si="3"/>
        <v>4661.6286949949763</v>
      </c>
      <c r="L17" s="43">
        <f t="shared" si="3"/>
        <v>4847.2446208944957</v>
      </c>
      <c r="M17" s="43">
        <f t="shared" si="3"/>
        <v>5182.7643469657969</v>
      </c>
      <c r="N17" s="43">
        <f t="shared" si="3"/>
        <v>3550.8185362346053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</row>
    <row r="18" spans="1:59" x14ac:dyDescent="0.2">
      <c r="A18" s="4" t="s">
        <v>206</v>
      </c>
      <c r="B18" s="41">
        <f>'cohort 20-24'!O167+'cohort 20-24'!O139+B14</f>
        <v>28123.88168236913</v>
      </c>
      <c r="C18" s="41">
        <f>'cohort 25-29'!O170+'cohort 25-29'!O142+C14</f>
        <v>29508.245067125179</v>
      </c>
      <c r="D18" s="41">
        <f>'cohort 30-34'!O170+'cohort 30-34'!O142+D14</f>
        <v>27461.348485791164</v>
      </c>
      <c r="E18" s="41">
        <f>'cohort 35-39'!O170+'cohort 35-39'!O142+E14</f>
        <v>26108.916795606929</v>
      </c>
      <c r="F18" s="41">
        <f>'cohort 40-44'!O170+'cohort 40-44'!O142+F14</f>
        <v>23572.145593055553</v>
      </c>
      <c r="G18" s="63">
        <f>'cohort 45-49'!O170+'cohort 45-49'!O142+G14</f>
        <v>24205.026069872787</v>
      </c>
      <c r="H18" s="41">
        <f>'cohort 50 - 54'!O170+'cohort 50 - 54'!O142+H14</f>
        <v>23397.125446900631</v>
      </c>
      <c r="I18" s="41">
        <f>'cohort 55 - 59'!O170+'cohort 55 - 59'!O142+I14</f>
        <v>20025.944865709822</v>
      </c>
      <c r="J18" s="41">
        <f>'cohort 60-64'!O170+'cohort 60-64'!O142+J14</f>
        <v>14614.832743845223</v>
      </c>
      <c r="K18" s="41">
        <f>'cohort 65-69'!O170+'cohort 65-69'!O142+K14</f>
        <v>9345.7115610994042</v>
      </c>
      <c r="L18" s="41">
        <f>'cohort 70-74'!O170+'cohort 70-74'!O142+L14</f>
        <v>4877.0478315032178</v>
      </c>
      <c r="M18" s="41">
        <f>'cohort 75-79'!O170+'cohort 75-79'!O142+M14</f>
        <v>1749.3284717027252</v>
      </c>
      <c r="N18" s="58">
        <f>SUM(B18:M18)</f>
        <v>232989.55461458172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</row>
    <row r="19" spans="1:59" x14ac:dyDescent="0.2">
      <c r="A19" s="4" t="s">
        <v>207</v>
      </c>
      <c r="B19" s="41">
        <f>'cohort 20-24'!Z167+'cohort 20-24'!Z139+B15</f>
        <v>28067.781681539891</v>
      </c>
      <c r="C19" s="41">
        <f>'cohort 25-29'!Z170+'cohort 25-29'!Z142+C15</f>
        <v>29422.413280946865</v>
      </c>
      <c r="D19" s="41">
        <f>'cohort 30-34'!Z170+'cohort 30-34'!Z142+D15</f>
        <v>27370.593951326398</v>
      </c>
      <c r="E19" s="41">
        <f>'cohort 35-39'!Z170+'cohort 35-39'!Z142+E15</f>
        <v>26010.568168624482</v>
      </c>
      <c r="F19" s="41">
        <f>'cohort 40-44'!Z170+'cohort 40-44'!Z142+F15</f>
        <v>23469.693305743345</v>
      </c>
      <c r="G19" s="63">
        <f>'cohort 45-49'!Z170+'cohort 45-49'!Z142+G15</f>
        <v>24050.450583503563</v>
      </c>
      <c r="H19" s="41">
        <f>'cohort 50 - 54'!Z170+'cohort 50 - 54'!Z142+H15</f>
        <v>23221.466338805782</v>
      </c>
      <c r="I19" s="41">
        <f>'cohort 55 - 59'!Z170+'cohort 55 - 59'!Z142+I15</f>
        <v>19882.292692999821</v>
      </c>
      <c r="J19" s="41">
        <f>'cohort 60-64'!Z170+'cohort 60-64'!Z142+J15</f>
        <v>14514.218461991783</v>
      </c>
      <c r="K19" s="63">
        <f>'cohort 65-69'!Z170+'cohort 65-69'!Z142+K15</f>
        <v>9284.5308659556049</v>
      </c>
      <c r="L19" s="41">
        <f>'cohort 70-74'!Z170+'cohort 70-74'!Z142+L15</f>
        <v>4851.6520754385911</v>
      </c>
      <c r="M19" s="41">
        <f>'cohort 75-79'!Z170+'cohort 75-79'!Z142+M15</f>
        <v>1741.5157112929567</v>
      </c>
      <c r="N19" s="58">
        <f>SUM(B19:M19)</f>
        <v>231887.17711816906</v>
      </c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</row>
    <row r="20" spans="1:59" x14ac:dyDescent="0.2">
      <c r="A20" s="4" t="s">
        <v>208</v>
      </c>
      <c r="B20" s="50">
        <f>'cohort 20-24'!AK167+'cohort 20-24'!AK139+B16</f>
        <v>83162257.07729727</v>
      </c>
      <c r="C20" s="50">
        <f>'cohort 25-29'!AK170+'cohort 25-29'!AK142+C16</f>
        <v>90837682.95817408</v>
      </c>
      <c r="D20" s="50">
        <f>'cohort 30-34'!AK170+'cohort 30-34'!AK142+D16</f>
        <v>87441738.511829227</v>
      </c>
      <c r="E20" s="50">
        <f>'cohort 35-39'!AK170+'cohort 35-39'!AK142+E16</f>
        <v>86591434.754556209</v>
      </c>
      <c r="F20" s="50">
        <f>'cohort 40-44'!AK170+'cohort 40-44'!AK142+F16</f>
        <v>82310736.352071285</v>
      </c>
      <c r="G20" s="57">
        <f>'cohort 45-49'!AK170+'cohort 45-49'!AK142+G16</f>
        <v>93044665.280714929</v>
      </c>
      <c r="H20" s="57">
        <f>'cohort 50 - 54'!AK170+'cohort 50 - 54'!AK142+H16</f>
        <v>98581966.104106501</v>
      </c>
      <c r="I20" s="57">
        <f>'cohort 55 - 59'!AK170+'cohort 55 - 59'!AK142+I16</f>
        <v>86520068.940827027</v>
      </c>
      <c r="J20" s="57">
        <f>'cohort 60-64'!AK170+'cohort 60-64'!AK142+J16</f>
        <v>65244018.498007417</v>
      </c>
      <c r="K20" s="57">
        <f>'cohort 65-69'!AK170+'cohort 65-69'!AK142+K16</f>
        <v>43566237.188367277</v>
      </c>
      <c r="L20" s="57">
        <f>'cohort 70-74'!AK170+'cohort 70-74'!AK142+L16</f>
        <v>23640243.867099136</v>
      </c>
      <c r="M20" s="57">
        <f>'cohort 75-79'!AK170+'cohort 75-79'!AK142+M16</f>
        <v>9066357.23427305</v>
      </c>
      <c r="N20" s="64">
        <f>SUM(B20:M20)</f>
        <v>850007406.76732337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</row>
    <row r="21" spans="1:59" x14ac:dyDescent="0.2">
      <c r="A21" s="61" t="s">
        <v>225</v>
      </c>
      <c r="B21" s="43">
        <f>B20/B18</f>
        <v>2956.9978289814708</v>
      </c>
      <c r="C21" s="43">
        <f t="shared" ref="C21:N21" si="4">C20/C18</f>
        <v>3078.3831011141824</v>
      </c>
      <c r="D21" s="43">
        <f t="shared" si="4"/>
        <v>3184.174970762002</v>
      </c>
      <c r="E21" s="43">
        <f t="shared" si="4"/>
        <v>3316.5464286563597</v>
      </c>
      <c r="F21" s="43">
        <f t="shared" si="4"/>
        <v>3491.8644137477395</v>
      </c>
      <c r="G21" s="43">
        <f t="shared" si="4"/>
        <v>3844.0225187992924</v>
      </c>
      <c r="H21" s="43">
        <f t="shared" si="4"/>
        <v>4213.4221286215934</v>
      </c>
      <c r="I21" s="43">
        <f t="shared" si="4"/>
        <v>4320.3988386572601</v>
      </c>
      <c r="J21" s="43">
        <f t="shared" si="4"/>
        <v>4464.2329913411959</v>
      </c>
      <c r="K21" s="43">
        <f t="shared" si="4"/>
        <v>4661.6286949949763</v>
      </c>
      <c r="L21" s="43">
        <f t="shared" si="4"/>
        <v>4847.2446208944957</v>
      </c>
      <c r="M21" s="43">
        <f t="shared" si="4"/>
        <v>5182.7643469657969</v>
      </c>
      <c r="N21" s="43">
        <f t="shared" si="4"/>
        <v>3648.2640098326769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</row>
    <row r="22" spans="1:59" x14ac:dyDescent="0.2">
      <c r="A22" s="4" t="s">
        <v>209</v>
      </c>
      <c r="B22" s="41">
        <f>'cohort 20-24'!O223+'cohort 20-24'!O195+B18</f>
        <v>37028.6511818211</v>
      </c>
      <c r="C22" s="41">
        <f>'cohort 25-29'!O226+'cohort 25-29'!O198+C18</f>
        <v>38386.869064130318</v>
      </c>
      <c r="D22" s="41">
        <f>'cohort 30-34'!O226+'cohort 30-34'!O198+D18</f>
        <v>35348.548639081549</v>
      </c>
      <c r="E22" s="41">
        <f>'cohort 35-39'!O226+'cohort 35-39'!O198+E18</f>
        <v>33110.554769193877</v>
      </c>
      <c r="F22" s="41">
        <f>'cohort 40-44'!O226+'cohort 40-44'!O198+F18</f>
        <v>29240.272756202408</v>
      </c>
      <c r="G22" s="63">
        <f>'cohort 45-49'!O226+'cohort 45-49'!O198+G18</f>
        <v>26976.358704633687</v>
      </c>
      <c r="H22" s="41">
        <f>'cohort 50 - 54'!O226+'cohort 50 - 54'!O198+H18</f>
        <v>23397.125446900631</v>
      </c>
      <c r="I22" s="41">
        <f>'cohort 55 - 59'!O226+'cohort 55 - 59'!O198+I18</f>
        <v>20025.944865709822</v>
      </c>
      <c r="J22" s="41">
        <f>'cohort 60-64'!O226+'cohort 60-64'!O198+J18</f>
        <v>14614.832743845223</v>
      </c>
      <c r="K22" s="41">
        <f>'cohort 65-69'!O226+'cohort 65-69'!O198+K18</f>
        <v>9345.7115610994042</v>
      </c>
      <c r="L22" s="41">
        <f>'cohort 70-74'!O226+'cohort 70-74'!O198+L18</f>
        <v>4877.0478315032178</v>
      </c>
      <c r="M22" s="41">
        <f>'cohort 75-79'!O226+'cohort 75-79'!O198+M18</f>
        <v>1749.3284717027252</v>
      </c>
      <c r="N22" s="58">
        <f>SUM(B22:M22)</f>
        <v>274101.24603582395</v>
      </c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</row>
    <row r="23" spans="1:59" x14ac:dyDescent="0.2">
      <c r="A23" s="4" t="s">
        <v>210</v>
      </c>
      <c r="B23" s="41">
        <f>'cohort 20-24'!Z223+'cohort 20-24'!Z195+B19</f>
        <v>36933.807468952269</v>
      </c>
      <c r="C23" s="41">
        <f>'cohort 25-29'!Z226+'cohort 25-29'!Z198+C19</f>
        <v>38243.177753582066</v>
      </c>
      <c r="D23" s="41">
        <f>'cohort 30-34'!Z226+'cohort 30-34'!Z198+D19</f>
        <v>35197.266355256317</v>
      </c>
      <c r="E23" s="41">
        <f>'cohort 35-39'!Z226+'cohort 35-39'!Z198+E19</f>
        <v>32947.935071724161</v>
      </c>
      <c r="F23" s="41">
        <f>'cohort 40-44'!Z226+'cohort 40-44'!Z198+F19</f>
        <v>29078.109955935724</v>
      </c>
      <c r="G23" s="63">
        <f>'cohort 45-49'!Z226+'cohort 45-49'!Z198+G19</f>
        <v>26788.877365901812</v>
      </c>
      <c r="H23" s="41">
        <f>'cohort 50 - 54'!Z226+'cohort 50 - 54'!Z198+H19</f>
        <v>23221.466338805782</v>
      </c>
      <c r="I23" s="41">
        <f>'cohort 55 - 59'!Z226+'cohort 55 - 59'!Z198+I19</f>
        <v>19882.292692999821</v>
      </c>
      <c r="J23" s="41">
        <f>'cohort 60-64'!Z226+'cohort 60-64'!Z198+J19</f>
        <v>14514.218461991783</v>
      </c>
      <c r="K23" s="63">
        <f>'cohort 65-69'!Z226+'cohort 65-69'!Z198+K19</f>
        <v>9284.5308659556049</v>
      </c>
      <c r="L23" s="41">
        <f>'cohort 70-74'!Z226+'cohort 70-74'!Z198+L19</f>
        <v>4851.6520754385911</v>
      </c>
      <c r="M23" s="41">
        <f>'cohort 75-79'!Z226+'cohort 75-79'!Z198+M19</f>
        <v>1741.5157112929567</v>
      </c>
      <c r="N23" s="58">
        <f>SUM(B23:M23)</f>
        <v>272684.8501178369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</row>
    <row r="24" spans="1:59" x14ac:dyDescent="0.2">
      <c r="A24" s="4" t="s">
        <v>211</v>
      </c>
      <c r="B24" s="50">
        <f>'cohort 20-24'!AK223+'cohort 20-24'!AK195+B20</f>
        <v>112441745.91188936</v>
      </c>
      <c r="C24" s="50">
        <f>'cohort 25-29'!AK226+'cohort 25-29'!AK198+C20</f>
        <v>124156169.61710422</v>
      </c>
      <c r="D24" s="50">
        <f>'cohort 30-34'!AK226+'cohort 30-34'!AK198+D20</f>
        <v>119476178.81759861</v>
      </c>
      <c r="E24" s="50">
        <f>'cohort 35-39'!AK226+'cohort 35-39'!AK198+E20</f>
        <v>118473008.87095875</v>
      </c>
      <c r="F24" s="50">
        <f>'cohort 40-44'!AK226+'cohort 40-44'!AK198+F20</f>
        <v>112331838.19754511</v>
      </c>
      <c r="G24" s="57">
        <f>'cohort 45-49'!AK226+'cohort 45-49'!AK198+G20</f>
        <v>109344017.87010171</v>
      </c>
      <c r="H24" s="57">
        <f>'cohort 50 - 54'!AK226+'cohort 50 - 54'!AK198+H20</f>
        <v>98581966.104106501</v>
      </c>
      <c r="I24" s="57">
        <f>'cohort 55 - 59'!AK226+'cohort 55 - 59'!AK198+I20</f>
        <v>86520068.940827027</v>
      </c>
      <c r="J24" s="57">
        <f>'cohort 60-64'!AK226+'cohort 60-64'!AK198+J20</f>
        <v>65244018.498007417</v>
      </c>
      <c r="K24" s="57">
        <f>'cohort 65-69'!AK226+'cohort 65-69'!Z198+K20</f>
        <v>43566237.188367277</v>
      </c>
      <c r="L24" s="57">
        <f>'cohort 70-74'!AK226+'cohort 70-74'!AK198+L20</f>
        <v>23640243.867099136</v>
      </c>
      <c r="M24" s="57">
        <f>'cohort 75-79'!AK226+'cohort 75-79'!AK198+M20</f>
        <v>9066357.23427305</v>
      </c>
      <c r="N24" s="64">
        <f>SUM(B24:M24)</f>
        <v>1022841851.1178782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x14ac:dyDescent="0.2">
      <c r="A25" s="61" t="s">
        <v>226</v>
      </c>
      <c r="B25" s="43">
        <f>B24/B22</f>
        <v>3036.6146841203786</v>
      </c>
      <c r="C25" s="43">
        <f t="shared" ref="C25:N25" si="5">C24/C22</f>
        <v>3234.3395709007941</v>
      </c>
      <c r="D25" s="43">
        <f t="shared" si="5"/>
        <v>3379.9458087369699</v>
      </c>
      <c r="E25" s="43">
        <f t="shared" si="5"/>
        <v>3578.1040123551857</v>
      </c>
      <c r="F25" s="43">
        <f t="shared" si="5"/>
        <v>3841.6822966782152</v>
      </c>
      <c r="G25" s="43">
        <f t="shared" si="5"/>
        <v>4053.3275475507321</v>
      </c>
      <c r="H25" s="43">
        <f t="shared" si="5"/>
        <v>4213.4221286215934</v>
      </c>
      <c r="I25" s="43">
        <f t="shared" si="5"/>
        <v>4320.3988386572601</v>
      </c>
      <c r="J25" s="43">
        <f t="shared" si="5"/>
        <v>4464.2329913411959</v>
      </c>
      <c r="K25" s="43">
        <f t="shared" si="5"/>
        <v>4661.6286949949763</v>
      </c>
      <c r="L25" s="43">
        <f t="shared" si="5"/>
        <v>4847.2446208944957</v>
      </c>
      <c r="M25" s="43">
        <f t="shared" si="5"/>
        <v>5182.7643469657969</v>
      </c>
      <c r="N25" s="43">
        <f t="shared" si="5"/>
        <v>3731.6205814846853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x14ac:dyDescent="0.2">
      <c r="A26" s="4" t="s">
        <v>212</v>
      </c>
      <c r="B26" s="41">
        <f>'cohort 20-24'!O279+'cohort 20-24'!O251+B22</f>
        <v>45069.386256952261</v>
      </c>
      <c r="C26" s="41">
        <f>'cohort 25-29'!O282+'cohort 25-29'!O254+C22</f>
        <v>45967.231423741345</v>
      </c>
      <c r="D26" s="41">
        <f>'cohort 30-34'!O282+'cohort 30-34'!O254+D22</f>
        <v>41555.216973247858</v>
      </c>
      <c r="E26" s="41">
        <f>'cohort 35-39'!O282+'cohort 35-39'!O254+E22</f>
        <v>35863.540756137598</v>
      </c>
      <c r="F26" s="41">
        <f>'cohort 40-44'!O282+'cohort 40-44'!O254+F22</f>
        <v>29240.272756202408</v>
      </c>
      <c r="G26" s="63">
        <f>'cohort 45-49'!O282+'cohort 45-49'!O254+G22</f>
        <v>26976.358704633687</v>
      </c>
      <c r="H26" s="63">
        <f>'cohort 45-49'!P282+'cohort 45-49'!P254+H22</f>
        <v>23397.125446900631</v>
      </c>
      <c r="I26" s="41">
        <f>'cohort 55 - 59'!O282+'cohort 55 - 59'!O254+I22</f>
        <v>20025.944865709822</v>
      </c>
      <c r="J26" s="41">
        <f>'cohort 60-64'!O282+'cohort 60-64'!O254+J22</f>
        <v>14614.832743845223</v>
      </c>
      <c r="K26" s="41">
        <f>'cohort 65-69'!O282+'cohort 65-69'!O254+K22</f>
        <v>9345.7115610994042</v>
      </c>
      <c r="L26" s="41">
        <f>'cohort 70-74'!O282+'cohort 70-74'!O254+L22</f>
        <v>4877.0478315032178</v>
      </c>
      <c r="M26" s="41">
        <f>'cohort 75-79'!O282+'cohort 75-79'!O254+M22</f>
        <v>1749.3284717027252</v>
      </c>
      <c r="N26" s="58">
        <f>SUM(B26:M26)</f>
        <v>298681.99779167614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</row>
    <row r="27" spans="1:59" x14ac:dyDescent="0.2">
      <c r="A27" s="4" t="s">
        <v>213</v>
      </c>
      <c r="B27" s="41">
        <f>'cohort 20-24'!Z279+'cohort 20-24'!Z251+B23</f>
        <v>44920.758977927064</v>
      </c>
      <c r="C27" s="41">
        <f>'cohort 25-29'!Z282+'cohort 25-29'!Z254+C23</f>
        <v>45750.060984781245</v>
      </c>
      <c r="D27" s="41">
        <f>'cohort 30-34'!Z282+'cohort 30-34'!Z254+D23</f>
        <v>41334.690229592845</v>
      </c>
      <c r="E27" s="41">
        <f>'cohort 35-39'!Z282+'cohort 35-39'!Z254+E23</f>
        <v>35668.701182112112</v>
      </c>
      <c r="F27" s="41">
        <f>'cohort 40-44'!Z282+'cohort 40-44'!Z254+F23</f>
        <v>29078.109955935724</v>
      </c>
      <c r="G27" s="63">
        <f>'cohort 45-49'!Z282+'cohort 45-49'!Z254+G23</f>
        <v>26788.877365901812</v>
      </c>
      <c r="H27" s="63">
        <f>'cohort 45-49'!AA282+'cohort 45-49'!AA254+H23</f>
        <v>23221.466338805782</v>
      </c>
      <c r="I27" s="41">
        <f>'cohort 55 - 59'!Z282+'cohort 55 - 59'!Z254+I23</f>
        <v>19882.292692999821</v>
      </c>
      <c r="J27" s="41">
        <f>'cohort 60-64'!Z282+'cohort 60-64'!Z254+J23</f>
        <v>14514.218461991783</v>
      </c>
      <c r="K27" s="63">
        <f>'cohort 65-69'!Z282+'cohort 65-69'!Z254+K23</f>
        <v>9284.5308659556049</v>
      </c>
      <c r="L27" s="41">
        <f>'cohort 70-74'!Z282+'cohort 70-74'!Z254+L23</f>
        <v>4851.6520754385911</v>
      </c>
      <c r="M27" s="41">
        <f>'cohort 75-79'!Z282+'cohort 75-79'!Z254+M23</f>
        <v>1741.5157112929567</v>
      </c>
      <c r="N27" s="58">
        <f>SUM(B27:M27)</f>
        <v>297036.87484273541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</row>
    <row r="28" spans="1:59" x14ac:dyDescent="0.2">
      <c r="A28" s="4" t="s">
        <v>214</v>
      </c>
      <c r="B28" s="50">
        <f>'cohort 20-24'!AK279+'cohort 20-24'!AK251+B24</f>
        <v>144497446.32877368</v>
      </c>
      <c r="C28" s="50">
        <f>'cohort 25-29'!AK282+'cohort 25-29'!AK254+C24</f>
        <v>159086013.19620955</v>
      </c>
      <c r="D28" s="50">
        <f>'cohort 30-34'!AK282+'cohort 30-34'!AK254+D24</f>
        <v>152796653.34227234</v>
      </c>
      <c r="E28" s="50">
        <f>'cohort 35-39'!AK282+'cohort 35-39'!AK254+E24</f>
        <v>134602776.11673662</v>
      </c>
      <c r="F28" s="50">
        <f>'cohort 40-44'!AK282+'cohort 40-44'!AK254+F24</f>
        <v>112331838.19754511</v>
      </c>
      <c r="G28" s="57">
        <f>'cohort 45-49'!AK282+'cohort 45-49'!AK254+G24</f>
        <v>109344017.87010171</v>
      </c>
      <c r="H28" s="57">
        <f>'cohort 45-49'!AL282+'cohort 45-49'!AL254+H24</f>
        <v>98581966.104106501</v>
      </c>
      <c r="I28" s="57">
        <f>'cohort 55 - 59'!AK282+'cohort 55 - 59'!AK254+I24</f>
        <v>86520068.940827027</v>
      </c>
      <c r="J28" s="57">
        <f>'cohort 60-64'!AK282+'cohort 60-64'!AK254+J24</f>
        <v>65244018.498007417</v>
      </c>
      <c r="K28" s="57">
        <f>'cohort 65-69'!AK282+'cohort 65-69'!AK254+K24</f>
        <v>43566237.188367277</v>
      </c>
      <c r="L28" s="57">
        <f>'cohort 70-74'!AK282+'cohort 70-74'!AK254+L24</f>
        <v>23640243.867099136</v>
      </c>
      <c r="M28" s="57">
        <f>'cohort 75-79'!AK282+'cohort 75-79'!AK254+M24</f>
        <v>9066357.23427305</v>
      </c>
      <c r="N28" s="64">
        <f>SUM(B28:M28)</f>
        <v>1139277636.8843193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</row>
    <row r="29" spans="1:59" x14ac:dyDescent="0.2">
      <c r="A29" s="61" t="s">
        <v>227</v>
      </c>
      <c r="B29" s="43">
        <f>B28/B26</f>
        <v>3206.1108066783127</v>
      </c>
      <c r="C29" s="43">
        <f t="shared" ref="C29:N29" si="6">C28/C26</f>
        <v>3460.8569685152747</v>
      </c>
      <c r="D29" s="43">
        <f t="shared" si="6"/>
        <v>3676.9547717832579</v>
      </c>
      <c r="E29" s="43">
        <f t="shared" si="6"/>
        <v>3753.1926095083359</v>
      </c>
      <c r="F29" s="43">
        <f t="shared" si="6"/>
        <v>3841.6822966782152</v>
      </c>
      <c r="G29" s="43">
        <f t="shared" si="6"/>
        <v>4053.3275475507321</v>
      </c>
      <c r="H29" s="43">
        <f t="shared" si="6"/>
        <v>4213.4221286215934</v>
      </c>
      <c r="I29" s="43">
        <f t="shared" si="6"/>
        <v>4320.3988386572601</v>
      </c>
      <c r="J29" s="43">
        <f t="shared" si="6"/>
        <v>4464.2329913411959</v>
      </c>
      <c r="K29" s="43">
        <f t="shared" si="6"/>
        <v>4661.6286949949763</v>
      </c>
      <c r="L29" s="43">
        <f t="shared" si="6"/>
        <v>4847.2446208944957</v>
      </c>
      <c r="M29" s="43">
        <f t="shared" si="6"/>
        <v>5182.7643469657969</v>
      </c>
      <c r="N29" s="43">
        <f t="shared" si="6"/>
        <v>3814.3498614166206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</row>
    <row r="30" spans="1:59" x14ac:dyDescent="0.2">
      <c r="A30" s="4" t="s">
        <v>215</v>
      </c>
      <c r="B30" s="41">
        <f>'cohort 20-24'!O335+'cohort 20-24'!O307+B26</f>
        <v>51415.707097441191</v>
      </c>
      <c r="C30" s="41">
        <f>'cohort 25-29'!O310+C26</f>
        <v>48943.794588031138</v>
      </c>
      <c r="D30" s="41">
        <f>'cohort 30-34'!O310+D26</f>
        <v>41555.216973247858</v>
      </c>
      <c r="E30" s="41">
        <f>'cohort 35-39'!O310+E26</f>
        <v>35863.540756137598</v>
      </c>
      <c r="F30" s="41">
        <f>'cohort 40-44'!O310+F26</f>
        <v>29240.272756202408</v>
      </c>
      <c r="G30" s="63">
        <f>'cohort 45-49'!O310+G26</f>
        <v>26976.358704633687</v>
      </c>
      <c r="H30" s="63">
        <f t="shared" ref="H30:H32" si="7">H26</f>
        <v>23397.125446900631</v>
      </c>
      <c r="I30" s="41">
        <f t="shared" ref="I30:I32" si="8">I26</f>
        <v>20025.944865709822</v>
      </c>
      <c r="J30" s="41">
        <f t="shared" ref="J30:J32" si="9">J26</f>
        <v>14614.832743845223</v>
      </c>
      <c r="K30" s="41">
        <f t="shared" ref="K30:K32" si="10">K26</f>
        <v>9345.7115610994042</v>
      </c>
      <c r="L30" s="41">
        <f t="shared" ref="L30:L32" si="11">L26</f>
        <v>4877.0478315032178</v>
      </c>
      <c r="M30" s="41">
        <f t="shared" ref="M30:M32" si="12">M26</f>
        <v>1749.3284717027252</v>
      </c>
      <c r="N30" s="4">
        <f>SUM(B30:M30)</f>
        <v>308004.88179645489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</row>
    <row r="31" spans="1:59" x14ac:dyDescent="0.2">
      <c r="A31" s="4" t="s">
        <v>216</v>
      </c>
      <c r="B31" s="41">
        <f>'cohort 20-24'!Z335+'cohort 20-24'!Z307+B27</f>
        <v>51202.187959446273</v>
      </c>
      <c r="C31" s="41">
        <f>'cohort 25-29'!Z310+C27</f>
        <v>48690.645620312112</v>
      </c>
      <c r="D31" s="41">
        <f>'cohort 30-34'!Z310+D27</f>
        <v>41334.690229592845</v>
      </c>
      <c r="E31" s="41">
        <f>'cohort 35-39'!Z310+E27</f>
        <v>35668.701182112112</v>
      </c>
      <c r="F31" s="41">
        <f>'cohort 40-44'!Z310+F27</f>
        <v>29078.109955935724</v>
      </c>
      <c r="G31" s="63">
        <f>'cohort 45-49'!Z310+G27</f>
        <v>26788.877365901812</v>
      </c>
      <c r="H31" s="63">
        <f t="shared" si="7"/>
        <v>23221.466338805782</v>
      </c>
      <c r="I31" s="41">
        <f t="shared" si="8"/>
        <v>19882.292692999821</v>
      </c>
      <c r="J31" s="41">
        <f t="shared" si="9"/>
        <v>14514.218461991783</v>
      </c>
      <c r="K31" s="63">
        <f t="shared" si="10"/>
        <v>9284.5308659556049</v>
      </c>
      <c r="L31" s="41">
        <f t="shared" si="11"/>
        <v>4851.6520754385911</v>
      </c>
      <c r="M31" s="41">
        <f t="shared" si="12"/>
        <v>1741.5157112929567</v>
      </c>
      <c r="N31" s="4">
        <f>SUM(B31:M31)</f>
        <v>306258.88845978543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</row>
    <row r="32" spans="1:59" x14ac:dyDescent="0.2">
      <c r="A32" s="4" t="s">
        <v>217</v>
      </c>
      <c r="B32" s="50">
        <f>'cohort 20-24'!AK335+'cohort 20-24'!AK307+B28</f>
        <v>177963699.00168368</v>
      </c>
      <c r="C32" s="50">
        <f>'cohort 25-29'!AK310+C28</f>
        <v>176671869.82830575</v>
      </c>
      <c r="D32" s="50">
        <f>'cohort 30-34'!AK310+D28</f>
        <v>152796653.34227234</v>
      </c>
      <c r="E32" s="50">
        <f>'cohort 35-39'!AK310+E28</f>
        <v>134602776.11673662</v>
      </c>
      <c r="F32" s="50">
        <f>'cohort 40-44'!AK310+F28</f>
        <v>112331838.19754511</v>
      </c>
      <c r="G32" s="57">
        <f>'cohort 45-49'!AK310+G28</f>
        <v>109344017.87010171</v>
      </c>
      <c r="H32" s="57">
        <f t="shared" si="7"/>
        <v>98581966.104106501</v>
      </c>
      <c r="I32" s="57">
        <f t="shared" si="8"/>
        <v>86520068.940827027</v>
      </c>
      <c r="J32" s="57">
        <f t="shared" si="9"/>
        <v>65244018.498007417</v>
      </c>
      <c r="K32" s="57">
        <f t="shared" si="10"/>
        <v>43566237.188367277</v>
      </c>
      <c r="L32" s="57">
        <f t="shared" si="11"/>
        <v>23640243.867099136</v>
      </c>
      <c r="M32" s="57">
        <f t="shared" si="12"/>
        <v>9066357.23427305</v>
      </c>
      <c r="N32" s="43">
        <f>SUM(B32:M32)</f>
        <v>1190329746.1893256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</row>
    <row r="33" spans="1:59" x14ac:dyDescent="0.2">
      <c r="A33" s="61" t="s">
        <v>228</v>
      </c>
      <c r="B33" s="43">
        <f>B32/B30</f>
        <v>3461.2710599197499</v>
      </c>
      <c r="C33" s="43">
        <f t="shared" ref="C33:N33" si="13">C32/C30</f>
        <v>3609.6888546420473</v>
      </c>
      <c r="D33" s="43">
        <f t="shared" si="13"/>
        <v>3676.9547717832579</v>
      </c>
      <c r="E33" s="43">
        <f t="shared" si="13"/>
        <v>3753.1926095083359</v>
      </c>
      <c r="F33" s="43">
        <f t="shared" si="13"/>
        <v>3841.6822966782152</v>
      </c>
      <c r="G33" s="43">
        <f t="shared" si="13"/>
        <v>4053.3275475507321</v>
      </c>
      <c r="H33" s="43">
        <f t="shared" si="13"/>
        <v>4213.4221286215934</v>
      </c>
      <c r="I33" s="43">
        <f t="shared" si="13"/>
        <v>4320.3988386572601</v>
      </c>
      <c r="J33" s="43">
        <f t="shared" si="13"/>
        <v>4464.2329913411959</v>
      </c>
      <c r="K33" s="43">
        <f t="shared" si="13"/>
        <v>4661.6286949949763</v>
      </c>
      <c r="L33" s="43">
        <f t="shared" si="13"/>
        <v>4847.2446208944957</v>
      </c>
      <c r="M33" s="43">
        <f t="shared" si="13"/>
        <v>5182.7643469657969</v>
      </c>
      <c r="N33" s="43">
        <f t="shared" si="13"/>
        <v>3864.6457135570836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</row>
    <row r="34" spans="1:59" x14ac:dyDescent="0.2">
      <c r="A34" s="4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</row>
    <row r="35" spans="1:59" x14ac:dyDescent="0.2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</row>
    <row r="36" spans="1:59" x14ac:dyDescent="0.2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</row>
    <row r="37" spans="1:59" x14ac:dyDescent="0.2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</row>
    <row r="38" spans="1:59" x14ac:dyDescent="0.2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</row>
    <row r="39" spans="1:59" x14ac:dyDescent="0.2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</row>
    <row r="40" spans="1:59" x14ac:dyDescent="0.2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</row>
    <row r="41" spans="1:59" x14ac:dyDescent="0.2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</row>
    <row r="42" spans="1:59" x14ac:dyDescent="0.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</row>
    <row r="43" spans="1:59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</row>
    <row r="44" spans="1:59" x14ac:dyDescent="0.2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</row>
    <row r="45" spans="1:59" x14ac:dyDescent="0.2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</row>
    <row r="46" spans="1:59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</row>
    <row r="47" spans="1:59" x14ac:dyDescent="0.2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</row>
    <row r="48" spans="1:59" x14ac:dyDescent="0.2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</row>
    <row r="49" spans="1:59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</row>
    <row r="50" spans="1:59" x14ac:dyDescent="0.2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</row>
    <row r="51" spans="1:59" x14ac:dyDescent="0.2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</row>
    <row r="52" spans="1:59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</row>
    <row r="53" spans="1:59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</row>
    <row r="54" spans="1:59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</row>
    <row r="55" spans="1:59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</row>
    <row r="56" spans="1:59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</row>
    <row r="57" spans="1:59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</row>
    <row r="58" spans="1:59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</row>
    <row r="59" spans="1:59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</row>
    <row r="60" spans="1:59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</row>
    <row r="61" spans="1:59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</row>
    <row r="62" spans="1:59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</row>
    <row r="63" spans="1:59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</row>
    <row r="64" spans="1:59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</row>
    <row r="65" spans="1:59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</row>
    <row r="66" spans="1:59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</row>
    <row r="67" spans="1:59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</row>
    <row r="68" spans="1:59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</row>
    <row r="69" spans="1:59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</row>
    <row r="70" spans="1:59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</row>
    <row r="71" spans="1:59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</row>
    <row r="72" spans="1:59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</row>
    <row r="73" spans="1:59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</row>
    <row r="74" spans="1:59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</row>
    <row r="75" spans="1:59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</row>
    <row r="76" spans="1:59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</row>
    <row r="77" spans="1:59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</row>
    <row r="78" spans="1:59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</row>
    <row r="79" spans="1:59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</row>
    <row r="80" spans="1:59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</row>
    <row r="81" spans="1:59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</row>
    <row r="82" spans="1:59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</row>
    <row r="83" spans="1:59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</row>
    <row r="84" spans="1:59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</row>
    <row r="85" spans="1:59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</row>
    <row r="86" spans="1:59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</row>
    <row r="87" spans="1:59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</row>
    <row r="88" spans="1:59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</row>
    <row r="89" spans="1:59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</row>
    <row r="90" spans="1:59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</row>
    <row r="91" spans="1:59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</row>
    <row r="92" spans="1:59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</row>
    <row r="93" spans="1:59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</row>
    <row r="94" spans="1:59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</row>
    <row r="95" spans="1:59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</row>
    <row r="96" spans="1:59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</row>
    <row r="97" spans="1:59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</row>
    <row r="98" spans="1:59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</row>
    <row r="99" spans="1:59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</row>
    <row r="100" spans="1:59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</row>
    <row r="101" spans="1:59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</row>
    <row r="102" spans="1:59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</row>
    <row r="103" spans="1:59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</row>
    <row r="104" spans="1:59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</row>
    <row r="105" spans="1:59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</row>
    <row r="106" spans="1:59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</row>
    <row r="107" spans="1:59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</row>
    <row r="108" spans="1:59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</row>
    <row r="109" spans="1:59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</row>
    <row r="110" spans="1:59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</row>
    <row r="111" spans="1:59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</row>
    <row r="112" spans="1:59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</row>
    <row r="113" spans="1:59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</row>
    <row r="114" spans="1:59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</row>
    <row r="115" spans="1:59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</row>
    <row r="116" spans="1:59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</row>
    <row r="117" spans="1:59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</row>
    <row r="118" spans="1:59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</row>
    <row r="119" spans="1:59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</row>
    <row r="120" spans="1:59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</row>
    <row r="121" spans="1:59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</row>
    <row r="122" spans="1:59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</row>
    <row r="123" spans="1:59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</row>
    <row r="124" spans="1:59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</row>
    <row r="125" spans="1:59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</row>
    <row r="126" spans="1:59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</row>
    <row r="127" spans="1:59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</row>
    <row r="128" spans="1:59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</row>
    <row r="129" spans="1:59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</row>
    <row r="130" spans="1:59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</row>
    <row r="131" spans="1:59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</row>
    <row r="132" spans="1:59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</row>
    <row r="133" spans="1:59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</row>
    <row r="134" spans="1:59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</row>
    <row r="135" spans="1:59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</row>
    <row r="136" spans="1:59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</row>
    <row r="137" spans="1:59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</row>
    <row r="138" spans="1:59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</row>
    <row r="139" spans="1:59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</row>
    <row r="140" spans="1:59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</row>
    <row r="141" spans="1:59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</row>
    <row r="142" spans="1:59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</row>
    <row r="143" spans="1:59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</row>
    <row r="144" spans="1:59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</row>
    <row r="145" spans="1:59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</row>
    <row r="146" spans="1:59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</row>
    <row r="147" spans="1:59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</row>
    <row r="148" spans="1:59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</row>
    <row r="149" spans="1:59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</row>
    <row r="150" spans="1:59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</row>
    <row r="151" spans="1:59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</row>
    <row r="152" spans="1:59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</row>
    <row r="153" spans="1:59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</row>
    <row r="154" spans="1:59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</row>
    <row r="155" spans="1:59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</row>
    <row r="156" spans="1:59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</row>
    <row r="157" spans="1:59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</row>
    <row r="158" spans="1:59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</row>
    <row r="159" spans="1:59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</row>
    <row r="160" spans="1:59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</row>
    <row r="161" spans="1:59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</row>
    <row r="162" spans="1:59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</row>
    <row r="163" spans="1:59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</row>
    <row r="164" spans="1:59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</row>
    <row r="165" spans="1:59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</row>
    <row r="166" spans="1:59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</row>
    <row r="167" spans="1:59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</row>
    <row r="168" spans="1:59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</row>
    <row r="169" spans="1:59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</row>
    <row r="170" spans="1:59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</row>
    <row r="171" spans="1:59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</row>
    <row r="172" spans="1:59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</row>
    <row r="173" spans="1:59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</row>
    <row r="174" spans="1:59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</row>
    <row r="175" spans="1:59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</row>
    <row r="176" spans="1:59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</row>
    <row r="177" spans="1:59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</row>
    <row r="178" spans="1:59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</row>
    <row r="179" spans="1:59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</row>
    <row r="180" spans="1:59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</row>
    <row r="181" spans="1:59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</row>
    <row r="182" spans="1:59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</row>
    <row r="183" spans="1:59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</row>
    <row r="184" spans="1:59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</row>
    <row r="185" spans="1:59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</row>
    <row r="186" spans="1:59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</row>
    <row r="187" spans="1:59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</row>
    <row r="188" spans="1:59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</row>
    <row r="189" spans="1:59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</row>
    <row r="190" spans="1:59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</row>
    <row r="191" spans="1:59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</row>
    <row r="192" spans="1:59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</row>
    <row r="193" spans="1:59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</row>
    <row r="194" spans="1:59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</row>
    <row r="195" spans="1:59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</row>
    <row r="196" spans="1:59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</row>
    <row r="197" spans="1:59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</row>
    <row r="198" spans="1:59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</row>
    <row r="199" spans="1:59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</row>
    <row r="200" spans="1:59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</row>
    <row r="201" spans="1:59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</row>
    <row r="202" spans="1:59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</row>
    <row r="203" spans="1:59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</row>
    <row r="204" spans="1:59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</row>
    <row r="205" spans="1:59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</row>
    <row r="206" spans="1:59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</row>
    <row r="207" spans="1:59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</row>
    <row r="208" spans="1:59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</row>
    <row r="209" spans="1:59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</row>
    <row r="210" spans="1:59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</row>
    <row r="211" spans="1:59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</row>
    <row r="212" spans="1:59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</row>
    <row r="213" spans="1:59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</row>
    <row r="214" spans="1:59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</row>
    <row r="215" spans="1:59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</row>
    <row r="216" spans="1:59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</row>
    <row r="217" spans="1:59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</row>
    <row r="218" spans="1:59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</row>
    <row r="219" spans="1:59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</row>
    <row r="220" spans="1:59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</row>
    <row r="221" spans="1:59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</row>
    <row r="222" spans="1:59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</row>
    <row r="223" spans="1:59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</row>
    <row r="224" spans="1:59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</row>
    <row r="225" spans="1:59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</row>
    <row r="226" spans="1:59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</row>
    <row r="227" spans="1:59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</row>
    <row r="228" spans="1:59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</row>
    <row r="229" spans="1:59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</row>
    <row r="230" spans="1:59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</row>
    <row r="231" spans="1:59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</row>
    <row r="232" spans="1:59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</row>
    <row r="233" spans="1:59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</row>
    <row r="234" spans="1:59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</row>
    <row r="235" spans="1:59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</row>
    <row r="236" spans="1:59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</row>
    <row r="237" spans="1:59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</row>
    <row r="238" spans="1:59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</row>
    <row r="239" spans="1:59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</row>
    <row r="240" spans="1:59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</row>
    <row r="241" spans="1:59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</row>
    <row r="242" spans="1:59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</row>
    <row r="243" spans="1:59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</row>
    <row r="244" spans="1:59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</row>
    <row r="245" spans="1:59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</row>
    <row r="246" spans="1:59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</row>
    <row r="247" spans="1:59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</row>
    <row r="248" spans="1:59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</row>
    <row r="249" spans="1:59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</row>
    <row r="250" spans="1:59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</row>
    <row r="251" spans="1:59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</row>
    <row r="252" spans="1:59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</row>
    <row r="253" spans="1:59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</row>
    <row r="254" spans="1:59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</row>
    <row r="255" spans="1:59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</row>
    <row r="256" spans="1:59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</row>
    <row r="257" spans="1:59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</row>
    <row r="258" spans="1:59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</row>
    <row r="259" spans="1:59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</row>
    <row r="260" spans="1:59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</row>
    <row r="261" spans="1:59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</row>
    <row r="262" spans="1:59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</row>
    <row r="263" spans="1:59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</row>
    <row r="264" spans="1:59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</row>
    <row r="265" spans="1:59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</row>
    <row r="266" spans="1:59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</row>
    <row r="267" spans="1:59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</row>
    <row r="268" spans="1:59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</row>
    <row r="269" spans="1:59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</row>
    <row r="270" spans="1:59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</row>
    <row r="271" spans="1:59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</row>
    <row r="272" spans="1:59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</row>
    <row r="273" spans="1:59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</row>
    <row r="274" spans="1:59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</row>
    <row r="275" spans="1:59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</row>
    <row r="276" spans="1:59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</row>
    <row r="277" spans="1:59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</row>
    <row r="278" spans="1:59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</row>
    <row r="279" spans="1:59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</row>
    <row r="280" spans="1:59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</row>
    <row r="281" spans="1:59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</row>
    <row r="282" spans="1:59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</row>
    <row r="283" spans="1:59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</row>
    <row r="284" spans="1:59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</row>
    <row r="285" spans="1:59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</row>
    <row r="286" spans="1:59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</row>
    <row r="287" spans="1:59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</row>
    <row r="288" spans="1:59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</row>
    <row r="289" spans="1:59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</row>
    <row r="290" spans="1:59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</row>
    <row r="291" spans="1:59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</row>
    <row r="292" spans="1:59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</row>
    <row r="293" spans="1:59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</row>
    <row r="294" spans="1:59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</row>
    <row r="295" spans="1:59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</row>
    <row r="296" spans="1:59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</row>
    <row r="297" spans="1:59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</row>
    <row r="298" spans="1:59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</row>
    <row r="299" spans="1:59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</row>
    <row r="300" spans="1:59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</row>
    <row r="301" spans="1:59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</row>
    <row r="302" spans="1:59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</row>
    <row r="303" spans="1:59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</row>
    <row r="304" spans="1:59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</row>
    <row r="305" spans="1:59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</row>
    <row r="306" spans="1:59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</row>
    <row r="307" spans="1:59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</row>
    <row r="308" spans="1:59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</row>
    <row r="309" spans="1:59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</row>
    <row r="310" spans="1:59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</row>
    <row r="311" spans="1:59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</row>
    <row r="312" spans="1:59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</row>
    <row r="313" spans="1:59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</row>
    <row r="314" spans="1:59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</row>
    <row r="315" spans="1:59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</row>
    <row r="316" spans="1:59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</row>
    <row r="317" spans="1:59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</row>
    <row r="318" spans="1:59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</row>
    <row r="319" spans="1:59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</row>
    <row r="320" spans="1:59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</row>
    <row r="321" spans="1:59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</row>
    <row r="322" spans="1:59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</row>
    <row r="323" spans="1:59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</row>
    <row r="324" spans="1:59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</row>
    <row r="325" spans="1:59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</row>
    <row r="326" spans="1:59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</row>
    <row r="327" spans="1:59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</row>
    <row r="328" spans="1:59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</row>
    <row r="329" spans="1:59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</row>
    <row r="330" spans="1:59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</row>
    <row r="331" spans="1:59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</row>
    <row r="332" spans="1:59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</row>
    <row r="333" spans="1:59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</row>
    <row r="334" spans="1:59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</row>
    <row r="335" spans="1:59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</row>
    <row r="336" spans="1:59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</row>
    <row r="337" spans="1:59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</row>
    <row r="338" spans="1:59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</row>
    <row r="339" spans="1:59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</row>
    <row r="340" spans="1:59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</row>
    <row r="341" spans="1:59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</row>
    <row r="342" spans="1:59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</row>
    <row r="343" spans="1:59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</row>
    <row r="344" spans="1:59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</row>
    <row r="345" spans="1:59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</row>
    <row r="346" spans="1:59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</row>
    <row r="347" spans="1:59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</row>
    <row r="348" spans="1:59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</row>
    <row r="349" spans="1:59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</row>
    <row r="350" spans="1:59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</row>
    <row r="351" spans="1:59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</row>
    <row r="352" spans="1:59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</row>
    <row r="353" spans="1:59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</row>
    <row r="354" spans="1:59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US population 2017</vt:lpstr>
      <vt:lpstr>prevalence calculations</vt:lpstr>
      <vt:lpstr>progression calculations</vt:lpstr>
      <vt:lpstr>mortality calculations</vt:lpstr>
      <vt:lpstr>20-24 transition matrix</vt:lpstr>
      <vt:lpstr>25-29 transition matrix</vt:lpstr>
      <vt:lpstr>30-34 transition matrix</vt:lpstr>
      <vt:lpstr>35-39 transition matrix</vt:lpstr>
      <vt:lpstr>40-44 transition matrix</vt:lpstr>
      <vt:lpstr>45-49 transition matrix</vt:lpstr>
      <vt:lpstr>50-54 transition matrix</vt:lpstr>
      <vt:lpstr>55-59 transition matrix</vt:lpstr>
      <vt:lpstr>60-64 transition matrix</vt:lpstr>
      <vt:lpstr>65-69 transition matrix</vt:lpstr>
      <vt:lpstr>70-74 transition matrix</vt:lpstr>
      <vt:lpstr>75-79 transition matrix</vt:lpstr>
      <vt:lpstr>cohort 20-24</vt:lpstr>
      <vt:lpstr>cohort 25-29</vt:lpstr>
      <vt:lpstr>cohort 30-34</vt:lpstr>
      <vt:lpstr>cohort 35-39</vt:lpstr>
      <vt:lpstr>cohort 40-44</vt:lpstr>
      <vt:lpstr>cohort 45-49</vt:lpstr>
      <vt:lpstr>cohort 50 - 54</vt:lpstr>
      <vt:lpstr>cohort 55 - 59</vt:lpstr>
      <vt:lpstr>cohort 60-64</vt:lpstr>
      <vt:lpstr>cohort 65-69</vt:lpstr>
      <vt:lpstr>cohort 70-74</vt:lpstr>
      <vt:lpstr>cohort 75-79</vt:lpstr>
      <vt:lpstr>final calculations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</dc:creator>
  <cp:lastModifiedBy>Microsoft Office User</cp:lastModifiedBy>
  <dcterms:created xsi:type="dcterms:W3CDTF">2018-08-02T06:28:10Z</dcterms:created>
  <dcterms:modified xsi:type="dcterms:W3CDTF">2019-09-02T21:54:47Z</dcterms:modified>
</cp:coreProperties>
</file>