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i/Desktop/hopkins 2020-2021/business analystics/midterm project 1/"/>
    </mc:Choice>
  </mc:AlternateContent>
  <xr:revisionPtr revIDLastSave="0" documentId="13_ncr:1_{33A4DAAC-96B0-1444-88B3-E25678E40CEC}" xr6:coauthVersionLast="45" xr6:coauthVersionMax="45" xr10:uidLastSave="{00000000-0000-0000-0000-000000000000}"/>
  <bookViews>
    <workbookView xWindow="640" yWindow="820" windowWidth="31680" windowHeight="19420" xr2:uid="{2354691E-0545-614B-BC25-14F4C420378F}"/>
  </bookViews>
  <sheets>
    <sheet name="Sheet1" sheetId="1" r:id="rId1"/>
  </sheets>
  <definedNames>
    <definedName name="_xlnm._FilterDatabase" localSheetId="0" hidden="1">Sheet1!$W$2:$X$26</definedName>
    <definedName name="_xlchart.v1.0" hidden="1">Sheet1!$AA$3:$AA$5</definedName>
    <definedName name="_xlchart.v1.1" hidden="1">Sheet1!$Z$3:$Z$5</definedName>
    <definedName name="_xlchart.v1.2" hidden="1">Sheet1!$AA$3:$AA$5</definedName>
    <definedName name="_xlchart.v1.3" hidden="1">Sheet1!$Z$3:$Z$5</definedName>
    <definedName name="cluster">Sheet1!$A$9:$L$33</definedName>
    <definedName name="solver_adj" localSheetId="0" hidden="1">Sheet1!$F$3:$F$5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Sheet1!$F$3:$F$5</definedName>
    <definedName name="solver_lhs2" localSheetId="0" hidden="1">Sheet1!$F$3:$F$5</definedName>
    <definedName name="solver_lhs3" localSheetId="0" hidden="1">Sheet1!$F$3:$F$5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Sheet1!$P$7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24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3" i="1"/>
  <c r="G4" i="1" l="1"/>
  <c r="N4" i="1" s="1"/>
  <c r="G5" i="1"/>
  <c r="N5" i="1" s="1"/>
  <c r="G3" i="1"/>
  <c r="N3" i="1" s="1"/>
  <c r="D8" i="1"/>
  <c r="E8" i="1"/>
  <c r="F8" i="1"/>
  <c r="G8" i="1"/>
  <c r="D7" i="1"/>
  <c r="E7" i="1"/>
  <c r="F7" i="1"/>
  <c r="G7" i="1"/>
  <c r="C8" i="1"/>
  <c r="C7" i="1"/>
  <c r="J14" i="1" l="1"/>
  <c r="H21" i="1"/>
  <c r="K15" i="1"/>
  <c r="J15" i="1"/>
  <c r="K27" i="1"/>
  <c r="L16" i="1"/>
  <c r="L5" i="1" s="1"/>
  <c r="K16" i="1"/>
  <c r="K5" i="1" s="1"/>
  <c r="J16" i="1"/>
  <c r="J5" i="1" s="1"/>
  <c r="I16" i="1"/>
  <c r="I5" i="1" s="1"/>
  <c r="H30" i="1"/>
  <c r="H18" i="1"/>
  <c r="H16" i="1"/>
  <c r="H5" i="1" s="1"/>
  <c r="O15" i="1" s="1"/>
  <c r="H31" i="1"/>
  <c r="H3" i="1" s="1"/>
  <c r="L13" i="1"/>
  <c r="H26" i="1"/>
  <c r="H14" i="1"/>
  <c r="J17" i="1"/>
  <c r="H24" i="1"/>
  <c r="H12" i="1"/>
  <c r="H4" i="1" s="1"/>
  <c r="H11" i="1"/>
  <c r="H17" i="1"/>
  <c r="H10" i="1"/>
  <c r="H22" i="1"/>
  <c r="J27" i="1"/>
  <c r="H32" i="1"/>
  <c r="H20" i="1"/>
  <c r="H19" i="1"/>
  <c r="H29" i="1"/>
  <c r="H28" i="1"/>
  <c r="L15" i="1"/>
  <c r="H27" i="1"/>
  <c r="H15" i="1"/>
  <c r="K18" i="1"/>
  <c r="H25" i="1"/>
  <c r="H13" i="1"/>
  <c r="H23" i="1"/>
  <c r="H33" i="1"/>
  <c r="J26" i="1"/>
  <c r="I13" i="1"/>
  <c r="K25" i="1"/>
  <c r="J11" i="1"/>
  <c r="L23" i="1"/>
  <c r="L11" i="1"/>
  <c r="I22" i="1"/>
  <c r="J22" i="1"/>
  <c r="K22" i="1"/>
  <c r="L22" i="1"/>
  <c r="L27" i="1"/>
  <c r="L14" i="1"/>
  <c r="J25" i="1"/>
  <c r="L25" i="1"/>
  <c r="I12" i="1"/>
  <c r="I4" i="1" s="1"/>
  <c r="L24" i="1"/>
  <c r="K11" i="1"/>
  <c r="I10" i="1"/>
  <c r="J10" i="1"/>
  <c r="K10" i="1"/>
  <c r="L10" i="1"/>
  <c r="I33" i="1"/>
  <c r="I21" i="1"/>
  <c r="J33" i="1"/>
  <c r="J21" i="1"/>
  <c r="K33" i="1"/>
  <c r="K21" i="1"/>
  <c r="L33" i="1"/>
  <c r="L21" i="1"/>
  <c r="I26" i="1"/>
  <c r="K26" i="1"/>
  <c r="J12" i="1"/>
  <c r="J4" i="1" s="1"/>
  <c r="L12" i="1"/>
  <c r="L4" i="1" s="1"/>
  <c r="J23" i="1"/>
  <c r="I27" i="1"/>
  <c r="K14" i="1"/>
  <c r="I25" i="1"/>
  <c r="K13" i="1"/>
  <c r="I24" i="1"/>
  <c r="K24" i="1"/>
  <c r="K23" i="1"/>
  <c r="I20" i="1"/>
  <c r="J20" i="1"/>
  <c r="K20" i="1"/>
  <c r="L32" i="1"/>
  <c r="L20" i="1"/>
  <c r="I31" i="1"/>
  <c r="I3" i="1" s="1"/>
  <c r="I19" i="1"/>
  <c r="J31" i="1"/>
  <c r="J3" i="1" s="1"/>
  <c r="J19" i="1"/>
  <c r="K31" i="1"/>
  <c r="K3" i="1" s="1"/>
  <c r="K19" i="1"/>
  <c r="L31" i="1"/>
  <c r="L3" i="1" s="1"/>
  <c r="L19" i="1"/>
  <c r="I14" i="1"/>
  <c r="L26" i="1"/>
  <c r="J24" i="1"/>
  <c r="K12" i="1"/>
  <c r="K4" i="1" s="1"/>
  <c r="I23" i="1"/>
  <c r="J32" i="1"/>
  <c r="I17" i="1"/>
  <c r="K29" i="1"/>
  <c r="L17" i="1"/>
  <c r="I15" i="1"/>
  <c r="J13" i="1"/>
  <c r="I11" i="1"/>
  <c r="I32" i="1"/>
  <c r="K32" i="1"/>
  <c r="I30" i="1"/>
  <c r="I18" i="1"/>
  <c r="J30" i="1"/>
  <c r="J18" i="1"/>
  <c r="K30" i="1"/>
  <c r="L30" i="1"/>
  <c r="L18" i="1"/>
  <c r="I29" i="1"/>
  <c r="J29" i="1"/>
  <c r="K17" i="1"/>
  <c r="L29" i="1"/>
  <c r="I28" i="1"/>
  <c r="J28" i="1"/>
  <c r="K28" i="1"/>
  <c r="L28" i="1"/>
  <c r="O16" i="1" l="1"/>
  <c r="O27" i="1"/>
  <c r="O23" i="1"/>
  <c r="O29" i="1"/>
  <c r="O24" i="1"/>
  <c r="O13" i="1"/>
  <c r="O19" i="1"/>
  <c r="O26" i="1"/>
  <c r="O25" i="1"/>
  <c r="O32" i="1"/>
  <c r="O20" i="1"/>
  <c r="O10" i="1"/>
  <c r="O11" i="1"/>
  <c r="N27" i="1"/>
  <c r="N20" i="1"/>
  <c r="N13" i="1"/>
  <c r="N16" i="1"/>
  <c r="N21" i="1"/>
  <c r="O14" i="1"/>
  <c r="O33" i="1"/>
  <c r="M30" i="1"/>
  <c r="M26" i="1"/>
  <c r="O17" i="1"/>
  <c r="N11" i="1"/>
  <c r="N28" i="1"/>
  <c r="N30" i="1"/>
  <c r="N25" i="1"/>
  <c r="N23" i="1"/>
  <c r="O18" i="1"/>
  <c r="O30" i="1"/>
  <c r="O22" i="1"/>
  <c r="M29" i="1"/>
  <c r="O28" i="1"/>
  <c r="N19" i="1"/>
  <c r="N29" i="1"/>
  <c r="O12" i="1"/>
  <c r="M21" i="1"/>
  <c r="M11" i="1"/>
  <c r="M33" i="1"/>
  <c r="N31" i="1"/>
  <c r="M31" i="1"/>
  <c r="N22" i="1"/>
  <c r="N12" i="1"/>
  <c r="N14" i="1"/>
  <c r="M16" i="1"/>
  <c r="N33" i="1"/>
  <c r="M32" i="1"/>
  <c r="M25" i="1"/>
  <c r="M19" i="1"/>
  <c r="M15" i="1"/>
  <c r="N10" i="1"/>
  <c r="N26" i="1"/>
  <c r="M27" i="1"/>
  <c r="O21" i="1"/>
  <c r="O31" i="1"/>
  <c r="N17" i="1"/>
  <c r="M23" i="1"/>
  <c r="M14" i="1"/>
  <c r="N32" i="1"/>
  <c r="N24" i="1"/>
  <c r="M22" i="1"/>
  <c r="M12" i="1"/>
  <c r="N18" i="1"/>
  <c r="M17" i="1"/>
  <c r="M13" i="1"/>
  <c r="M10" i="1"/>
  <c r="M24" i="1"/>
  <c r="M28" i="1"/>
  <c r="M20" i="1"/>
  <c r="N15" i="1"/>
  <c r="M18" i="1"/>
  <c r="P19" i="1" l="1"/>
  <c r="Q19" i="1" s="1"/>
  <c r="P15" i="1"/>
  <c r="Q15" i="1" s="1"/>
  <c r="P11" i="1"/>
  <c r="Q11" i="1" s="1"/>
  <c r="P13" i="1"/>
  <c r="Q13" i="1" s="1"/>
  <c r="P33" i="1"/>
  <c r="Q33" i="1" s="1"/>
  <c r="P25" i="1"/>
  <c r="Q25" i="1" s="1"/>
  <c r="P20" i="1"/>
  <c r="Q20" i="1" s="1"/>
  <c r="P10" i="1"/>
  <c r="Q10" i="1" s="1"/>
  <c r="P27" i="1"/>
  <c r="Q27" i="1" s="1"/>
  <c r="P24" i="1"/>
  <c r="Q24" i="1" s="1"/>
  <c r="P17" i="1"/>
  <c r="Q17" i="1" s="1"/>
  <c r="P21" i="1"/>
  <c r="Q21" i="1" s="1"/>
  <c r="P31" i="1"/>
  <c r="Q31" i="1" s="1"/>
  <c r="P22" i="1"/>
  <c r="Q22" i="1" s="1"/>
  <c r="P12" i="1"/>
  <c r="Q12" i="1" s="1"/>
  <c r="P18" i="1"/>
  <c r="Q18" i="1" s="1"/>
  <c r="P32" i="1"/>
  <c r="Q32" i="1" s="1"/>
  <c r="P14" i="1"/>
  <c r="Q14" i="1" s="1"/>
  <c r="P26" i="1"/>
  <c r="Q26" i="1" s="1"/>
  <c r="P23" i="1"/>
  <c r="Q23" i="1" s="1"/>
  <c r="P30" i="1"/>
  <c r="Q30" i="1" s="1"/>
  <c r="P16" i="1"/>
  <c r="Q16" i="1" s="1"/>
  <c r="P28" i="1"/>
  <c r="Q28" i="1" s="1"/>
  <c r="P29" i="1"/>
  <c r="Q29" i="1" s="1"/>
  <c r="P7" i="1" l="1"/>
  <c r="P8" i="1" s="1"/>
  <c r="Q5" i="1"/>
  <c r="Q4" i="1"/>
  <c r="Q3" i="1"/>
</calcChain>
</file>

<file path=xl/sharedStrings.xml><?xml version="1.0" encoding="utf-8"?>
<sst xmlns="http://schemas.openxmlformats.org/spreadsheetml/2006/main" count="113" uniqueCount="52">
  <si>
    <t>County</t>
  </si>
  <si>
    <t>Confirmed</t>
  </si>
  <si>
    <t>Deaths</t>
  </si>
  <si>
    <t>Active</t>
  </si>
  <si>
    <t>Incidence_Rate</t>
  </si>
  <si>
    <t>Case-Fatality_Ratio</t>
  </si>
  <si>
    <t xml:space="preserve">Allegany </t>
  </si>
  <si>
    <t xml:space="preserve">Anne Arundel </t>
  </si>
  <si>
    <t xml:space="preserve">Baltimore County </t>
  </si>
  <si>
    <t xml:space="preserve">Baltimore City </t>
  </si>
  <si>
    <t xml:space="preserve">Calvert </t>
  </si>
  <si>
    <t xml:space="preserve">Caroline </t>
  </si>
  <si>
    <t xml:space="preserve">Carroll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</si>
  <si>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</si>
  <si>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</si>
  <si>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</si>
  <si>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</si>
  <si>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</si>
  <si>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</si>
  <si>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Howard </t>
  </si>
  <si>
    <t xml:space="preserve">Kent </t>
  </si>
  <si>
    <t xml:space="preserve">Montgomery </t>
  </si>
  <si>
    <t xml:space="preserve">Prince George's </t>
  </si>
  <si>
    <t xml:space="preserve">Queen Anne's </t>
  </si>
  <si>
    <t xml:space="preserve">Somerset </t>
  </si>
  <si>
    <t xml:space="preserve">St. Mary's </t>
  </si>
  <si>
    <t xml:space="preserve">Talbot </t>
  </si>
  <si>
    <t xml:space="preserve">Washington </t>
  </si>
  <si>
    <t xml:space="preserve">Wicomico </t>
  </si>
  <si>
    <t xml:space="preserve">Worcester </t>
  </si>
  <si>
    <t>County_num</t>
  </si>
  <si>
    <t>Mean</t>
  </si>
  <si>
    <t>St Dev</t>
  </si>
  <si>
    <t>z_Confirmed</t>
  </si>
  <si>
    <t>z_Deaths</t>
  </si>
  <si>
    <t>z_Active</t>
  </si>
  <si>
    <t>z_Incidence_Rate</t>
  </si>
  <si>
    <t>z_Case-Fatality_Ratio</t>
  </si>
  <si>
    <t>dist2_1</t>
  </si>
  <si>
    <t>dist2_2</t>
  </si>
  <si>
    <t>dist_3</t>
  </si>
  <si>
    <t>min_dist2</t>
  </si>
  <si>
    <t>anchor_num</t>
  </si>
  <si>
    <t>Anchor</t>
  </si>
  <si>
    <t>County_name</t>
  </si>
  <si>
    <t>Column</t>
  </si>
  <si>
    <t>ave_dist2</t>
  </si>
  <si>
    <t>sum_min_dist2</t>
  </si>
  <si>
    <t>Count of Counties</t>
  </si>
  <si>
    <t>1_counties</t>
  </si>
  <si>
    <t>2_counties</t>
  </si>
  <si>
    <t>3_counties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</si>
</sst>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3" fontId="0" fillId="0" borderId="0" xfId="0" applyNumberFormat="1"/>
    <xf numFmtId="43" fontId="0" fillId="0" borderId="1" xfId="1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Fill="1" applyBorder="1"/>
    <xf numFmtId="0" fontId="3" fillId="0" borderId="3" xfId="0" applyFont="1" applyFill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2" xfId="0" applyFont="1" applyBorder="1"/>
    <xf numFmtId="0" fontId="0" fillId="0" borderId="9" xfId="0" applyBorder="1"/>
    <xf numFmtId="0" fontId="3" fillId="0" borderId="2" xfId="0" applyFont="1" applyFill="1" applyBorder="1"/>
    <xf numFmtId="43" fontId="0" fillId="0" borderId="0" xfId="1" applyFont="1" applyBorder="1"/>
    <xf numFmtId="43" fontId="0" fillId="0" borderId="7" xfId="1" applyFont="1" applyBorder="1"/>
    <xf numFmtId="43" fontId="0" fillId="0" borderId="8" xfId="1" applyFont="1" applyBorder="1"/>
    <xf numFmtId="0" fontId="2" fillId="0" borderId="0" xfId="0" applyFont="1" applyAlignment="1">
      <alignment horizontal="right"/>
    </xf>
    <xf numFmtId="0" fontId="3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Counties in each Anchor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Anchors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Sheet1!$Z$3:$Z$5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Sheet1!$AA$3:$AA$5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A941-96D0-F3A5751D1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6193359"/>
        <c:axId val="1273481167"/>
      </c:barChart>
      <c:catAx>
        <c:axId val="103619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481167"/>
        <c:crosses val="autoZero"/>
        <c:auto val="1"/>
        <c:lblAlgn val="ctr"/>
        <c:lblOffset val="100"/>
        <c:noMultiLvlLbl val="0"/>
      </c:catAx>
      <c:valAx>
        <c:axId val="12734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Counties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9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7</xdr:row>
      <xdr:rowOff>101600</xdr:rowOff>
    </xdr:from>
    <xdr:to>
      <xdr:col>35</xdr:col>
      <xdr:colOff>368300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2C4D9-FF7E-3343-83C2-752F4CEAD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5F46-D337-2143-8E0B-CD3FEF9E79E1}">
  <dimension ref="A1:AA33"/>
  <sheetViews>
    <sheetView tabSelected="1" topLeftCell="N1" workbookViewId="0">
      <selection activeCell="AE40" sqref="AE40"/>
    </sheetView>
  </sheetViews>
  <sheetFormatPr baseColWidth="10" defaultRowHeight="16"/>
  <cols>
    <col min="1" max="1" width="11.33203125" customWidth="1"/>
    <col min="6" max="6" width="12.5" customWidth="1"/>
    <col min="7" max="7" width="16" customWidth="1"/>
    <col min="11" max="11" width="14.83203125" customWidth="1"/>
    <col min="12" max="12" width="16.83203125" customWidth="1"/>
    <col min="19" max="19" width="12.33203125" customWidth="1"/>
    <col min="20" max="20" width="15.6640625" customWidth="1"/>
  </cols>
  <sheetData>
    <row r="1" spans="1:27">
      <c r="E1" s="11"/>
      <c r="F1" s="12"/>
      <c r="G1" s="21" t="s">
        <v>45</v>
      </c>
      <c r="H1" s="12">
        <v>8</v>
      </c>
      <c r="I1" s="12">
        <v>9</v>
      </c>
      <c r="J1" s="12">
        <v>10</v>
      </c>
      <c r="K1" s="12">
        <v>11</v>
      </c>
      <c r="L1" s="13">
        <v>12</v>
      </c>
      <c r="X1" s="15"/>
    </row>
    <row r="2" spans="1:27">
      <c r="E2" s="19" t="s">
        <v>43</v>
      </c>
      <c r="F2" s="5" t="s">
        <v>30</v>
      </c>
      <c r="G2" s="20" t="s">
        <v>44</v>
      </c>
      <c r="H2" s="6" t="s">
        <v>33</v>
      </c>
      <c r="I2" s="6" t="s">
        <v>34</v>
      </c>
      <c r="J2" s="6" t="s">
        <v>35</v>
      </c>
      <c r="K2" s="6" t="s">
        <v>36</v>
      </c>
      <c r="L2" s="7" t="s">
        <v>37</v>
      </c>
      <c r="N2" s="26" t="s">
        <v>44</v>
      </c>
      <c r="O2" s="1" t="s">
        <v>43</v>
      </c>
      <c r="P2" s="1" t="s">
        <v>30</v>
      </c>
      <c r="Q2" s="1" t="s">
        <v>48</v>
      </c>
      <c r="S2" s="1" t="s">
        <v>49</v>
      </c>
      <c r="T2" s="1" t="s">
        <v>50</v>
      </c>
      <c r="U2" s="1" t="s">
        <v>51</v>
      </c>
      <c r="W2" s="1" t="s">
        <v>42</v>
      </c>
      <c r="X2" s="27" t="s">
        <v>0</v>
      </c>
      <c r="Z2" s="1" t="s">
        <v>43</v>
      </c>
      <c r="AA2" s="1" t="s">
        <v>48</v>
      </c>
    </row>
    <row r="3" spans="1:27">
      <c r="E3" s="14">
        <v>1</v>
      </c>
      <c r="F3" s="15">
        <v>22</v>
      </c>
      <c r="G3" s="10" t="str">
        <f>VLOOKUP($F3,cluster,2,0)</f>
        <v xml:space="preserve">Washington </v>
      </c>
      <c r="H3" s="15">
        <f>VLOOKUP($F3,cluster,H$1,0)</f>
        <v>-0.41353128203301798</v>
      </c>
      <c r="I3" s="15">
        <f>VLOOKUP($F3,cluster,I$1,0)</f>
        <v>-0.47896625701301626</v>
      </c>
      <c r="J3" s="15">
        <f>VLOOKUP($F3,cluster,J$1,0)</f>
        <v>-0.4112604888129141</v>
      </c>
      <c r="K3" s="15">
        <f>VLOOKUP($F3,cluster,K$1,0)</f>
        <v>-0.55139180063541304</v>
      </c>
      <c r="L3" s="10">
        <f>VLOOKUP($F3,cluster,L$1,0)</f>
        <v>-0.58732869376876995</v>
      </c>
      <c r="N3" s="2" t="str">
        <f>VLOOKUP(O3,E3:G5,3,0)</f>
        <v xml:space="preserve">Washington </v>
      </c>
      <c r="O3">
        <v>1</v>
      </c>
      <c r="P3">
        <f>VLOOKUP(O3,E3:G5,2,0)</f>
        <v>22</v>
      </c>
      <c r="Q3">
        <f>COUNTIF($Q$10:$Q$33,1)</f>
        <v>16</v>
      </c>
      <c r="S3" s="15" t="s">
        <v>7</v>
      </c>
      <c r="T3" s="15" t="s">
        <v>8</v>
      </c>
      <c r="U3" s="15" t="s">
        <v>6</v>
      </c>
      <c r="W3">
        <v>1</v>
      </c>
      <c r="X3" s="15" t="s">
        <v>7</v>
      </c>
      <c r="Z3">
        <v>1</v>
      </c>
      <c r="AA3">
        <v>16</v>
      </c>
    </row>
    <row r="4" spans="1:27">
      <c r="E4" s="14">
        <v>2</v>
      </c>
      <c r="F4" s="15">
        <v>3</v>
      </c>
      <c r="G4" s="10" t="str">
        <f>VLOOKUP($F4,cluster,2,0)</f>
        <v xml:space="preserve">Baltimore County </v>
      </c>
      <c r="H4" s="15">
        <f>VLOOKUP($F4,cluster,H$1,0)</f>
        <v>1.6144071991817814</v>
      </c>
      <c r="I4" s="15">
        <f>VLOOKUP($F4,cluster,I$1,0)</f>
        <v>1.8372193119094722</v>
      </c>
      <c r="J4" s="15">
        <f>VLOOKUP($F4,cluster,J$1,0)</f>
        <v>1.6065780057062353</v>
      </c>
      <c r="K4" s="15">
        <f>VLOOKUP($F4,cluster,K$1,0)</f>
        <v>0.93040822942593959</v>
      </c>
      <c r="L4" s="10">
        <f>VLOOKUP($F4,cluster,L$1,0)</f>
        <v>0.30698734947289891</v>
      </c>
      <c r="N4" s="2" t="str">
        <f>VLOOKUP(O4,E4:G6,3,0)</f>
        <v xml:space="preserve">Baltimore County </v>
      </c>
      <c r="O4">
        <v>2</v>
      </c>
      <c r="P4">
        <f>VLOOKUP(O4,E4:G6,2,0)</f>
        <v>3</v>
      </c>
      <c r="Q4">
        <f>COUNTIF($Q$10:$Q$33,2)</f>
        <v>4</v>
      </c>
      <c r="S4" s="15" t="s">
        <v>10</v>
      </c>
      <c r="T4" s="15" t="s">
        <v>9</v>
      </c>
      <c r="U4" s="15" t="s">
        <v>12</v>
      </c>
      <c r="W4">
        <v>1</v>
      </c>
      <c r="X4" s="15" t="s">
        <v>10</v>
      </c>
      <c r="Z4">
        <v>2</v>
      </c>
      <c r="AA4">
        <v>4</v>
      </c>
    </row>
    <row r="5" spans="1:27">
      <c r="C5" s="15"/>
      <c r="E5" s="16">
        <v>3</v>
      </c>
      <c r="F5" s="17">
        <v>7</v>
      </c>
      <c r="G5" s="18" t="str">
        <f>VLOOKUP($F5,cluster,2,0)</f>
        <v xml:space="preserve">Carroll </v>
      </c>
      <c r="H5" s="16">
        <f>VLOOKUP($F5,cluster,H$1,0)</f>
        <v>-0.40737269715394053</v>
      </c>
      <c r="I5" s="17">
        <f>VLOOKUP($F5,cluster,I$1,0)</f>
        <v>-0.15250356648588417</v>
      </c>
      <c r="J5" s="17">
        <f>VLOOKUP($F5,cluster,J$1,0)</f>
        <v>-0.41526918358333703</v>
      </c>
      <c r="K5" s="17">
        <f>VLOOKUP($F5,cluster,K$1,0)</f>
        <v>-0.71837382658810112</v>
      </c>
      <c r="L5" s="18">
        <f>VLOOKUP($F5,cluster,L$1,0)</f>
        <v>2.0843011786276717</v>
      </c>
      <c r="N5" s="2" t="str">
        <f>VLOOKUP(O5,E5:G7,3,0)</f>
        <v xml:space="preserve">Carroll </v>
      </c>
      <c r="O5">
        <v>3</v>
      </c>
      <c r="P5">
        <f>VLOOKUP(O5,E5:G7,2,0)</f>
        <v>7</v>
      </c>
      <c r="Q5">
        <f>COUNTIF($Q$10:$Q$33,3)</f>
        <v>4</v>
      </c>
      <c r="S5" s="15" t="s">
        <v>11</v>
      </c>
      <c r="T5" s="15" t="s">
        <v>21</v>
      </c>
      <c r="U5" s="15" t="s">
        <v>20</v>
      </c>
      <c r="W5">
        <v>1</v>
      </c>
      <c r="X5" s="15" t="s">
        <v>11</v>
      </c>
      <c r="Z5">
        <v>3</v>
      </c>
      <c r="AA5">
        <v>4</v>
      </c>
    </row>
    <row r="6" spans="1:27">
      <c r="S6" s="15" t="s">
        <v>13</v>
      </c>
      <c r="T6" s="15" t="s">
        <v>22</v>
      </c>
      <c r="U6" s="15" t="s">
        <v>25</v>
      </c>
      <c r="W6">
        <v>1</v>
      </c>
      <c r="X6" s="15" t="s">
        <v>13</v>
      </c>
    </row>
    <row r="7" spans="1:27">
      <c r="B7" s="2" t="s">
        <v>31</v>
      </c>
      <c r="C7" s="3">
        <f>AVERAGE(C10:C33)</f>
        <v>5596.9388888888889</v>
      </c>
      <c r="D7" s="3">
        <f t="shared" ref="D7:G7" si="0">AVERAGE(D10:D33)</f>
        <v>167.48055555555558</v>
      </c>
      <c r="E7" s="3">
        <f t="shared" si="0"/>
        <v>5429.4583333333339</v>
      </c>
      <c r="F7" s="3">
        <f t="shared" si="0"/>
        <v>1730.2538437801279</v>
      </c>
      <c r="G7" s="3">
        <f t="shared" si="0"/>
        <v>2.8956714037190761</v>
      </c>
      <c r="O7" s="26" t="s">
        <v>47</v>
      </c>
      <c r="P7">
        <f>SUM(P10:P33)</f>
        <v>34.439393659511232</v>
      </c>
      <c r="S7" s="15" t="s">
        <v>14</v>
      </c>
      <c r="W7">
        <v>1</v>
      </c>
      <c r="X7" s="15" t="s">
        <v>14</v>
      </c>
    </row>
    <row r="8" spans="1:27">
      <c r="B8" s="2" t="s">
        <v>32</v>
      </c>
      <c r="C8">
        <f>STDEV(C10:C33)</f>
        <v>8540.9231232158272</v>
      </c>
      <c r="D8">
        <f t="shared" ref="D8:G8" si="1">STDEV(D10:D33)</f>
        <v>262.81716866776003</v>
      </c>
      <c r="E8">
        <f t="shared" si="1"/>
        <v>8281.9974833098513</v>
      </c>
      <c r="F8">
        <f t="shared" si="1"/>
        <v>658.60211364004965</v>
      </c>
      <c r="G8">
        <f t="shared" si="1"/>
        <v>1.4976541973059319</v>
      </c>
      <c r="O8" s="26" t="s">
        <v>46</v>
      </c>
      <c r="P8">
        <f>P7/24</f>
        <v>1.4349747358129681</v>
      </c>
      <c r="S8" s="15" t="s">
        <v>15</v>
      </c>
      <c r="W8">
        <v>1</v>
      </c>
      <c r="X8" s="15" t="s">
        <v>15</v>
      </c>
    </row>
    <row r="9" spans="1:27">
      <c r="A9" s="5" t="s">
        <v>30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7" t="s">
        <v>5</v>
      </c>
      <c r="H9" s="6" t="s">
        <v>33</v>
      </c>
      <c r="I9" s="6" t="s">
        <v>34</v>
      </c>
      <c r="J9" s="6" t="s">
        <v>35</v>
      </c>
      <c r="K9" s="6" t="s">
        <v>36</v>
      </c>
      <c r="L9" s="7" t="s">
        <v>37</v>
      </c>
      <c r="M9" s="9" t="s">
        <v>38</v>
      </c>
      <c r="N9" s="9" t="s">
        <v>39</v>
      </c>
      <c r="O9" s="22" t="s">
        <v>40</v>
      </c>
      <c r="P9" s="8" t="s">
        <v>41</v>
      </c>
      <c r="Q9" s="22" t="s">
        <v>42</v>
      </c>
      <c r="S9" s="15" t="s">
        <v>16</v>
      </c>
      <c r="W9">
        <v>1</v>
      </c>
      <c r="X9" s="15" t="s">
        <v>16</v>
      </c>
    </row>
    <row r="10" spans="1:27">
      <c r="A10" s="15">
        <v>1</v>
      </c>
      <c r="B10" s="15" t="s">
        <v>6</v>
      </c>
      <c r="C10" s="23">
        <v>552.86666666666667</v>
      </c>
      <c r="D10" s="23">
        <v>23</v>
      </c>
      <c r="E10" s="23">
        <v>529.86666666666667</v>
      </c>
      <c r="F10" s="23">
        <v>785.1435279860633</v>
      </c>
      <c r="G10" s="4">
        <v>4.174497577053776</v>
      </c>
      <c r="H10" s="15">
        <f>STANDARDIZE(C10,$C$7,$C$8)</f>
        <v>-0.59057693758084417</v>
      </c>
      <c r="I10" s="15">
        <f>STANDARDIZE(D10,$D$7,$D$8)</f>
        <v>-0.54973788922519173</v>
      </c>
      <c r="J10" s="15">
        <f>STANDARDIZE(E10,$E$7,$E$8)</f>
        <v>-0.59159540636669872</v>
      </c>
      <c r="K10" s="15">
        <f>STANDARDIZE(F10,$F$7,$F$8)</f>
        <v>-1.4350247231526534</v>
      </c>
      <c r="L10" s="10">
        <f>STANDARDIZE(G10,$G$7,$G$8)</f>
        <v>0.85388614784048777</v>
      </c>
      <c r="M10" s="15">
        <f>SUMXMY2($H$3:$L$3,H10:L10)</f>
        <v>2.9267818319946226</v>
      </c>
      <c r="N10" s="15">
        <f>SUMXMY2($H$4:$L$4,H10:L10)</f>
        <v>21.285857421768409</v>
      </c>
      <c r="O10" s="10">
        <f>SUMXMY2($H$5:$L$5,H10:L10)</f>
        <v>2.2499594932474065</v>
      </c>
      <c r="P10" s="15">
        <f>MIN(M10:O10)</f>
        <v>2.2499594932474065</v>
      </c>
      <c r="Q10" s="10">
        <f>MATCH(P10,M10:O10,0)</f>
        <v>3</v>
      </c>
      <c r="S10" s="15" t="s">
        <v>17</v>
      </c>
      <c r="W10">
        <v>1</v>
      </c>
      <c r="X10" s="15" t="s">
        <v>17</v>
      </c>
    </row>
    <row r="11" spans="1:27">
      <c r="A11" s="15">
        <v>2</v>
      </c>
      <c r="B11" s="15" t="s">
        <v>7</v>
      </c>
      <c r="C11" s="23">
        <v>11125.533333333333</v>
      </c>
      <c r="D11" s="23">
        <v>261.13333333333333</v>
      </c>
      <c r="E11" s="23">
        <v>10864.4</v>
      </c>
      <c r="F11" s="23">
        <v>1920.7320933048309</v>
      </c>
      <c r="G11" s="4">
        <v>2.3478314452058373</v>
      </c>
      <c r="H11" s="15">
        <f t="shared" ref="H11:H33" si="2">STANDARDIZE(C11,$C$7,$C$8)</f>
        <v>0.64730642867123922</v>
      </c>
      <c r="I11" s="15">
        <f t="shared" ref="I11:I33" si="3">STANDARDIZE(D11,$D$7,$D$8)</f>
        <v>0.3563419325020154</v>
      </c>
      <c r="J11" s="15">
        <f t="shared" ref="J11:J33" si="4">STANDARDIZE(E11,$E$7,$E$8)</f>
        <v>0.65623560953976812</v>
      </c>
      <c r="K11" s="15">
        <f t="shared" ref="K11:K33" si="5">STANDARDIZE(F11,$F$7,$F$8)</f>
        <v>0.28921597058342624</v>
      </c>
      <c r="L11" s="10">
        <f t="shared" ref="L11:L33" si="6">STANDARDIZE(G11,$G$7,$G$8)</f>
        <v>-0.36579870005955006</v>
      </c>
      <c r="M11" s="15">
        <f t="shared" ref="M11:M33" si="7">SUMXMY2($H$3:$L$3,H11:L11)</f>
        <v>3.7183613030676401</v>
      </c>
      <c r="N11" s="15">
        <f t="shared" ref="N11:N33" si="8">SUMXMY2($H$4:$L$4,H11:L11)</f>
        <v>4.8952009643592476</v>
      </c>
      <c r="O11" s="10">
        <f>SUMXMY2($H$5:$L$5,H11:L11)</f>
        <v>9.5376209368846983</v>
      </c>
      <c r="P11" s="15">
        <f t="shared" ref="P11:P33" si="9">MIN(M11:O11)</f>
        <v>3.7183613030676401</v>
      </c>
      <c r="Q11" s="10">
        <f>MATCH(P11,M11:O11,0)</f>
        <v>1</v>
      </c>
      <c r="S11" s="15" t="s">
        <v>18</v>
      </c>
      <c r="W11">
        <v>1</v>
      </c>
      <c r="X11" s="15" t="s">
        <v>18</v>
      </c>
    </row>
    <row r="12" spans="1:27">
      <c r="A12" s="15">
        <v>3</v>
      </c>
      <c r="B12" s="15" t="s">
        <v>8</v>
      </c>
      <c r="C12" s="23">
        <v>19385.466666666667</v>
      </c>
      <c r="D12" s="23">
        <v>650.33333333333337</v>
      </c>
      <c r="E12" s="23">
        <v>18735.133333333335</v>
      </c>
      <c r="F12" s="23">
        <v>2343.0226702281479</v>
      </c>
      <c r="G12" s="4">
        <v>3.355432296176986</v>
      </c>
      <c r="H12" s="15">
        <f t="shared" si="2"/>
        <v>1.6144071991817814</v>
      </c>
      <c r="I12" s="15">
        <f t="shared" si="3"/>
        <v>1.8372193119094722</v>
      </c>
      <c r="J12" s="15">
        <f t="shared" si="4"/>
        <v>1.6065780057062353</v>
      </c>
      <c r="K12" s="15">
        <f t="shared" si="5"/>
        <v>0.93040822942593959</v>
      </c>
      <c r="L12" s="10">
        <f t="shared" si="6"/>
        <v>0.30698734947289891</v>
      </c>
      <c r="M12" s="15">
        <f t="shared" si="7"/>
        <v>16.544454777529147</v>
      </c>
      <c r="N12" s="15">
        <f t="shared" si="8"/>
        <v>0</v>
      </c>
      <c r="O12" s="10">
        <f>SUMXMY2($H$5:$L$5,H12:L12)</f>
        <v>18.011783854414016</v>
      </c>
      <c r="P12" s="15">
        <f t="shared" si="9"/>
        <v>0</v>
      </c>
      <c r="Q12" s="10">
        <f>MATCH(P12,M12:O12,0)</f>
        <v>2</v>
      </c>
      <c r="S12" s="15" t="s">
        <v>19</v>
      </c>
      <c r="W12">
        <v>1</v>
      </c>
      <c r="X12" s="15" t="s">
        <v>19</v>
      </c>
    </row>
    <row r="13" spans="1:27">
      <c r="A13" s="15">
        <v>4</v>
      </c>
      <c r="B13" s="15" t="s">
        <v>9</v>
      </c>
      <c r="C13" s="23">
        <v>16724.866666666665</v>
      </c>
      <c r="D13" s="23">
        <v>494.93333333333334</v>
      </c>
      <c r="E13" s="23">
        <v>16229.933333333332</v>
      </c>
      <c r="F13" s="23">
        <v>2818.0536599886486</v>
      </c>
      <c r="G13" s="4">
        <v>2.9597335564943532</v>
      </c>
      <c r="H13" s="15">
        <f t="shared" si="2"/>
        <v>1.3028952043286732</v>
      </c>
      <c r="I13" s="15">
        <f t="shared" si="3"/>
        <v>1.2459337395561352</v>
      </c>
      <c r="J13" s="15">
        <f t="shared" si="4"/>
        <v>1.3040905918850452</v>
      </c>
      <c r="K13" s="15">
        <f t="shared" si="5"/>
        <v>1.6516798134708743</v>
      </c>
      <c r="L13" s="10">
        <f t="shared" si="6"/>
        <v>4.2774996317918992E-2</v>
      </c>
      <c r="M13" s="15">
        <f t="shared" si="7"/>
        <v>14.114384408441598</v>
      </c>
      <c r="N13" s="15">
        <f t="shared" si="8"/>
        <v>1.1281978520411893</v>
      </c>
      <c r="O13" s="10">
        <f>SUMXMY2($H$5:$L$5,H13:L13)</f>
        <v>17.621824641083524</v>
      </c>
      <c r="P13" s="15">
        <f t="shared" si="9"/>
        <v>1.1281978520411893</v>
      </c>
      <c r="Q13" s="10">
        <f>MATCH(P13,M13:O13,0)</f>
        <v>2</v>
      </c>
      <c r="S13" s="15" t="s">
        <v>23</v>
      </c>
      <c r="W13">
        <v>1</v>
      </c>
      <c r="X13" s="15" t="s">
        <v>23</v>
      </c>
    </row>
    <row r="14" spans="1:27">
      <c r="A14" s="15">
        <v>5</v>
      </c>
      <c r="B14" s="15" t="s">
        <v>10</v>
      </c>
      <c r="C14" s="23">
        <v>1099.7333333333333</v>
      </c>
      <c r="D14" s="23">
        <v>28.333333333333332</v>
      </c>
      <c r="E14" s="23">
        <v>1071.4000000000001</v>
      </c>
      <c r="F14" s="23">
        <v>1188.5796631540973</v>
      </c>
      <c r="G14" s="4">
        <v>2.5776634773647533</v>
      </c>
      <c r="H14" s="15">
        <f t="shared" si="2"/>
        <v>-0.52654794928797677</v>
      </c>
      <c r="I14" s="15">
        <f t="shared" si="3"/>
        <v>-0.52944494808908404</v>
      </c>
      <c r="J14" s="15">
        <f t="shared" si="4"/>
        <v>-0.52620860391660762</v>
      </c>
      <c r="K14" s="15">
        <f t="shared" si="5"/>
        <v>-0.82246043461997687</v>
      </c>
      <c r="L14" s="10">
        <f t="shared" si="6"/>
        <v>-0.21233735192434544</v>
      </c>
      <c r="M14" s="15">
        <f t="shared" si="7"/>
        <v>0.2426306452846026</v>
      </c>
      <c r="N14" s="15">
        <f t="shared" si="8"/>
        <v>18.07581408837563</v>
      </c>
      <c r="O14" s="10">
        <f>SUMXMY2($H$5:$L$5,H14:L14)</f>
        <v>5.4539776628577323</v>
      </c>
      <c r="P14" s="15">
        <f t="shared" si="9"/>
        <v>0.2426306452846026</v>
      </c>
      <c r="Q14" s="10">
        <f>MATCH(P14,M14:O14,0)</f>
        <v>1</v>
      </c>
      <c r="S14" s="15" t="s">
        <v>24</v>
      </c>
      <c r="W14">
        <v>1</v>
      </c>
      <c r="X14" s="15" t="s">
        <v>24</v>
      </c>
    </row>
    <row r="15" spans="1:27">
      <c r="A15" s="15">
        <v>6</v>
      </c>
      <c r="B15" s="15" t="s">
        <v>11</v>
      </c>
      <c r="C15" s="23">
        <v>696.33333333333337</v>
      </c>
      <c r="D15" s="23">
        <v>7.8666666666666663</v>
      </c>
      <c r="E15" s="23">
        <v>688.4666666666667</v>
      </c>
      <c r="F15" s="23">
        <v>2084.455886168148</v>
      </c>
      <c r="G15" s="4">
        <v>1.1297689803340931</v>
      </c>
      <c r="H15" s="15">
        <f t="shared" si="2"/>
        <v>-0.57377937780926669</v>
      </c>
      <c r="I15" s="15">
        <f t="shared" si="3"/>
        <v>-0.60731910969889713</v>
      </c>
      <c r="J15" s="15">
        <f t="shared" si="4"/>
        <v>-0.57244543677064219</v>
      </c>
      <c r="K15" s="15">
        <f t="shared" si="5"/>
        <v>0.53780884551124386</v>
      </c>
      <c r="L15" s="10">
        <f t="shared" si="6"/>
        <v>-1.1791122587320837</v>
      </c>
      <c r="M15" s="15">
        <f t="shared" si="7"/>
        <v>1.6047003297676365</v>
      </c>
      <c r="N15" s="15">
        <f t="shared" si="8"/>
        <v>17.87469807506432</v>
      </c>
      <c r="O15" s="10">
        <f>SUMXMY2($H$5:$L$5,H15:L15)</f>
        <v>12.487114905103736</v>
      </c>
      <c r="P15" s="15">
        <f t="shared" si="9"/>
        <v>1.6047003297676365</v>
      </c>
      <c r="Q15" s="10">
        <f>MATCH(P15,M15:O15,0)</f>
        <v>1</v>
      </c>
      <c r="S15" s="15" t="s">
        <v>26</v>
      </c>
      <c r="W15">
        <v>1</v>
      </c>
      <c r="X15" s="15" t="s">
        <v>26</v>
      </c>
    </row>
    <row r="16" spans="1:27">
      <c r="A16" s="15">
        <v>7</v>
      </c>
      <c r="B16" s="15" t="s">
        <v>12</v>
      </c>
      <c r="C16" s="23">
        <v>2117.6</v>
      </c>
      <c r="D16" s="23">
        <v>127.4</v>
      </c>
      <c r="E16" s="23">
        <v>1990.2</v>
      </c>
      <c r="F16" s="23">
        <v>1257.131323205514</v>
      </c>
      <c r="G16" s="4">
        <v>6.0172338123405096</v>
      </c>
      <c r="H16" s="15">
        <f t="shared" si="2"/>
        <v>-0.40737269715394053</v>
      </c>
      <c r="I16" s="15">
        <f t="shared" si="3"/>
        <v>-0.15250356648588417</v>
      </c>
      <c r="J16" s="15">
        <f t="shared" si="4"/>
        <v>-0.41526918358333703</v>
      </c>
      <c r="K16" s="15">
        <f t="shared" si="5"/>
        <v>-0.71837382658810112</v>
      </c>
      <c r="L16" s="10">
        <f t="shared" si="6"/>
        <v>2.0843011786276717</v>
      </c>
      <c r="M16" s="15">
        <f t="shared" si="7"/>
        <v>7.2721210581799802</v>
      </c>
      <c r="N16" s="15">
        <f t="shared" si="8"/>
        <v>18.011783854414016</v>
      </c>
      <c r="O16" s="10">
        <f>SUMXMY2($H$5:$L$5,H16:L16)</f>
        <v>0</v>
      </c>
      <c r="P16" s="15">
        <f t="shared" si="9"/>
        <v>0</v>
      </c>
      <c r="Q16" s="10">
        <f>MATCH(P16,M16:O16,0)</f>
        <v>3</v>
      </c>
      <c r="S16" s="15" t="s">
        <v>27</v>
      </c>
      <c r="W16">
        <v>1</v>
      </c>
      <c r="X16" s="15" t="s">
        <v>27</v>
      </c>
    </row>
    <row r="17" spans="1:24">
      <c r="A17" s="15">
        <v>8</v>
      </c>
      <c r="B17" s="15" t="s">
        <v>13</v>
      </c>
      <c r="C17" s="23">
        <v>1229.5333333333333</v>
      </c>
      <c r="D17" s="23">
        <v>36</v>
      </c>
      <c r="E17" s="23">
        <v>1193.5333333333333</v>
      </c>
      <c r="F17" s="23">
        <v>1195.4045338907467</v>
      </c>
      <c r="G17" s="4">
        <v>2.9339283741341977</v>
      </c>
      <c r="H17" s="15">
        <f t="shared" si="2"/>
        <v>-0.51135052880690723</v>
      </c>
      <c r="I17" s="15">
        <f t="shared" si="3"/>
        <v>-0.50027384520592921</v>
      </c>
      <c r="J17" s="15">
        <f t="shared" si="4"/>
        <v>-0.5114617588977024</v>
      </c>
      <c r="K17" s="15">
        <f t="shared" si="5"/>
        <v>-0.81209777316581166</v>
      </c>
      <c r="L17" s="10">
        <f t="shared" si="6"/>
        <v>2.5544595330444467E-2</v>
      </c>
      <c r="M17" s="15">
        <f t="shared" si="7"/>
        <v>0.46364418548492475</v>
      </c>
      <c r="N17" s="15">
        <f t="shared" si="8"/>
        <v>17.584349815036038</v>
      </c>
      <c r="O17" s="10">
        <f>SUMXMY2($H$5:$L$5,H17:L17)</f>
        <v>4.388271415213655</v>
      </c>
      <c r="P17" s="15">
        <f t="shared" si="9"/>
        <v>0.46364418548492475</v>
      </c>
      <c r="Q17" s="10">
        <f>MATCH(P17,M17:O17,0)</f>
        <v>1</v>
      </c>
      <c r="S17" s="15" t="s">
        <v>28</v>
      </c>
      <c r="W17">
        <v>1</v>
      </c>
      <c r="X17" s="15" t="s">
        <v>28</v>
      </c>
    </row>
    <row r="18" spans="1:24">
      <c r="A18" s="15">
        <v>9</v>
      </c>
      <c r="B18" s="15" t="s">
        <v>14</v>
      </c>
      <c r="C18" s="23">
        <v>2991.7333333333331</v>
      </c>
      <c r="D18" s="23">
        <v>101</v>
      </c>
      <c r="E18" s="23">
        <v>2890.7333333333331</v>
      </c>
      <c r="F18" s="23">
        <v>1832.5298966251542</v>
      </c>
      <c r="G18" s="4">
        <v>3.3770372944192433</v>
      </c>
      <c r="H18" s="15">
        <f t="shared" si="2"/>
        <v>-0.30502622702154053</v>
      </c>
      <c r="I18" s="15">
        <f t="shared" si="3"/>
        <v>-0.25295362510961711</v>
      </c>
      <c r="J18" s="15">
        <f t="shared" si="4"/>
        <v>-0.30653535033258839</v>
      </c>
      <c r="K18" s="15">
        <f t="shared" si="5"/>
        <v>0.15529262771380031</v>
      </c>
      <c r="L18" s="10">
        <f t="shared" si="6"/>
        <v>0.32141324183251141</v>
      </c>
      <c r="M18" s="15">
        <f t="shared" si="7"/>
        <v>1.3990371981642864</v>
      </c>
      <c r="N18" s="15">
        <f t="shared" si="8"/>
        <v>12.314062599715704</v>
      </c>
      <c r="O18" s="10">
        <f>SUMXMY2($H$5:$L$5,H18:L18)</f>
        <v>3.9034550117898288</v>
      </c>
      <c r="P18" s="15">
        <f t="shared" si="9"/>
        <v>1.3990371981642864</v>
      </c>
      <c r="Q18" s="10">
        <f>MATCH(P18,M18:O18,0)</f>
        <v>1</v>
      </c>
      <c r="S18" s="15" t="s">
        <v>29</v>
      </c>
      <c r="W18">
        <v>1</v>
      </c>
      <c r="X18" s="15" t="s">
        <v>29</v>
      </c>
    </row>
    <row r="19" spans="1:24">
      <c r="A19" s="15">
        <v>10</v>
      </c>
      <c r="B19" s="15" t="s">
        <v>15</v>
      </c>
      <c r="C19" s="23">
        <v>673.5333333333333</v>
      </c>
      <c r="D19" s="23">
        <v>10</v>
      </c>
      <c r="E19" s="23">
        <v>663.5333333333333</v>
      </c>
      <c r="F19" s="23">
        <v>2109.4720577948938</v>
      </c>
      <c r="G19" s="4">
        <v>1.4891712051581176</v>
      </c>
      <c r="H19" s="15">
        <f t="shared" si="2"/>
        <v>-0.57644887847928494</v>
      </c>
      <c r="I19" s="15">
        <f t="shared" si="3"/>
        <v>-0.59920193324445414</v>
      </c>
      <c r="J19" s="15">
        <f t="shared" si="4"/>
        <v>-0.57545598264240561</v>
      </c>
      <c r="K19" s="15">
        <f t="shared" si="5"/>
        <v>0.57579258578271519</v>
      </c>
      <c r="L19" s="10">
        <f t="shared" si="6"/>
        <v>-0.93913548340535047</v>
      </c>
      <c r="M19" s="15">
        <f t="shared" si="7"/>
        <v>1.4622715794837799</v>
      </c>
      <c r="N19" s="15">
        <f t="shared" si="8"/>
        <v>17.175845532507527</v>
      </c>
      <c r="O19" s="10">
        <f>SUMXMY2($H$5:$L$5,H19:L19)</f>
        <v>11.069821948783259</v>
      </c>
      <c r="P19" s="15">
        <f t="shared" si="9"/>
        <v>1.4622715794837799</v>
      </c>
      <c r="Q19" s="10">
        <f>MATCH(P19,M19:O19,0)</f>
        <v>1</v>
      </c>
      <c r="W19">
        <v>2</v>
      </c>
      <c r="X19" s="15" t="s">
        <v>8</v>
      </c>
    </row>
    <row r="20" spans="1:24">
      <c r="A20" s="15">
        <v>11</v>
      </c>
      <c r="B20" s="15" t="s">
        <v>16</v>
      </c>
      <c r="C20" s="23">
        <v>4455.666666666667</v>
      </c>
      <c r="D20" s="23">
        <v>136.19999999999999</v>
      </c>
      <c r="E20" s="23">
        <v>4319.4666666666662</v>
      </c>
      <c r="F20" s="23">
        <v>1716.7089839861983</v>
      </c>
      <c r="G20" s="4">
        <v>3.0576878334038264</v>
      </c>
      <c r="H20" s="15">
        <f t="shared" si="2"/>
        <v>-0.13362398955682325</v>
      </c>
      <c r="I20" s="15">
        <f t="shared" si="3"/>
        <v>-0.1190202136113066</v>
      </c>
      <c r="J20" s="15">
        <f t="shared" si="4"/>
        <v>-0.13402463221023173</v>
      </c>
      <c r="K20" s="15">
        <f t="shared" si="5"/>
        <v>-2.056607398216214E-2</v>
      </c>
      <c r="L20" s="10">
        <f t="shared" si="6"/>
        <v>0.10818013262086471</v>
      </c>
      <c r="M20" s="15">
        <f t="shared" si="7"/>
        <v>1.0502774463909614</v>
      </c>
      <c r="N20" s="15">
        <f t="shared" si="8"/>
        <v>10.856060096349401</v>
      </c>
      <c r="O20" s="10">
        <f>SUMXMY2($H$5:$L$5,H20:L20)</f>
        <v>4.547148035575864</v>
      </c>
      <c r="P20" s="15">
        <f t="shared" si="9"/>
        <v>1.0502774463909614</v>
      </c>
      <c r="Q20" s="10">
        <f>MATCH(P20,M20:O20,0)</f>
        <v>1</v>
      </c>
      <c r="W20">
        <v>2</v>
      </c>
      <c r="X20" s="15" t="s">
        <v>9</v>
      </c>
    </row>
    <row r="21" spans="1:24">
      <c r="A21" s="15">
        <v>12</v>
      </c>
      <c r="B21" s="15" t="s">
        <v>17</v>
      </c>
      <c r="C21" s="23">
        <v>94.4</v>
      </c>
      <c r="D21" s="23">
        <v>1</v>
      </c>
      <c r="E21" s="23">
        <v>93.4</v>
      </c>
      <c r="F21" s="23">
        <v>325.36017095195376</v>
      </c>
      <c r="G21" s="4">
        <v>1.0794972736271715</v>
      </c>
      <c r="H21" s="15">
        <f t="shared" si="2"/>
        <v>-0.64425575660925449</v>
      </c>
      <c r="I21" s="15">
        <f t="shared" si="3"/>
        <v>-0.63344627141163579</v>
      </c>
      <c r="J21" s="15">
        <f t="shared" si="4"/>
        <v>-0.64429605829834302</v>
      </c>
      <c r="K21" s="15">
        <f t="shared" si="5"/>
        <v>-2.1331447982506786</v>
      </c>
      <c r="L21" s="10">
        <f t="shared" si="6"/>
        <v>-1.2126792241886979</v>
      </c>
      <c r="M21" s="15">
        <f t="shared" si="7"/>
        <v>3.0244092660238397</v>
      </c>
      <c r="N21" s="15">
        <f t="shared" si="8"/>
        <v>27.966924472969566</v>
      </c>
      <c r="O21" s="10">
        <f>SUMXMY2($H$5:$L$5,H21:L21)</f>
        <v>13.211529457434196</v>
      </c>
      <c r="P21" s="15">
        <f t="shared" si="9"/>
        <v>3.0244092660238397</v>
      </c>
      <c r="Q21" s="10">
        <f>MATCH(P21,M21:O21,0)</f>
        <v>1</v>
      </c>
      <c r="W21">
        <v>2</v>
      </c>
      <c r="X21" s="15" t="s">
        <v>21</v>
      </c>
    </row>
    <row r="22" spans="1:24">
      <c r="A22" s="15">
        <v>13</v>
      </c>
      <c r="B22" s="15" t="s">
        <v>18</v>
      </c>
      <c r="C22" s="23">
        <v>3355.8666666666668</v>
      </c>
      <c r="D22" s="23">
        <v>77.733333333333334</v>
      </c>
      <c r="E22" s="23">
        <v>3278.1333333333332</v>
      </c>
      <c r="F22" s="23">
        <v>1313.7541219564025</v>
      </c>
      <c r="G22" s="4">
        <v>2.3168693055169123</v>
      </c>
      <c r="H22" s="15">
        <f t="shared" si="2"/>
        <v>-0.26239227187639336</v>
      </c>
      <c r="I22" s="15">
        <f t="shared" si="3"/>
        <v>-0.34148158081588681</v>
      </c>
      <c r="J22" s="15">
        <f t="shared" si="4"/>
        <v>-0.25975919508976192</v>
      </c>
      <c r="K22" s="15">
        <f t="shared" si="5"/>
        <v>-0.63239961305583947</v>
      </c>
      <c r="L22" s="10">
        <f t="shared" si="6"/>
        <v>-0.38647245755618814</v>
      </c>
      <c r="M22" s="15">
        <f t="shared" si="7"/>
        <v>0.11160317187857011</v>
      </c>
      <c r="N22" s="15">
        <f t="shared" si="8"/>
        <v>14.675583238088933</v>
      </c>
      <c r="O22" s="10">
        <f>SUMXMY2($H$5:$L$5,H22:L22)</f>
        <v>6.1930292967887439</v>
      </c>
      <c r="P22" s="15">
        <f t="shared" si="9"/>
        <v>0.11160317187857011</v>
      </c>
      <c r="Q22" s="10">
        <f>MATCH(P22,M22:O22,0)</f>
        <v>1</v>
      </c>
      <c r="W22">
        <v>2</v>
      </c>
      <c r="X22" s="15" t="s">
        <v>22</v>
      </c>
    </row>
    <row r="23" spans="1:24">
      <c r="A23" s="15">
        <v>14</v>
      </c>
      <c r="B23" s="15" t="s">
        <v>19</v>
      </c>
      <c r="C23" s="23">
        <v>5537.1333333333332</v>
      </c>
      <c r="D23" s="23">
        <v>123.33333333333333</v>
      </c>
      <c r="E23" s="23">
        <v>5413.8</v>
      </c>
      <c r="F23" s="23">
        <v>1700.1238396430099</v>
      </c>
      <c r="G23" s="4">
        <v>2.2280419250638182</v>
      </c>
      <c r="H23" s="15">
        <f t="shared" si="2"/>
        <v>-7.0022355537884386E-3</v>
      </c>
      <c r="I23" s="15">
        <f t="shared" si="3"/>
        <v>-0.1679769341021663</v>
      </c>
      <c r="J23" s="15">
        <f t="shared" si="4"/>
        <v>-1.890646956231143E-3</v>
      </c>
      <c r="K23" s="15">
        <f t="shared" si="5"/>
        <v>-4.5748417007943555E-2</v>
      </c>
      <c r="L23" s="10">
        <f t="shared" si="6"/>
        <v>-0.44578346580687916</v>
      </c>
      <c r="M23" s="15">
        <f t="shared" si="7"/>
        <v>0.705274174982646</v>
      </c>
      <c r="N23" s="15">
        <f t="shared" si="8"/>
        <v>10.756497645380525</v>
      </c>
      <c r="O23" s="10">
        <f>SUMXMY2($H$5:$L$5,H23:L23)</f>
        <v>7.1851709957876579</v>
      </c>
      <c r="P23" s="15">
        <f t="shared" si="9"/>
        <v>0.705274174982646</v>
      </c>
      <c r="Q23" s="10">
        <f>MATCH(P23,M23:O23,0)</f>
        <v>1</v>
      </c>
      <c r="W23">
        <v>3</v>
      </c>
      <c r="X23" s="15" t="s">
        <v>6</v>
      </c>
    </row>
    <row r="24" spans="1:24">
      <c r="A24" s="15">
        <v>15</v>
      </c>
      <c r="B24" s="15" t="s">
        <v>20</v>
      </c>
      <c r="C24" s="23">
        <v>327.39999999999998</v>
      </c>
      <c r="D24" s="23">
        <v>24</v>
      </c>
      <c r="E24" s="23">
        <v>303.39999999999998</v>
      </c>
      <c r="F24" s="23">
        <v>1685.7172278858973</v>
      </c>
      <c r="G24" s="4">
        <v>7.3327242801758414</v>
      </c>
      <c r="H24" s="15">
        <f t="shared" si="2"/>
        <v>-0.61697533309547026</v>
      </c>
      <c r="I24" s="15">
        <f t="shared" si="3"/>
        <v>-0.54593296276217151</v>
      </c>
      <c r="J24" s="15">
        <f t="shared" si="4"/>
        <v>-0.61893985643723415</v>
      </c>
      <c r="K24" s="15">
        <f t="shared" si="5"/>
        <v>-6.7622947105468206E-2</v>
      </c>
      <c r="L24" s="10">
        <f t="shared" si="6"/>
        <v>2.9626684747643321</v>
      </c>
      <c r="M24" s="15">
        <f t="shared" si="7"/>
        <v>12.925516941567151</v>
      </c>
      <c r="N24" s="15">
        <f t="shared" si="8"/>
        <v>23.660120992902147</v>
      </c>
      <c r="O24" s="10">
        <f>SUMXMY2($H$5:$L$5,H24:L24)</f>
        <v>1.4352075118985685</v>
      </c>
      <c r="P24" s="15">
        <f t="shared" si="9"/>
        <v>1.4352075118985685</v>
      </c>
      <c r="Q24" s="10">
        <f>MATCH(P24,M24:O24,0)</f>
        <v>3</v>
      </c>
      <c r="W24">
        <v>3</v>
      </c>
      <c r="X24" s="15" t="s">
        <v>12</v>
      </c>
    </row>
    <row r="25" spans="1:24">
      <c r="A25" s="15">
        <v>16</v>
      </c>
      <c r="B25" s="15" t="s">
        <v>21</v>
      </c>
      <c r="C25" s="23">
        <v>24144.133333333335</v>
      </c>
      <c r="D25" s="23">
        <v>858.86666666666667</v>
      </c>
      <c r="E25" s="23">
        <v>23285.266666666666</v>
      </c>
      <c r="F25" s="23">
        <v>2297.9355749121801</v>
      </c>
      <c r="G25" s="4">
        <v>3.5583212031052458</v>
      </c>
      <c r="H25" s="15">
        <f t="shared" si="2"/>
        <v>2.1715678945791819</v>
      </c>
      <c r="I25" s="15">
        <f t="shared" si="3"/>
        <v>2.6306733103312818</v>
      </c>
      <c r="J25" s="15">
        <f t="shared" si="4"/>
        <v>2.1559784785393785</v>
      </c>
      <c r="K25" s="15">
        <f t="shared" si="5"/>
        <v>0.86194945229451714</v>
      </c>
      <c r="L25" s="10">
        <f t="shared" si="6"/>
        <v>0.44245847978671116</v>
      </c>
      <c r="M25" s="15">
        <f t="shared" si="7"/>
        <v>26.001307027259305</v>
      </c>
      <c r="N25" s="15">
        <f t="shared" si="8"/>
        <v>1.2648771989713847</v>
      </c>
      <c r="O25" s="10">
        <f>SUMXMY2($H$5:$L$5,H25:L25)</f>
        <v>26.20139175682575</v>
      </c>
      <c r="P25" s="15">
        <f t="shared" si="9"/>
        <v>1.2648771989713847</v>
      </c>
      <c r="Q25" s="10">
        <f>MATCH(P25,M25:O25,0)</f>
        <v>2</v>
      </c>
      <c r="W25">
        <v>3</v>
      </c>
      <c r="X25" s="15" t="s">
        <v>20</v>
      </c>
    </row>
    <row r="26" spans="1:24">
      <c r="A26" s="15">
        <v>17</v>
      </c>
      <c r="B26" s="15" t="s">
        <v>22</v>
      </c>
      <c r="C26" s="23">
        <v>31213.133333333335</v>
      </c>
      <c r="D26" s="23">
        <v>842.2</v>
      </c>
      <c r="E26" s="23">
        <v>30370.933333333334</v>
      </c>
      <c r="F26" s="23">
        <v>3432.5532325921581</v>
      </c>
      <c r="G26" s="4">
        <v>2.6985176131385629</v>
      </c>
      <c r="H26" s="15">
        <f t="shared" si="2"/>
        <v>2.9992301856475954</v>
      </c>
      <c r="I26" s="15">
        <f t="shared" si="3"/>
        <v>2.5672578692809451</v>
      </c>
      <c r="J26" s="15">
        <f t="shared" si="4"/>
        <v>3.0115289276847603</v>
      </c>
      <c r="K26" s="15">
        <f t="shared" si="5"/>
        <v>2.5847159514923748</v>
      </c>
      <c r="L26" s="10">
        <f t="shared" si="6"/>
        <v>-0.13164173073808694</v>
      </c>
      <c r="M26" s="15">
        <f t="shared" si="7"/>
        <v>42.684732093821566</v>
      </c>
      <c r="N26" s="15">
        <f t="shared" si="8"/>
        <v>7.3537076015567973</v>
      </c>
      <c r="O26" s="10">
        <f>SUMXMY2($H$5:$L$5,H26:L26)</f>
        <v>46.565795823614884</v>
      </c>
      <c r="P26" s="15">
        <f t="shared" si="9"/>
        <v>7.3537076015567973</v>
      </c>
      <c r="Q26" s="10">
        <f>MATCH(P26,M26:O26,0)</f>
        <v>2</v>
      </c>
      <c r="W26">
        <v>3</v>
      </c>
      <c r="X26" s="17" t="s">
        <v>25</v>
      </c>
    </row>
    <row r="27" spans="1:24">
      <c r="A27" s="15">
        <v>18</v>
      </c>
      <c r="B27" s="15" t="s">
        <v>23</v>
      </c>
      <c r="C27" s="23">
        <v>721.66666666666663</v>
      </c>
      <c r="D27" s="23">
        <v>26</v>
      </c>
      <c r="E27" s="23">
        <v>695.66666666666663</v>
      </c>
      <c r="F27" s="23">
        <v>1432.4183058428061</v>
      </c>
      <c r="G27" s="4">
        <v>3.6052662257862336</v>
      </c>
      <c r="H27" s="15">
        <f t="shared" si="2"/>
        <v>-0.57081326595369064</v>
      </c>
      <c r="I27" s="15">
        <f t="shared" si="3"/>
        <v>-0.53832310983613108</v>
      </c>
      <c r="J27" s="15">
        <f t="shared" si="4"/>
        <v>-0.57157608127826132</v>
      </c>
      <c r="K27" s="15">
        <f t="shared" si="5"/>
        <v>-0.45222378089739912</v>
      </c>
      <c r="L27" s="10">
        <f t="shared" si="6"/>
        <v>0.47380418212937159</v>
      </c>
      <c r="M27" s="15">
        <f t="shared" si="7"/>
        <v>1.1897992240812227</v>
      </c>
      <c r="N27" s="15">
        <f t="shared" si="8"/>
        <v>17.102244637035415</v>
      </c>
      <c r="O27" s="10">
        <f>SUMXMY2($H$5:$L$5,H27:L27)</f>
        <v>2.8645378083787993</v>
      </c>
      <c r="P27" s="15">
        <f t="shared" si="9"/>
        <v>1.1897992240812227</v>
      </c>
      <c r="Q27" s="10">
        <f>MATCH(P27,M27:O27,0)</f>
        <v>1</v>
      </c>
    </row>
    <row r="28" spans="1:24">
      <c r="A28" s="15">
        <v>19</v>
      </c>
      <c r="B28" s="15" t="s">
        <v>24</v>
      </c>
      <c r="C28" s="23">
        <v>369.33333333333331</v>
      </c>
      <c r="D28" s="23">
        <v>4.7333333333333334</v>
      </c>
      <c r="E28" s="23">
        <v>364.6</v>
      </c>
      <c r="F28" s="23">
        <v>1441.8072038309338</v>
      </c>
      <c r="G28" s="4">
        <v>1.27619408827141</v>
      </c>
      <c r="H28" s="15">
        <f t="shared" si="2"/>
        <v>-0.61206563741874054</v>
      </c>
      <c r="I28" s="15">
        <f t="shared" si="3"/>
        <v>-0.61924121261636045</v>
      </c>
      <c r="J28" s="15">
        <f t="shared" si="4"/>
        <v>-0.61155033475199672</v>
      </c>
      <c r="K28" s="15">
        <f t="shared" si="5"/>
        <v>-0.43796798396981895</v>
      </c>
      <c r="L28" s="10">
        <f t="shared" si="6"/>
        <v>-1.0813426212545438</v>
      </c>
      <c r="M28" s="15">
        <f t="shared" si="7"/>
        <v>0.35612369856115578</v>
      </c>
      <c r="N28" s="15">
        <f t="shared" si="8"/>
        <v>19.711386504425072</v>
      </c>
      <c r="O28" s="10">
        <f>SUMXMY2($H$5:$L$5,H28:L28)</f>
        <v>10.398197624720943</v>
      </c>
      <c r="P28" s="15">
        <f t="shared" si="9"/>
        <v>0.35612369856115578</v>
      </c>
      <c r="Q28" s="10">
        <f>MATCH(P28,M28:O28,0)</f>
        <v>1</v>
      </c>
    </row>
    <row r="29" spans="1:24">
      <c r="A29" s="15">
        <v>20</v>
      </c>
      <c r="B29" s="15" t="s">
        <v>25</v>
      </c>
      <c r="C29" s="23">
        <v>1389.4</v>
      </c>
      <c r="D29" s="23">
        <v>58.866666666666667</v>
      </c>
      <c r="E29" s="23">
        <v>1330.5333333333333</v>
      </c>
      <c r="F29" s="23">
        <v>1224.0331248348107</v>
      </c>
      <c r="G29" s="4">
        <v>4.2373969008337564</v>
      </c>
      <c r="H29" s="15">
        <f t="shared" si="2"/>
        <v>-0.49263280188671998</v>
      </c>
      <c r="I29" s="15">
        <f t="shared" si="3"/>
        <v>-0.41326786008486766</v>
      </c>
      <c r="J29" s="15">
        <f t="shared" si="4"/>
        <v>-0.4949198557787885</v>
      </c>
      <c r="K29" s="15">
        <f t="shared" si="5"/>
        <v>-0.76862905305218243</v>
      </c>
      <c r="L29" s="10">
        <f t="shared" si="6"/>
        <v>0.89588471058823516</v>
      </c>
      <c r="M29" s="15">
        <f t="shared" si="7"/>
        <v>2.2646862461851089</v>
      </c>
      <c r="N29" s="15">
        <f t="shared" si="8"/>
        <v>17.154131128419209</v>
      </c>
      <c r="O29" s="10">
        <f>SUMXMY2($H$5:$L$5,H29:L29)</f>
        <v>1.4964708211506941</v>
      </c>
      <c r="P29" s="15">
        <f t="shared" si="9"/>
        <v>1.4964708211506941</v>
      </c>
      <c r="Q29" s="10">
        <f>MATCH(P29,M29:O29,0)</f>
        <v>3</v>
      </c>
    </row>
    <row r="30" spans="1:24">
      <c r="A30" s="15">
        <v>21</v>
      </c>
      <c r="B30" s="15" t="s">
        <v>26</v>
      </c>
      <c r="C30" s="23">
        <v>605.93333333333328</v>
      </c>
      <c r="D30" s="23">
        <v>6</v>
      </c>
      <c r="E30" s="23">
        <v>599.93333333333328</v>
      </c>
      <c r="F30" s="23">
        <v>1629.685412800442</v>
      </c>
      <c r="G30" s="4">
        <v>0.99109290054454546</v>
      </c>
      <c r="H30" s="15">
        <f t="shared" si="2"/>
        <v>-0.58436371379916396</v>
      </c>
      <c r="I30" s="15">
        <f t="shared" si="3"/>
        <v>-0.61442163909653491</v>
      </c>
      <c r="J30" s="15">
        <f t="shared" si="4"/>
        <v>-0.58313528949176996</v>
      </c>
      <c r="K30" s="15">
        <f t="shared" si="5"/>
        <v>-0.15269983028728976</v>
      </c>
      <c r="L30" s="10">
        <f t="shared" si="6"/>
        <v>-1.2717077858163774</v>
      </c>
      <c r="M30" s="15">
        <f t="shared" si="7"/>
        <v>0.70440285623889987</v>
      </c>
      <c r="N30" s="15">
        <f t="shared" si="8"/>
        <v>19.305382594789393</v>
      </c>
      <c r="O30" s="10">
        <f>SUMXMY2($H$5:$L$5,H30:L30)</f>
        <v>11.855656394810058</v>
      </c>
      <c r="P30" s="15">
        <f t="shared" si="9"/>
        <v>0.70440285623889987</v>
      </c>
      <c r="Q30" s="10">
        <f>MATCH(P30,M30:O30,0)</f>
        <v>1</v>
      </c>
    </row>
    <row r="31" spans="1:24">
      <c r="A31" s="15">
        <v>22</v>
      </c>
      <c r="B31" s="15" t="s">
        <v>27</v>
      </c>
      <c r="C31" s="23">
        <v>2065</v>
      </c>
      <c r="D31" s="23">
        <v>41.6</v>
      </c>
      <c r="E31" s="23">
        <v>2023.4</v>
      </c>
      <c r="F31" s="23">
        <v>1367.106038437852</v>
      </c>
      <c r="G31" s="4">
        <v>2.0160561202980674</v>
      </c>
      <c r="H31" s="15">
        <f t="shared" si="2"/>
        <v>-0.41353128203301798</v>
      </c>
      <c r="I31" s="15">
        <f t="shared" si="3"/>
        <v>-0.47896625701301626</v>
      </c>
      <c r="J31" s="15">
        <f t="shared" si="4"/>
        <v>-0.4112604888129141</v>
      </c>
      <c r="K31" s="15">
        <f t="shared" si="5"/>
        <v>-0.55139180063541304</v>
      </c>
      <c r="L31" s="10">
        <f t="shared" si="6"/>
        <v>-0.58732869376876995</v>
      </c>
      <c r="M31" s="15">
        <f t="shared" si="7"/>
        <v>0</v>
      </c>
      <c r="N31" s="15">
        <f t="shared" si="8"/>
        <v>16.544454777529147</v>
      </c>
      <c r="O31" s="10">
        <f>SUMXMY2($H$5:$L$5,H31:L31)</f>
        <v>7.2721210581799802</v>
      </c>
      <c r="P31" s="15">
        <f t="shared" si="9"/>
        <v>0</v>
      </c>
      <c r="Q31" s="10">
        <f>MATCH(P31,M31:O31,0)</f>
        <v>1</v>
      </c>
    </row>
    <row r="32" spans="1:24">
      <c r="A32" s="15">
        <v>23</v>
      </c>
      <c r="B32" s="15" t="s">
        <v>28</v>
      </c>
      <c r="C32" s="23">
        <v>2295.6666666666665</v>
      </c>
      <c r="D32" s="23">
        <v>49</v>
      </c>
      <c r="E32" s="23">
        <v>2246.6666666666665</v>
      </c>
      <c r="F32" s="23">
        <v>2215.7019821315348</v>
      </c>
      <c r="G32" s="4">
        <v>2.136842650766984</v>
      </c>
      <c r="H32" s="15">
        <f t="shared" si="2"/>
        <v>-0.38652405303224741</v>
      </c>
      <c r="I32" s="15">
        <f t="shared" si="3"/>
        <v>-0.45080980118666686</v>
      </c>
      <c r="J32" s="15">
        <f t="shared" si="4"/>
        <v>-0.38430241896121459</v>
      </c>
      <c r="K32" s="15">
        <f t="shared" si="5"/>
        <v>0.73708864319971223</v>
      </c>
      <c r="L32" s="10">
        <f t="shared" si="6"/>
        <v>-0.50667821338004304</v>
      </c>
      <c r="M32" s="15">
        <f t="shared" si="7"/>
        <v>1.6689352680856244</v>
      </c>
      <c r="N32" s="15">
        <f t="shared" si="8"/>
        <v>13.901832074377825</v>
      </c>
      <c r="O32" s="10">
        <f>SUMXMY2($H$5:$L$5,H32:L32)</f>
        <v>8.9219254269037407</v>
      </c>
      <c r="P32" s="15">
        <f t="shared" si="9"/>
        <v>1.6689352680856244</v>
      </c>
      <c r="Q32" s="10">
        <f>MATCH(P32,M32:O32,0)</f>
        <v>1</v>
      </c>
    </row>
    <row r="33" spans="1:17">
      <c r="A33" s="17">
        <v>24</v>
      </c>
      <c r="B33" s="17" t="s">
        <v>29</v>
      </c>
      <c r="C33" s="24">
        <v>1154.5999999999999</v>
      </c>
      <c r="D33" s="24">
        <v>30</v>
      </c>
      <c r="E33" s="24">
        <v>1124.5999999999999</v>
      </c>
      <c r="F33" s="24">
        <v>2208.6617185706582</v>
      </c>
      <c r="G33" s="25">
        <v>2.5993073500436044</v>
      </c>
      <c r="H33" s="17">
        <f t="shared" si="2"/>
        <v>-0.5201239754534005</v>
      </c>
      <c r="I33" s="17">
        <f t="shared" si="3"/>
        <v>-0.52310340398405042</v>
      </c>
      <c r="J33" s="17">
        <f t="shared" si="4"/>
        <v>-0.51978503277845989</v>
      </c>
      <c r="K33" s="17">
        <f t="shared" si="5"/>
        <v>0.72639893629615326</v>
      </c>
      <c r="L33" s="18">
        <f t="shared" si="6"/>
        <v>-0.1978855026805178</v>
      </c>
      <c r="M33" s="17">
        <f t="shared" si="7"/>
        <v>1.8095028331494005</v>
      </c>
      <c r="N33" s="17">
        <f t="shared" si="8"/>
        <v>14.94528281861113</v>
      </c>
      <c r="O33" s="18">
        <f>SUMXMY2($H$5:$L$5,H33:L33)</f>
        <v>7.4567250377574972</v>
      </c>
      <c r="P33" s="17">
        <f t="shared" si="9"/>
        <v>1.8095028331494005</v>
      </c>
      <c r="Q33" s="18">
        <f>MATCH(P33,M33:O33,0)</f>
        <v>1</v>
      </c>
    </row>
  </sheetData>
  <autoFilter ref="W2:X26" xr:uid="{EF793090-28B8-7549-9E09-F1145AC4F857}">
    <sortState xmlns:xlrd2="http://schemas.microsoft.com/office/spreadsheetml/2017/richdata2" ref="W3:X26">
      <sortCondition ref="W2:W26"/>
    </sortState>
  </autoFilter>
  <conditionalFormatting sqref="W2">
    <cfRule type="colorScale" priority="2">
      <colorScale>
        <cfvo type="num" val="1"/>
        <cfvo type="num" val="2"/>
        <cfvo type="num" val="3"/>
        <color rgb="FFFFC000"/>
        <color rgb="FFFFEB84"/>
        <color rgb="FF92D050"/>
      </colorScale>
    </cfRule>
  </conditionalFormatting>
  <conditionalFormatting sqref="W2:W26">
    <cfRule type="colorScale" priority="1">
      <colorScale>
        <cfvo type="num" val="1"/>
        <cfvo type="num" val="2"/>
        <cfvo type="num" val="3"/>
        <color rgb="FFFFC000"/>
        <color rgb="FFFFEB84"/>
        <color rgb="FF92D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2020-10-28T23:38:03Z</dcterms:created>
  <dcterms:modified xsi:type="dcterms:W3CDTF">2020-10-29T00:46:02Z</dcterms:modified>
</cp:coreProperties>
</file>