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oi/Desktop/hopkins 2020-2021/business analystics/midterm project 1/"/>
    </mc:Choice>
  </mc:AlternateContent>
  <xr:revisionPtr revIDLastSave="0" documentId="13_ncr:1_{751AB3AB-C461-B94A-B162-B8C88551A681}" xr6:coauthVersionLast="45" xr6:coauthVersionMax="45" xr10:uidLastSave="{00000000-0000-0000-0000-000000000000}"/>
  <bookViews>
    <workbookView xWindow="1660" yWindow="1780" windowWidth="28280" windowHeight="17160" activeTab="1" xr2:uid="{B5D3B36F-397C-9F45-9908-347EEFB901EB}"/>
  </bookViews>
  <sheets>
    <sheet name="linear regression" sheetId="1" r:id="rId1"/>
    <sheet name="cluster analysis" sheetId="2" r:id="rId2"/>
  </sheets>
  <externalReferences>
    <externalReference r:id="rId3"/>
    <externalReference r:id="rId4"/>
    <externalReference r:id="rId5"/>
  </externalReferences>
  <definedNames>
    <definedName name="_xlnm._FilterDatabase" localSheetId="1" hidden="1">'cluster analysis'!$Q$16:$R$40</definedName>
    <definedName name="_xlchart.v1.0" hidden="1">'cluster analysis'!$U$3:$U$5</definedName>
    <definedName name="_xlchart.v1.1" hidden="1">'cluster analysis'!$V$3:$V$5</definedName>
    <definedName name="_xlchart.v1.2" hidden="1">'cluster analysis'!$U$3:$U$5</definedName>
    <definedName name="_xlchart.v1.3" hidden="1">'cluster analysis'!$V$3:$V$5</definedName>
    <definedName name="_xlchart.v1.4" hidden="1">'cluster analysis'!$U$3:$U$5</definedName>
    <definedName name="_xlchart.v1.5" hidden="1">'cluster analysis'!$V$3:$V$5</definedName>
    <definedName name="cluster">'cluster analysis'!$A$9:$J$33</definedName>
    <definedName name="cluster2">'cluster analysis'!$A$9:$O$33</definedName>
    <definedName name="cluster3">'cluster analysis'!$B$9:$O$33</definedName>
    <definedName name="solver_adj" localSheetId="1" hidden="1">'cluster analysis'!$F$3:$F$5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itr" localSheetId="1" hidden="1">2147483647</definedName>
    <definedName name="solver_lhs1" localSheetId="1" hidden="1">'cluster analysis'!$E$3:$E$5</definedName>
    <definedName name="solver_lhs2" localSheetId="1" hidden="1">'cluster analysis'!$E$3:$E$5</definedName>
    <definedName name="solver_lhs3" localSheetId="1" hidden="1">'cluster analysis'!$E$3:$E$5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opt" localSheetId="1" hidden="1">'cluster analysis'!$P$7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4</definedName>
    <definedName name="solver_rel3" localSheetId="1" hidden="1">3</definedName>
    <definedName name="solver_rhs1" localSheetId="1" hidden="1">24</definedName>
    <definedName name="solver_rhs2" localSheetId="1" hidden="1">integer</definedName>
    <definedName name="solver_rhs3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" i="2" l="1" a="1"/>
  <c r="G6" i="2" s="1"/>
  <c r="O3" i="2"/>
  <c r="L3" i="2"/>
  <c r="F3" i="2" l="1"/>
  <c r="F15" i="2" l="1"/>
  <c r="N4" i="2"/>
  <c r="N5" i="2"/>
  <c r="N3" i="2"/>
  <c r="L4" i="2"/>
  <c r="L5" i="2"/>
  <c r="H5" i="2"/>
  <c r="I5" i="2"/>
  <c r="G5" i="2"/>
  <c r="H4" i="2"/>
  <c r="I4" i="2"/>
  <c r="G4" i="2"/>
  <c r="H3" i="2"/>
  <c r="I3" i="2"/>
  <c r="G3" i="2"/>
  <c r="F4" i="2"/>
  <c r="F5" i="2"/>
  <c r="G14" i="2"/>
  <c r="G15" i="2"/>
  <c r="G19" i="2"/>
  <c r="G20" i="2"/>
  <c r="G26" i="2"/>
  <c r="G27" i="2"/>
  <c r="G31" i="2"/>
  <c r="G32" i="2"/>
  <c r="C8" i="2"/>
  <c r="C7" i="2"/>
  <c r="G12" i="2" s="1"/>
  <c r="G23" i="2" l="1"/>
  <c r="G11" i="2"/>
  <c r="G10" i="2"/>
  <c r="G22" i="2"/>
  <c r="G33" i="2"/>
  <c r="G21" i="2"/>
  <c r="G18" i="2"/>
  <c r="G29" i="2"/>
  <c r="G17" i="2"/>
  <c r="G30" i="2"/>
  <c r="G28" i="2"/>
  <c r="G16" i="2"/>
  <c r="G25" i="2"/>
  <c r="G13" i="2"/>
  <c r="G24" i="2"/>
  <c r="F11" i="2" l="1"/>
  <c r="F12" i="2"/>
  <c r="F13" i="2"/>
  <c r="F14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10" i="2"/>
  <c r="D7" i="2" l="1"/>
  <c r="H29" i="2" s="1"/>
  <c r="D8" i="2"/>
  <c r="H10" i="2" s="1"/>
  <c r="H22" i="2"/>
  <c r="E8" i="2"/>
  <c r="I18" i="2" s="1"/>
  <c r="I10" i="2"/>
  <c r="E7" i="2"/>
  <c r="I22" i="2" s="1"/>
  <c r="F8" i="2"/>
  <c r="F7" i="2"/>
  <c r="J29" i="2" s="1"/>
  <c r="J24" i="2" l="1"/>
  <c r="J22" i="2"/>
  <c r="J13" i="2"/>
  <c r="J18" i="2"/>
  <c r="J15" i="2"/>
  <c r="J12" i="2"/>
  <c r="J25" i="2"/>
  <c r="J26" i="2"/>
  <c r="J31" i="2"/>
  <c r="J27" i="2"/>
  <c r="J4" i="2" s="1"/>
  <c r="J16" i="2"/>
  <c r="J10" i="2"/>
  <c r="J28" i="2"/>
  <c r="J30" i="2"/>
  <c r="J5" i="2" s="1"/>
  <c r="J19" i="2"/>
  <c r="J17" i="2"/>
  <c r="J14" i="2"/>
  <c r="J20" i="2"/>
  <c r="J32" i="2"/>
  <c r="J21" i="2"/>
  <c r="J11" i="2"/>
  <c r="J33" i="2"/>
  <c r="J23" i="2"/>
  <c r="J3" i="2" s="1"/>
  <c r="H19" i="2"/>
  <c r="H16" i="2"/>
  <c r="I19" i="2"/>
  <c r="I14" i="2"/>
  <c r="I33" i="2"/>
  <c r="H21" i="2"/>
  <c r="H31" i="2"/>
  <c r="I12" i="2"/>
  <c r="I28" i="2"/>
  <c r="H14" i="2"/>
  <c r="H33" i="2"/>
  <c r="H26" i="2"/>
  <c r="I20" i="2"/>
  <c r="I16" i="2"/>
  <c r="I23" i="2"/>
  <c r="I25" i="2"/>
  <c r="I27" i="2"/>
  <c r="I29" i="2"/>
  <c r="I21" i="2"/>
  <c r="I26" i="2"/>
  <c r="H12" i="2"/>
  <c r="H28" i="2"/>
  <c r="I11" i="2"/>
  <c r="I13" i="2"/>
  <c r="I15" i="2"/>
  <c r="I17" i="2"/>
  <c r="I30" i="2"/>
  <c r="I32" i="2"/>
  <c r="H18" i="2"/>
  <c r="H20" i="2"/>
  <c r="H11" i="2"/>
  <c r="H13" i="2"/>
  <c r="H15" i="2"/>
  <c r="H17" i="2"/>
  <c r="I31" i="2"/>
  <c r="I24" i="2"/>
  <c r="H24" i="2"/>
  <c r="H30" i="2"/>
  <c r="H32" i="2"/>
  <c r="H23" i="2"/>
  <c r="H25" i="2"/>
  <c r="H27" i="2"/>
  <c r="L26" i="2" l="1"/>
  <c r="L10" i="2"/>
  <c r="L22" i="2"/>
  <c r="L30" i="2"/>
  <c r="L16" i="2"/>
  <c r="L33" i="2"/>
  <c r="L28" i="2"/>
  <c r="L20" i="2"/>
  <c r="L11" i="2"/>
  <c r="L15" i="2"/>
  <c r="L14" i="2"/>
  <c r="L24" i="2"/>
  <c r="L32" i="2"/>
  <c r="L25" i="2"/>
  <c r="L29" i="2"/>
  <c r="L19" i="2"/>
  <c r="L31" i="2"/>
  <c r="L23" i="2"/>
  <c r="L21" i="2"/>
  <c r="L17" i="2"/>
  <c r="L12" i="2"/>
  <c r="L27" i="2"/>
  <c r="L13" i="2"/>
  <c r="L18" i="2"/>
  <c r="M30" i="2"/>
  <c r="M23" i="2"/>
  <c r="M29" i="2"/>
  <c r="M27" i="2"/>
  <c r="M32" i="2"/>
  <c r="M13" i="2"/>
  <c r="M15" i="2"/>
  <c r="M10" i="2"/>
  <c r="M11" i="2"/>
  <c r="M14" i="2"/>
  <c r="M26" i="2"/>
  <c r="M28" i="2"/>
  <c r="M20" i="2"/>
  <c r="M21" i="2"/>
  <c r="M18" i="2"/>
  <c r="M24" i="2"/>
  <c r="M33" i="2"/>
  <c r="M31" i="2"/>
  <c r="M22" i="2"/>
  <c r="M17" i="2"/>
  <c r="M12" i="2"/>
  <c r="M25" i="2"/>
  <c r="M16" i="2"/>
  <c r="M19" i="2"/>
  <c r="K21" i="2"/>
  <c r="K19" i="2"/>
  <c r="K29" i="2"/>
  <c r="N29" i="2" s="1"/>
  <c r="O29" i="2" s="1"/>
  <c r="K14" i="2"/>
  <c r="K25" i="2"/>
  <c r="K30" i="2"/>
  <c r="N30" i="2" s="1"/>
  <c r="O30" i="2" s="1"/>
  <c r="K27" i="2"/>
  <c r="K18" i="2"/>
  <c r="K23" i="2"/>
  <c r="N23" i="2" s="1"/>
  <c r="O23" i="2" s="1"/>
  <c r="K16" i="2"/>
  <c r="K13" i="2"/>
  <c r="N13" i="2" s="1"/>
  <c r="O13" i="2" s="1"/>
  <c r="K32" i="2"/>
  <c r="N32" i="2" s="1"/>
  <c r="O32" i="2" s="1"/>
  <c r="K10" i="2"/>
  <c r="K24" i="2"/>
  <c r="K11" i="2"/>
  <c r="K20" i="2"/>
  <c r="K15" i="2"/>
  <c r="K28" i="2"/>
  <c r="K17" i="2"/>
  <c r="K33" i="2"/>
  <c r="N33" i="2" s="1"/>
  <c r="O33" i="2" s="1"/>
  <c r="K31" i="2"/>
  <c r="N31" i="2" s="1"/>
  <c r="O31" i="2" s="1"/>
  <c r="K12" i="2"/>
  <c r="N12" i="2" s="1"/>
  <c r="O12" i="2" s="1"/>
  <c r="K26" i="2"/>
  <c r="N26" i="2" s="1"/>
  <c r="O26" i="2" s="1"/>
  <c r="K22" i="2"/>
  <c r="N22" i="2" s="1"/>
  <c r="O22" i="2" s="1"/>
  <c r="N16" i="2" l="1"/>
  <c r="O16" i="2" s="1"/>
  <c r="N27" i="2"/>
  <c r="O27" i="2" s="1"/>
  <c r="N14" i="2"/>
  <c r="O14" i="2" s="1"/>
  <c r="N15" i="2"/>
  <c r="O15" i="2" s="1"/>
  <c r="N11" i="2"/>
  <c r="O11" i="2" s="1"/>
  <c r="N18" i="2"/>
  <c r="O18" i="2" s="1"/>
  <c r="N25" i="2"/>
  <c r="O25" i="2" s="1"/>
  <c r="N20" i="2"/>
  <c r="O20" i="2" s="1"/>
  <c r="N24" i="2"/>
  <c r="O24" i="2" s="1"/>
  <c r="N17" i="2"/>
  <c r="O17" i="2" s="1"/>
  <c r="N28" i="2"/>
  <c r="O28" i="2" s="1"/>
  <c r="N19" i="2"/>
  <c r="O19" i="2" s="1"/>
  <c r="N10" i="2"/>
  <c r="N21" i="2"/>
  <c r="O21" i="2" s="1"/>
  <c r="O10" i="2" l="1"/>
  <c r="N7" i="2"/>
  <c r="N8" i="2" s="1"/>
  <c r="O4" i="2" l="1"/>
  <c r="O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<sst xmlns="http://schemas.openxmlformats.org/spreadsheetml/2006/main" count="110" uniqueCount="52">
  <si>
    <t>OBJECTID</t>
  </si>
  <si>
    <t>County</t>
  </si>
  <si>
    <t>Baltimore City</t>
  </si>
  <si>
    <t>Washington</t>
  </si>
  <si>
    <t>Wicomico</t>
  </si>
  <si>
    <t>Somerset</t>
  </si>
  <si>
    <t>Queen Anne's</t>
  </si>
  <si>
    <t>St. Mary's</t>
  </si>
  <si>
    <t>Montgomery</t>
  </si>
  <si>
    <t>Prince George's</t>
  </si>
  <si>
    <t>Kent</t>
  </si>
  <si>
    <t>Howard</t>
  </si>
  <si>
    <t>Harford</t>
  </si>
  <si>
    <t>Garrett</t>
  </si>
  <si>
    <t>Frederick</t>
  </si>
  <si>
    <t>Allegany</t>
  </si>
  <si>
    <t>Anne Arundel</t>
  </si>
  <si>
    <t>Calvert</t>
  </si>
  <si>
    <t>Caroline</t>
  </si>
  <si>
    <t>Charles</t>
  </si>
  <si>
    <t>Cecil</t>
  </si>
  <si>
    <t>Talbot</t>
  </si>
  <si>
    <t>Dorchester</t>
  </si>
  <si>
    <t>Carroll</t>
  </si>
  <si>
    <t>Worcester</t>
  </si>
  <si>
    <t>Diab_Prv_rte</t>
  </si>
  <si>
    <t>Obe_Prv_rte</t>
  </si>
  <si>
    <t>Mean</t>
  </si>
  <si>
    <t>St Dev</t>
  </si>
  <si>
    <t>Diab_Mo_rte</t>
  </si>
  <si>
    <t>Overall_Mo_rte</t>
  </si>
  <si>
    <t>z_Overall_Mo_rte</t>
  </si>
  <si>
    <t>z_Diab_Mo_rte</t>
  </si>
  <si>
    <t>z_Diab_Prv_rte</t>
  </si>
  <si>
    <t>z_Obe_Prv_rte</t>
  </si>
  <si>
    <t>Name</t>
  </si>
  <si>
    <t>Anchor</t>
  </si>
  <si>
    <t>Cluster</t>
  </si>
  <si>
    <t>County_name</t>
  </si>
  <si>
    <t>Column</t>
  </si>
  <si>
    <t>min_dist2</t>
  </si>
  <si>
    <t>dist2_1</t>
  </si>
  <si>
    <t>dist2_3</t>
  </si>
  <si>
    <t>dist2_2</t>
  </si>
  <si>
    <t>anchor_num</t>
  </si>
  <si>
    <t>sum_min_dist2</t>
  </si>
  <si>
    <t>ave_dist2</t>
  </si>
  <si>
    <t>Baltimore County</t>
  </si>
  <si>
    <t>Count of Counties</t>
  </si>
  <si>
    <t>1_counties</t>
  </si>
  <si>
    <t>2_counties</t>
  </si>
  <si>
    <t>3_counties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</si>
</sst>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0" fillId="0" borderId="3" xfId="0" applyBorder="1"/>
    <xf numFmtId="0" fontId="0" fillId="0" borderId="2" xfId="0" applyBorder="1"/>
    <xf numFmtId="0" fontId="1" fillId="0" borderId="3" xfId="0" applyFont="1" applyBorder="1"/>
    <xf numFmtId="0" fontId="1" fillId="0" borderId="2" xfId="0" applyFont="1" applyBorder="1"/>
    <xf numFmtId="0" fontId="1" fillId="0" borderId="0" xfId="0" applyFont="1"/>
    <xf numFmtId="0" fontId="1" fillId="0" borderId="4" xfId="0" applyFont="1" applyBorder="1"/>
    <xf numFmtId="0" fontId="0" fillId="0" borderId="0" xfId="0" applyBorder="1"/>
    <xf numFmtId="0" fontId="1" fillId="0" borderId="0" xfId="0" applyFont="1" applyBorder="1"/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4" xfId="0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11" xfId="0" applyBorder="1"/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Counties in each Anchor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Anchors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'cluster analysis'!$U$3:$U$5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'cluster analysis'!$V$3:$V$5</c:f>
              <c:numCache>
                <c:formatCode>General</c:formatCode>
                <c:ptCount val="3"/>
                <c:pt idx="0">
                  <c:v>12</c:v>
                </c:pt>
                <c:pt idx="1">
                  <c:v>6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73-B540-B914-AB0E3C80B3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6987503"/>
        <c:axId val="1035849967"/>
      </c:barChart>
      <c:catAx>
        <c:axId val="14669875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Anchors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849967"/>
        <c:crosses val="autoZero"/>
        <c:auto val="1"/>
        <c:lblAlgn val="ctr"/>
        <c:lblOffset val="100"/>
        <c:noMultiLvlLbl val="0"/>
      </c:catAx>
      <c:valAx>
        <c:axId val="103584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Counties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987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120650</xdr:colOff>
      <xdr:row>6</xdr:row>
      <xdr:rowOff>171450</xdr:rowOff>
    </xdr:from>
    <xdr:to>
      <xdr:col>29</xdr:col>
      <xdr:colOff>279400</xdr:colOff>
      <xdr:row>34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4CE85E-DB6C-BC4B-8033-AAF1C54B98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ealth%20original%20data/Diabetes_Mortality_Rate_20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ealth%20original%20data/Diabetes_Prevalence_Rate_2018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ealth%20original%20data/Obesity_Prevalence_Rate_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betes_Mortality_Rate_2018"/>
    </sheetNames>
    <sheetDataSet>
      <sheetData sheetId="0">
        <row r="1">
          <cell r="A1" t="str">
            <v>OBJECTID</v>
          </cell>
          <cell r="B1" t="str">
            <v>County</v>
          </cell>
          <cell r="C1" t="str">
            <v>Diabetes_M</v>
          </cell>
        </row>
        <row r="2">
          <cell r="A2">
            <v>1</v>
          </cell>
          <cell r="B2" t="str">
            <v>Baltimore City</v>
          </cell>
          <cell r="C2">
            <v>32.700000000000003</v>
          </cell>
        </row>
        <row r="3">
          <cell r="A3">
            <v>2</v>
          </cell>
          <cell r="B3" t="str">
            <v>Washington</v>
          </cell>
          <cell r="C3">
            <v>30.1</v>
          </cell>
        </row>
        <row r="4">
          <cell r="A4">
            <v>3</v>
          </cell>
          <cell r="B4" t="str">
            <v>Wicomico</v>
          </cell>
          <cell r="C4">
            <v>18.100000000000001</v>
          </cell>
        </row>
        <row r="5">
          <cell r="A5">
            <v>4</v>
          </cell>
          <cell r="B5" t="str">
            <v>Somerset</v>
          </cell>
          <cell r="C5">
            <v>-99999</v>
          </cell>
        </row>
        <row r="6">
          <cell r="A6">
            <v>5</v>
          </cell>
          <cell r="B6" t="str">
            <v>Queen Anne's</v>
          </cell>
          <cell r="C6">
            <v>-99999</v>
          </cell>
        </row>
        <row r="7">
          <cell r="A7">
            <v>6</v>
          </cell>
          <cell r="B7" t="str">
            <v>St. Mary's</v>
          </cell>
          <cell r="C7">
            <v>29.8</v>
          </cell>
        </row>
        <row r="8">
          <cell r="A8">
            <v>7</v>
          </cell>
          <cell r="B8" t="str">
            <v>Montgomery</v>
          </cell>
          <cell r="C8">
            <v>10.3</v>
          </cell>
        </row>
        <row r="9">
          <cell r="A9">
            <v>8</v>
          </cell>
          <cell r="B9" t="str">
            <v>Prince George's</v>
          </cell>
          <cell r="C9">
            <v>27.5</v>
          </cell>
        </row>
        <row r="10">
          <cell r="A10">
            <v>9</v>
          </cell>
          <cell r="B10" t="str">
            <v>Kent</v>
          </cell>
          <cell r="C10">
            <v>-99999</v>
          </cell>
        </row>
        <row r="11">
          <cell r="A11">
            <v>10</v>
          </cell>
          <cell r="B11" t="str">
            <v>Howard</v>
          </cell>
          <cell r="C11">
            <v>12.6</v>
          </cell>
        </row>
        <row r="12">
          <cell r="A12">
            <v>11</v>
          </cell>
          <cell r="B12" t="str">
            <v>Harford</v>
          </cell>
          <cell r="C12">
            <v>17.5</v>
          </cell>
        </row>
        <row r="13">
          <cell r="A13">
            <v>12</v>
          </cell>
          <cell r="B13" t="str">
            <v>Garrett</v>
          </cell>
          <cell r="C13">
            <v>-99999</v>
          </cell>
        </row>
        <row r="14">
          <cell r="A14">
            <v>13</v>
          </cell>
          <cell r="B14" t="str">
            <v>Frederick</v>
          </cell>
          <cell r="C14">
            <v>19.600000000000001</v>
          </cell>
        </row>
        <row r="15">
          <cell r="A15">
            <v>14</v>
          </cell>
          <cell r="B15" t="str">
            <v>Baltimore</v>
          </cell>
          <cell r="C15">
            <v>18.5</v>
          </cell>
        </row>
        <row r="16">
          <cell r="A16">
            <v>15</v>
          </cell>
          <cell r="B16" t="str">
            <v>Allegany</v>
          </cell>
          <cell r="C16">
            <v>-99999</v>
          </cell>
        </row>
        <row r="17">
          <cell r="A17">
            <v>16</v>
          </cell>
          <cell r="B17" t="str">
            <v>Anne Arundel</v>
          </cell>
          <cell r="C17">
            <v>17.7</v>
          </cell>
        </row>
        <row r="18">
          <cell r="A18">
            <v>17</v>
          </cell>
          <cell r="B18" t="str">
            <v>Calvert</v>
          </cell>
          <cell r="C18">
            <v>-99999</v>
          </cell>
        </row>
        <row r="19">
          <cell r="A19">
            <v>18</v>
          </cell>
          <cell r="B19" t="str">
            <v>Caroline</v>
          </cell>
          <cell r="C19">
            <v>-99999</v>
          </cell>
        </row>
        <row r="20">
          <cell r="A20">
            <v>19</v>
          </cell>
          <cell r="B20" t="str">
            <v>Charles</v>
          </cell>
          <cell r="C20">
            <v>26.3</v>
          </cell>
        </row>
        <row r="21">
          <cell r="A21">
            <v>20</v>
          </cell>
          <cell r="B21" t="str">
            <v>Cecil</v>
          </cell>
          <cell r="C21">
            <v>22.6</v>
          </cell>
        </row>
        <row r="22">
          <cell r="A22">
            <v>21</v>
          </cell>
          <cell r="B22" t="str">
            <v>Talbot</v>
          </cell>
          <cell r="C22">
            <v>-99999</v>
          </cell>
        </row>
        <row r="23">
          <cell r="A23">
            <v>22</v>
          </cell>
          <cell r="B23" t="str">
            <v>Dorchester</v>
          </cell>
          <cell r="C23">
            <v>-99999</v>
          </cell>
        </row>
        <row r="24">
          <cell r="A24">
            <v>23</v>
          </cell>
          <cell r="B24" t="str">
            <v>Carroll</v>
          </cell>
          <cell r="C24">
            <v>17.5</v>
          </cell>
        </row>
        <row r="25">
          <cell r="A25">
            <v>24</v>
          </cell>
          <cell r="B25" t="str">
            <v>Worcester</v>
          </cell>
          <cell r="C25">
            <v>-99999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betes_Prevalence_Rate_2018"/>
    </sheetNames>
    <sheetDataSet>
      <sheetData sheetId="0">
        <row r="1">
          <cell r="A1" t="str">
            <v>OBJECTID</v>
          </cell>
          <cell r="B1" t="str">
            <v>County</v>
          </cell>
          <cell r="C1" t="str">
            <v>Diabetes</v>
          </cell>
        </row>
        <row r="2">
          <cell r="A2">
            <v>1</v>
          </cell>
          <cell r="B2" t="str">
            <v>Baltimore City</v>
          </cell>
          <cell r="C2">
            <v>14.4</v>
          </cell>
        </row>
        <row r="3">
          <cell r="A3">
            <v>2</v>
          </cell>
          <cell r="B3" t="str">
            <v>Washington</v>
          </cell>
          <cell r="C3">
            <v>15.7</v>
          </cell>
        </row>
        <row r="4">
          <cell r="A4">
            <v>3</v>
          </cell>
          <cell r="B4" t="str">
            <v>Wicomico</v>
          </cell>
          <cell r="C4">
            <v>13.2</v>
          </cell>
        </row>
        <row r="5">
          <cell r="A5">
            <v>4</v>
          </cell>
          <cell r="B5" t="str">
            <v>Somerset</v>
          </cell>
          <cell r="C5">
            <v>22.5</v>
          </cell>
        </row>
        <row r="6">
          <cell r="A6">
            <v>5</v>
          </cell>
          <cell r="B6" t="str">
            <v>Queen Anne's</v>
          </cell>
          <cell r="C6">
            <v>9</v>
          </cell>
        </row>
        <row r="7">
          <cell r="A7">
            <v>6</v>
          </cell>
          <cell r="B7" t="str">
            <v>St. Mary's</v>
          </cell>
          <cell r="C7">
            <v>12.2</v>
          </cell>
        </row>
        <row r="8">
          <cell r="A8">
            <v>7</v>
          </cell>
          <cell r="B8" t="str">
            <v>Montgomery</v>
          </cell>
          <cell r="C8">
            <v>9.8000000000000007</v>
          </cell>
        </row>
        <row r="9">
          <cell r="A9">
            <v>8</v>
          </cell>
          <cell r="B9" t="str">
            <v>Prince George's</v>
          </cell>
          <cell r="C9">
            <v>14.7</v>
          </cell>
        </row>
        <row r="10">
          <cell r="A10">
            <v>9</v>
          </cell>
          <cell r="B10" t="str">
            <v>Kent</v>
          </cell>
          <cell r="C10">
            <v>13.8</v>
          </cell>
        </row>
        <row r="11">
          <cell r="A11">
            <v>10</v>
          </cell>
          <cell r="B11" t="str">
            <v>Howard</v>
          </cell>
          <cell r="C11">
            <v>7</v>
          </cell>
        </row>
        <row r="12">
          <cell r="A12">
            <v>11</v>
          </cell>
          <cell r="B12" t="str">
            <v>Harford</v>
          </cell>
          <cell r="C12">
            <v>14.5</v>
          </cell>
        </row>
        <row r="13">
          <cell r="A13">
            <v>12</v>
          </cell>
          <cell r="B13" t="str">
            <v>Garrett</v>
          </cell>
          <cell r="C13">
            <v>12.6</v>
          </cell>
        </row>
        <row r="14">
          <cell r="A14">
            <v>13</v>
          </cell>
          <cell r="B14" t="str">
            <v>Frederick</v>
          </cell>
          <cell r="C14">
            <v>9.6</v>
          </cell>
        </row>
        <row r="15">
          <cell r="A15">
            <v>14</v>
          </cell>
          <cell r="B15" t="str">
            <v>Baltimore</v>
          </cell>
          <cell r="C15">
            <v>12.4</v>
          </cell>
        </row>
        <row r="16">
          <cell r="A16">
            <v>15</v>
          </cell>
          <cell r="B16" t="str">
            <v>Allegany</v>
          </cell>
          <cell r="C16">
            <v>17.2</v>
          </cell>
        </row>
        <row r="17">
          <cell r="A17">
            <v>16</v>
          </cell>
          <cell r="B17" t="str">
            <v>Anne Arundel</v>
          </cell>
          <cell r="C17">
            <v>10.8</v>
          </cell>
        </row>
        <row r="18">
          <cell r="A18">
            <v>17</v>
          </cell>
          <cell r="B18" t="str">
            <v>Calvert</v>
          </cell>
          <cell r="C18">
            <v>11.7</v>
          </cell>
        </row>
        <row r="19">
          <cell r="A19">
            <v>18</v>
          </cell>
          <cell r="B19" t="str">
            <v>Caroline</v>
          </cell>
          <cell r="C19">
            <v>15.9</v>
          </cell>
        </row>
        <row r="20">
          <cell r="A20">
            <v>19</v>
          </cell>
          <cell r="B20" t="str">
            <v>Charles</v>
          </cell>
          <cell r="C20">
            <v>11.7</v>
          </cell>
        </row>
        <row r="21">
          <cell r="A21">
            <v>20</v>
          </cell>
          <cell r="B21" t="str">
            <v>Cecil</v>
          </cell>
          <cell r="C21">
            <v>10.5</v>
          </cell>
        </row>
        <row r="22">
          <cell r="A22">
            <v>21</v>
          </cell>
          <cell r="B22" t="str">
            <v>Talbot</v>
          </cell>
          <cell r="C22">
            <v>10.1</v>
          </cell>
        </row>
        <row r="23">
          <cell r="A23">
            <v>22</v>
          </cell>
          <cell r="B23" t="str">
            <v>Dorchester</v>
          </cell>
          <cell r="C23">
            <v>18.5</v>
          </cell>
        </row>
        <row r="24">
          <cell r="A24">
            <v>23</v>
          </cell>
          <cell r="B24" t="str">
            <v>Carroll</v>
          </cell>
          <cell r="C24">
            <v>9.6</v>
          </cell>
        </row>
        <row r="25">
          <cell r="A25">
            <v>24</v>
          </cell>
          <cell r="B25" t="str">
            <v>Worcester</v>
          </cell>
          <cell r="C25">
            <v>14.5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esity_Prevalence_Rate_2018"/>
    </sheetNames>
    <sheetDataSet>
      <sheetData sheetId="0">
        <row r="1">
          <cell r="A1" t="str">
            <v>OBJECTID</v>
          </cell>
          <cell r="B1" t="str">
            <v>County</v>
          </cell>
          <cell r="C1" t="str">
            <v>Obesity</v>
          </cell>
        </row>
        <row r="2">
          <cell r="A2">
            <v>1</v>
          </cell>
          <cell r="B2" t="str">
            <v>Baltimore City</v>
          </cell>
          <cell r="C2">
            <v>33.700000000000003</v>
          </cell>
        </row>
        <row r="3">
          <cell r="A3">
            <v>2</v>
          </cell>
          <cell r="B3" t="str">
            <v>Washington</v>
          </cell>
          <cell r="C3">
            <v>34.6</v>
          </cell>
        </row>
        <row r="4">
          <cell r="A4">
            <v>3</v>
          </cell>
          <cell r="B4" t="str">
            <v>Wicomico</v>
          </cell>
          <cell r="C4">
            <v>34.700000000000003</v>
          </cell>
        </row>
        <row r="5">
          <cell r="A5">
            <v>4</v>
          </cell>
          <cell r="B5" t="str">
            <v>Somerset</v>
          </cell>
          <cell r="C5">
            <v>31.7</v>
          </cell>
        </row>
        <row r="6">
          <cell r="A6">
            <v>5</v>
          </cell>
          <cell r="B6" t="str">
            <v>Queen Anne's</v>
          </cell>
          <cell r="C6">
            <v>24.3</v>
          </cell>
        </row>
        <row r="7">
          <cell r="A7">
            <v>6</v>
          </cell>
          <cell r="B7" t="str">
            <v>St. Mary's</v>
          </cell>
          <cell r="C7">
            <v>38.200000000000003</v>
          </cell>
        </row>
        <row r="8">
          <cell r="A8">
            <v>7</v>
          </cell>
          <cell r="B8" t="str">
            <v>Montgomery</v>
          </cell>
          <cell r="C8">
            <v>23.3</v>
          </cell>
        </row>
        <row r="9">
          <cell r="A9">
            <v>8</v>
          </cell>
          <cell r="B9" t="str">
            <v>Prince George's</v>
          </cell>
          <cell r="C9">
            <v>35.700000000000003</v>
          </cell>
        </row>
        <row r="10">
          <cell r="A10">
            <v>9</v>
          </cell>
          <cell r="B10" t="str">
            <v>Kent</v>
          </cell>
          <cell r="C10">
            <v>47.6</v>
          </cell>
        </row>
        <row r="11">
          <cell r="A11">
            <v>10</v>
          </cell>
          <cell r="B11" t="str">
            <v>Howard</v>
          </cell>
          <cell r="C11">
            <v>23.2</v>
          </cell>
        </row>
        <row r="12">
          <cell r="A12">
            <v>11</v>
          </cell>
          <cell r="B12" t="str">
            <v>Harford</v>
          </cell>
          <cell r="C12">
            <v>31.3</v>
          </cell>
        </row>
        <row r="13">
          <cell r="A13">
            <v>12</v>
          </cell>
          <cell r="B13" t="str">
            <v>Garrett</v>
          </cell>
          <cell r="C13">
            <v>26.3</v>
          </cell>
        </row>
        <row r="14">
          <cell r="A14">
            <v>13</v>
          </cell>
          <cell r="B14" t="str">
            <v>Frederick</v>
          </cell>
          <cell r="C14">
            <v>32.299999999999997</v>
          </cell>
        </row>
        <row r="15">
          <cell r="A15">
            <v>14</v>
          </cell>
          <cell r="B15" t="str">
            <v>Baltimore</v>
          </cell>
          <cell r="C15">
            <v>30.1</v>
          </cell>
        </row>
        <row r="16">
          <cell r="A16">
            <v>15</v>
          </cell>
          <cell r="B16" t="str">
            <v>Allegany</v>
          </cell>
          <cell r="C16">
            <v>35.6</v>
          </cell>
        </row>
        <row r="17">
          <cell r="A17">
            <v>16</v>
          </cell>
          <cell r="B17" t="str">
            <v>Anne Arundel</v>
          </cell>
          <cell r="C17">
            <v>32.4</v>
          </cell>
        </row>
        <row r="18">
          <cell r="A18">
            <v>17</v>
          </cell>
          <cell r="B18" t="str">
            <v>Calvert</v>
          </cell>
          <cell r="C18">
            <v>34.9</v>
          </cell>
        </row>
        <row r="19">
          <cell r="A19">
            <v>18</v>
          </cell>
          <cell r="B19" t="str">
            <v>Caroline</v>
          </cell>
          <cell r="C19">
            <v>38.4</v>
          </cell>
        </row>
        <row r="20">
          <cell r="A20">
            <v>19</v>
          </cell>
          <cell r="B20" t="str">
            <v>Charles</v>
          </cell>
          <cell r="C20">
            <v>41.4</v>
          </cell>
        </row>
        <row r="21">
          <cell r="A21">
            <v>20</v>
          </cell>
          <cell r="B21" t="str">
            <v>Cecil</v>
          </cell>
          <cell r="C21">
            <v>26.3</v>
          </cell>
        </row>
        <row r="22">
          <cell r="A22">
            <v>21</v>
          </cell>
          <cell r="B22" t="str">
            <v>Talbot</v>
          </cell>
          <cell r="C22">
            <v>29.5</v>
          </cell>
        </row>
        <row r="23">
          <cell r="A23">
            <v>22</v>
          </cell>
          <cell r="B23" t="str">
            <v>Dorchester</v>
          </cell>
          <cell r="C23">
            <v>42.3</v>
          </cell>
        </row>
        <row r="24">
          <cell r="A24">
            <v>23</v>
          </cell>
          <cell r="B24" t="str">
            <v>Carroll</v>
          </cell>
          <cell r="C24">
            <v>25.7</v>
          </cell>
        </row>
        <row r="25">
          <cell r="A25">
            <v>24</v>
          </cell>
          <cell r="B25" t="str">
            <v>Worcester</v>
          </cell>
          <cell r="C25">
            <v>40.9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1A2C8-BD57-BF41-9B84-415F1DEDC971}">
  <dimension ref="A1"/>
  <sheetViews>
    <sheetView workbookViewId="0">
      <selection activeCell="A6" sqref="A6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8A2FB-ECC1-CB46-8909-14E401E00AC9}">
  <dimension ref="A1:V40"/>
  <sheetViews>
    <sheetView tabSelected="1" topLeftCell="K1" workbookViewId="0">
      <selection activeCell="AE6" sqref="AE6"/>
    </sheetView>
  </sheetViews>
  <sheetFormatPr baseColWidth="10" defaultRowHeight="16"/>
  <cols>
    <col min="2" max="2" width="15.6640625" customWidth="1"/>
    <col min="3" max="3" width="13.6640625" customWidth="1"/>
    <col min="4" max="4" width="11.5" customWidth="1"/>
    <col min="5" max="5" width="11.1640625" customWidth="1"/>
    <col min="6" max="6" width="15" customWidth="1"/>
    <col min="7" max="7" width="15.33203125" customWidth="1"/>
    <col min="8" max="8" width="13.33203125" customWidth="1"/>
    <col min="9" max="9" width="13.1640625" customWidth="1"/>
    <col min="10" max="10" width="13" customWidth="1"/>
    <col min="17" max="17" width="16.1640625" customWidth="1"/>
    <col min="19" max="19" width="12.6640625" customWidth="1"/>
  </cols>
  <sheetData>
    <row r="1" spans="1:22">
      <c r="D1" s="16"/>
      <c r="E1" s="3"/>
      <c r="F1" s="4" t="s">
        <v>39</v>
      </c>
      <c r="G1" s="3">
        <v>7</v>
      </c>
      <c r="H1" s="3">
        <v>8</v>
      </c>
      <c r="I1" s="3">
        <v>9</v>
      </c>
      <c r="J1" s="4">
        <v>10</v>
      </c>
    </row>
    <row r="2" spans="1:22">
      <c r="C2" s="7"/>
      <c r="D2" s="17" t="s">
        <v>36</v>
      </c>
      <c r="E2" s="14" t="s">
        <v>0</v>
      </c>
      <c r="F2" s="15" t="s">
        <v>38</v>
      </c>
      <c r="G2" s="14" t="s">
        <v>31</v>
      </c>
      <c r="H2" s="14" t="s">
        <v>32</v>
      </c>
      <c r="I2" s="14" t="s">
        <v>33</v>
      </c>
      <c r="J2" s="15" t="s">
        <v>34</v>
      </c>
      <c r="L2" s="13" t="s">
        <v>35</v>
      </c>
      <c r="M2" s="13" t="s">
        <v>36</v>
      </c>
      <c r="N2" s="13" t="s">
        <v>37</v>
      </c>
      <c r="O2" s="13" t="s">
        <v>48</v>
      </c>
      <c r="Q2" s="7" t="s">
        <v>49</v>
      </c>
      <c r="R2" s="7" t="s">
        <v>50</v>
      </c>
      <c r="S2" s="7" t="s">
        <v>51</v>
      </c>
      <c r="U2" s="13" t="s">
        <v>36</v>
      </c>
      <c r="V2" s="13" t="s">
        <v>48</v>
      </c>
    </row>
    <row r="3" spans="1:22">
      <c r="D3" s="18">
        <v>1</v>
      </c>
      <c r="E3" s="9">
        <v>14</v>
      </c>
      <c r="F3" s="1" t="str">
        <f>VLOOKUP(E3,A10:B33,2,0)</f>
        <v>Baltimore County</v>
      </c>
      <c r="G3" s="9">
        <f>VLOOKUP($E3,cluster,G$1,0)</f>
        <v>5.7592394536547714E-2</v>
      </c>
      <c r="H3" s="9">
        <f>VLOOKUP($E3,cluster,H$1,0)</f>
        <v>0.82730026230368114</v>
      </c>
      <c r="I3" s="9">
        <f>VLOOKUP($E3,cluster,I$1,0)</f>
        <v>-0.17285942596747822</v>
      </c>
      <c r="J3" s="1">
        <f>VLOOKUP($E3,cluster,J$1,0)</f>
        <v>-0.46749126256832468</v>
      </c>
      <c r="L3" s="22" t="str">
        <f>VLOOKUP(M3,D3:F5,3,0)</f>
        <v>Baltimore County</v>
      </c>
      <c r="M3">
        <v>1</v>
      </c>
      <c r="N3">
        <f>VLOOKUP(M3,D3:E5,2,0)</f>
        <v>14</v>
      </c>
      <c r="O3">
        <f>COUNTIF($O$10:$O$33,1)</f>
        <v>12</v>
      </c>
      <c r="Q3" t="s">
        <v>2</v>
      </c>
      <c r="R3" t="s">
        <v>5</v>
      </c>
      <c r="S3" t="s">
        <v>6</v>
      </c>
      <c r="U3">
        <v>1</v>
      </c>
      <c r="V3">
        <v>12</v>
      </c>
    </row>
    <row r="4" spans="1:22">
      <c r="D4" s="18">
        <v>2</v>
      </c>
      <c r="E4" s="9">
        <v>18</v>
      </c>
      <c r="F4" s="1" t="str">
        <f t="shared" ref="F4:F5" si="0">VLOOKUP(E4,A11:B34,2,0)</f>
        <v>Caroline</v>
      </c>
      <c r="G4" s="9">
        <f>VLOOKUP($E4,cluster,G$1,0)</f>
        <v>0.99228863373625553</v>
      </c>
      <c r="H4" s="9">
        <f>VLOOKUP($E4,cluster,H$1,0)</f>
        <v>-1.1583033509340377</v>
      </c>
      <c r="I4" s="9">
        <f>VLOOKUP($E4,cluster,I$1,0)</f>
        <v>0.84253860069462871</v>
      </c>
      <c r="J4" s="1">
        <f>VLOOKUP($E4,cluster,J$1,0)</f>
        <v>0.82590123053737319</v>
      </c>
      <c r="L4" s="23" t="str">
        <f t="shared" ref="L4:L5" si="1">VLOOKUP(M4,D4:F6,3,0)</f>
        <v>Caroline</v>
      </c>
      <c r="M4">
        <v>2</v>
      </c>
      <c r="N4">
        <f t="shared" ref="N4:N5" si="2">VLOOKUP(M4,D4:E6,2,0)</f>
        <v>18</v>
      </c>
      <c r="O4">
        <f>COUNTIF($O$10:$O$33,2)</f>
        <v>6</v>
      </c>
      <c r="Q4" t="s">
        <v>3</v>
      </c>
      <c r="R4" t="s">
        <v>10</v>
      </c>
      <c r="S4" t="s">
        <v>8</v>
      </c>
      <c r="U4">
        <v>2</v>
      </c>
      <c r="V4">
        <v>6</v>
      </c>
    </row>
    <row r="5" spans="1:22">
      <c r="D5" s="19">
        <v>3</v>
      </c>
      <c r="E5" s="20">
        <v>21</v>
      </c>
      <c r="F5" s="21" t="str">
        <f t="shared" si="0"/>
        <v>Talbot</v>
      </c>
      <c r="G5" s="20">
        <f>VLOOKUP($E5,cluster,G$1,0)</f>
        <v>-1.4055511556565876</v>
      </c>
      <c r="H5" s="20">
        <f>VLOOKUP($E5,cluster,H$1,0)</f>
        <v>-1.1583033509340377</v>
      </c>
      <c r="I5" s="20">
        <f>VLOOKUP($E5,cluster,I$1,0)</f>
        <v>-0.84012098634543442</v>
      </c>
      <c r="J5" s="21">
        <f>VLOOKUP($E5,cluster,J$1,0)</f>
        <v>-0.56098951508198991</v>
      </c>
      <c r="L5" s="23" t="str">
        <f t="shared" si="1"/>
        <v>Talbot</v>
      </c>
      <c r="M5">
        <v>3</v>
      </c>
      <c r="N5">
        <f t="shared" si="2"/>
        <v>21</v>
      </c>
      <c r="O5">
        <f>COUNTIF($O$10:$O$33,3)</f>
        <v>6</v>
      </c>
      <c r="Q5" t="s">
        <v>4</v>
      </c>
      <c r="R5" t="s">
        <v>15</v>
      </c>
      <c r="S5" t="s">
        <v>11</v>
      </c>
      <c r="U5">
        <v>3</v>
      </c>
      <c r="V5">
        <v>6</v>
      </c>
    </row>
    <row r="6" spans="1:22">
      <c r="G6" t="e" cm="1">
        <f t="array" aca="1" ref="G6" ca="1">CO_UNTIF($O$10:$O$33,1)</f>
        <v>#NAME?</v>
      </c>
      <c r="Q6" t="s">
        <v>7</v>
      </c>
      <c r="R6" t="s">
        <v>18</v>
      </c>
      <c r="S6" t="s">
        <v>13</v>
      </c>
    </row>
    <row r="7" spans="1:22">
      <c r="B7" s="2" t="s">
        <v>27</v>
      </c>
      <c r="C7">
        <f>AVERAGE(C10:C33)</f>
        <v>766.18333333333328</v>
      </c>
      <c r="D7">
        <f>AVERAGE(D10:D33)</f>
        <v>-41653.716666666667</v>
      </c>
      <c r="E7">
        <f t="shared" ref="E7:F7" si="3">AVERAGE(E10:E33)</f>
        <v>12.995833333333335</v>
      </c>
      <c r="F7">
        <f t="shared" si="3"/>
        <v>33.1</v>
      </c>
      <c r="M7" s="11" t="s">
        <v>45</v>
      </c>
      <c r="N7">
        <f>SUM(N10:N33)</f>
        <v>48.138041944228419</v>
      </c>
      <c r="Q7" t="s">
        <v>9</v>
      </c>
      <c r="R7" t="s">
        <v>22</v>
      </c>
      <c r="S7" t="s">
        <v>17</v>
      </c>
      <c r="T7" s="24"/>
    </row>
    <row r="8" spans="1:22">
      <c r="B8" s="2" t="s">
        <v>28</v>
      </c>
      <c r="C8">
        <f>STDEV(C10:C33)</f>
        <v>123.56955677803063</v>
      </c>
      <c r="D8">
        <f>STDEV(D10:D33)</f>
        <v>50371.332592869221</v>
      </c>
      <c r="E8">
        <f t="shared" ref="E8:F8" si="4">STDEV(E10:E33)</f>
        <v>3.4469241697322026</v>
      </c>
      <c r="F8">
        <f t="shared" si="4"/>
        <v>6.4172322355683482</v>
      </c>
      <c r="M8" s="12" t="s">
        <v>46</v>
      </c>
      <c r="N8">
        <f>N7/24</f>
        <v>2.0057517476761841</v>
      </c>
      <c r="Q8" t="s">
        <v>12</v>
      </c>
      <c r="R8" t="s">
        <v>24</v>
      </c>
      <c r="S8" t="s">
        <v>21</v>
      </c>
    </row>
    <row r="9" spans="1:22">
      <c r="A9" s="5" t="s">
        <v>0</v>
      </c>
      <c r="B9" s="5" t="s">
        <v>1</v>
      </c>
      <c r="C9" s="5" t="s">
        <v>30</v>
      </c>
      <c r="D9" s="5" t="s">
        <v>29</v>
      </c>
      <c r="E9" s="5" t="s">
        <v>25</v>
      </c>
      <c r="F9" s="6" t="s">
        <v>26</v>
      </c>
      <c r="G9" s="5" t="s">
        <v>31</v>
      </c>
      <c r="H9" s="5" t="s">
        <v>32</v>
      </c>
      <c r="I9" s="5" t="s">
        <v>33</v>
      </c>
      <c r="J9" s="6" t="s">
        <v>34</v>
      </c>
      <c r="K9" s="8" t="s">
        <v>41</v>
      </c>
      <c r="L9" s="5" t="s">
        <v>43</v>
      </c>
      <c r="M9" s="6" t="s">
        <v>42</v>
      </c>
      <c r="N9" s="5" t="s">
        <v>40</v>
      </c>
      <c r="O9" s="6" t="s">
        <v>44</v>
      </c>
      <c r="Q9" t="s">
        <v>14</v>
      </c>
    </row>
    <row r="10" spans="1:22">
      <c r="A10" s="9">
        <v>1</v>
      </c>
      <c r="B10" s="9" t="s">
        <v>2</v>
      </c>
      <c r="C10" s="9">
        <v>1023.8</v>
      </c>
      <c r="D10" s="9">
        <f>VLOOKUP(A10,[1]Diabetes_Mortality_Rate_2018!$A$1:$C$25,3,0)</f>
        <v>32.700000000000003</v>
      </c>
      <c r="E10" s="9">
        <f>VLOOKUP(A10,[2]Diabetes_Prevalence_Rate_2018!$A$1:$C$25,3,0)</f>
        <v>14.4</v>
      </c>
      <c r="F10" s="1">
        <f>VLOOKUP(A10,[3]Obesity_Prevalence_Rate_2018!$A$1:$C$25,3,0)</f>
        <v>33.700000000000003</v>
      </c>
      <c r="G10" s="9">
        <f>STANDARDIZE(C10,$C$7,$C$8)</f>
        <v>2.0847907315021477</v>
      </c>
      <c r="H10" s="9">
        <f>STANDARDIZE(D10,$D$7,$D$8)</f>
        <v>0.82758216868314438</v>
      </c>
      <c r="I10" s="9">
        <f>STANDARDIZE(E10,$E$7,$E$8)</f>
        <v>0.40736801783944004</v>
      </c>
      <c r="J10" s="1">
        <f>STANDARDIZE(F10,$F$7,$F$8)</f>
        <v>9.3498252513665156E-2</v>
      </c>
      <c r="K10" s="9">
        <f>SUMXMY2($G$3:$J$3,G10:J10)</f>
        <v>4.7609062994459377</v>
      </c>
      <c r="L10" s="9">
        <f>SUMXMY2($G$4:$J$4,G10:J10)</f>
        <v>5.8630896890486008</v>
      </c>
      <c r="M10" s="1">
        <f>SUMXMY2($G$5:$J$5,G10:J10)</f>
        <v>18.110810839774519</v>
      </c>
      <c r="N10" s="9">
        <f>MIN(K10:M10)</f>
        <v>4.7609062994459377</v>
      </c>
      <c r="O10" s="1">
        <f>MATCH(N10,K10:M10,0)</f>
        <v>1</v>
      </c>
      <c r="Q10" t="s">
        <v>47</v>
      </c>
    </row>
    <row r="11" spans="1:22">
      <c r="A11" s="9">
        <v>2</v>
      </c>
      <c r="B11" s="9" t="s">
        <v>3</v>
      </c>
      <c r="C11" s="9">
        <v>831</v>
      </c>
      <c r="D11" s="9">
        <f>VLOOKUP(A11,[1]Diabetes_Mortality_Rate_2018!$A$1:$C$25,3,0)</f>
        <v>30.1</v>
      </c>
      <c r="E11" s="9">
        <f>VLOOKUP(A11,[2]Diabetes_Prevalence_Rate_2018!$A$1:$C$25,3,0)</f>
        <v>15.7</v>
      </c>
      <c r="F11" s="1">
        <f>VLOOKUP(A11,[3]Obesity_Prevalence_Rate_2018!$A$1:$C$25,3,0)</f>
        <v>34.6</v>
      </c>
      <c r="G11" s="9">
        <f t="shared" ref="G11:G33" si="5">STANDARDIZE(C11,$C$7,$C$8)</f>
        <v>0.52453588372982207</v>
      </c>
      <c r="H11" s="9">
        <f t="shared" ref="H11:H33" si="6">STANDARDIZE(D11,$D$7,$D$8)</f>
        <v>0.8275305520221159</v>
      </c>
      <c r="I11" s="9">
        <f t="shared" ref="I11:I33" si="7">STANDARDIZE(E11,$E$7,$E$8)</f>
        <v>0.78451585631393661</v>
      </c>
      <c r="J11" s="1">
        <f t="shared" ref="J11:J33" si="8">STANDARDIZE(F11,$F$7,$F$8)</f>
        <v>0.23374563128416234</v>
      </c>
      <c r="K11" s="9">
        <f t="shared" ref="K11:K33" si="9">SUMXMY2($G$3:$J$3,G11:J11)</f>
        <v>1.6263368875566468</v>
      </c>
      <c r="L11" s="9">
        <f t="shared" ref="L11:L33" si="10">SUMXMY2($G$4:$J$4,G11:J11)</f>
        <v>4.5163438178610473</v>
      </c>
      <c r="M11" s="1">
        <f t="shared" ref="M11:M33" si="11">SUMXMY2($G$5:$J$5,G11:J11)</f>
        <v>10.939821093133304</v>
      </c>
      <c r="N11" s="9">
        <f t="shared" ref="N11:N33" si="12">MIN(K11:M11)</f>
        <v>1.6263368875566468</v>
      </c>
      <c r="O11" s="1">
        <f t="shared" ref="O11:O33" si="13">MATCH(N11,K11:M11,0)</f>
        <v>1</v>
      </c>
      <c r="Q11" t="s">
        <v>16</v>
      </c>
    </row>
    <row r="12" spans="1:22">
      <c r="A12" s="9">
        <v>3</v>
      </c>
      <c r="B12" s="9" t="s">
        <v>4</v>
      </c>
      <c r="C12" s="9">
        <v>874.3</v>
      </c>
      <c r="D12" s="9">
        <f>VLOOKUP(A12,[1]Diabetes_Mortality_Rate_2018!$A$1:$C$25,3,0)</f>
        <v>18.100000000000001</v>
      </c>
      <c r="E12" s="9">
        <f>VLOOKUP(A12,[2]Diabetes_Prevalence_Rate_2018!$A$1:$C$25,3,0)</f>
        <v>13.2</v>
      </c>
      <c r="F12" s="1">
        <f>VLOOKUP(A12,[3]Obesity_Prevalence_Rate_2018!$A$1:$C$25,3,0)</f>
        <v>34.700000000000003</v>
      </c>
      <c r="G12" s="9">
        <f t="shared" si="5"/>
        <v>0.87494581582806719</v>
      </c>
      <c r="H12" s="9">
        <f t="shared" si="6"/>
        <v>0.82729232127890739</v>
      </c>
      <c r="I12" s="9">
        <f t="shared" si="7"/>
        <v>5.9231551555288781E-2</v>
      </c>
      <c r="J12" s="1">
        <f t="shared" si="8"/>
        <v>0.24932867336977341</v>
      </c>
      <c r="K12" s="9">
        <f t="shared" si="9"/>
        <v>1.2357636577657847</v>
      </c>
      <c r="L12" s="9">
        <f t="shared" si="10"/>
        <v>4.9023653573355777</v>
      </c>
      <c r="M12" s="1">
        <f t="shared" si="11"/>
        <v>10.608707164425679</v>
      </c>
      <c r="N12" s="9">
        <f t="shared" si="12"/>
        <v>1.2357636577657847</v>
      </c>
      <c r="O12" s="1">
        <f t="shared" si="13"/>
        <v>1</v>
      </c>
      <c r="Q12" t="s">
        <v>19</v>
      </c>
    </row>
    <row r="13" spans="1:22">
      <c r="A13" s="9">
        <v>4</v>
      </c>
      <c r="B13" s="9" t="s">
        <v>5</v>
      </c>
      <c r="C13" s="9">
        <v>919.8</v>
      </c>
      <c r="D13" s="9">
        <f>VLOOKUP(A13,[1]Diabetes_Mortality_Rate_2018!$A$1:$C$25,3,0)</f>
        <v>-99999</v>
      </c>
      <c r="E13" s="9">
        <f>VLOOKUP(A13,[2]Diabetes_Prevalence_Rate_2018!$A$1:$C$25,3,0)</f>
        <v>22.5</v>
      </c>
      <c r="F13" s="1">
        <f>VLOOKUP(A13,[3]Obesity_Prevalence_Rate_2018!$A$1:$C$25,3,0)</f>
        <v>31.7</v>
      </c>
      <c r="G13" s="9">
        <f t="shared" si="5"/>
        <v>1.2431594858158308</v>
      </c>
      <c r="H13" s="9">
        <f t="shared" si="6"/>
        <v>-1.1583033509340377</v>
      </c>
      <c r="I13" s="9">
        <f t="shared" si="7"/>
        <v>2.7572891652574589</v>
      </c>
      <c r="J13" s="1">
        <f t="shared" si="8"/>
        <v>-0.21816258919855186</v>
      </c>
      <c r="K13" s="9">
        <f t="shared" si="9"/>
        <v>13.996126590848919</v>
      </c>
      <c r="L13" s="9">
        <f t="shared" si="10"/>
        <v>4.819275168598379</v>
      </c>
      <c r="M13" s="1">
        <f t="shared" si="11"/>
        <v>20.074558162215471</v>
      </c>
      <c r="N13" s="9">
        <f t="shared" si="12"/>
        <v>4.819275168598379</v>
      </c>
      <c r="O13" s="1">
        <f t="shared" si="13"/>
        <v>2</v>
      </c>
      <c r="Q13" t="s">
        <v>20</v>
      </c>
    </row>
    <row r="14" spans="1:22">
      <c r="A14" s="9">
        <v>5</v>
      </c>
      <c r="B14" s="9" t="s">
        <v>6</v>
      </c>
      <c r="C14" s="9">
        <v>696.5</v>
      </c>
      <c r="D14" s="9">
        <f>VLOOKUP(A14,[1]Diabetes_Mortality_Rate_2018!$A$1:$C$25,3,0)</f>
        <v>-99999</v>
      </c>
      <c r="E14" s="9">
        <f>VLOOKUP(A14,[2]Diabetes_Prevalence_Rate_2018!$A$1:$C$25,3,0)</f>
        <v>9</v>
      </c>
      <c r="F14" s="1">
        <f>VLOOKUP(A14,[3]Obesity_Prevalence_Rate_2018!$A$1:$C$25,3,0)</f>
        <v>24.3</v>
      </c>
      <c r="G14" s="9">
        <f t="shared" si="5"/>
        <v>-0.56391990997027064</v>
      </c>
      <c r="H14" s="9">
        <f t="shared" si="6"/>
        <v>-1.1583033509340377</v>
      </c>
      <c r="I14" s="9">
        <f t="shared" si="7"/>
        <v>-1.1592460804392393</v>
      </c>
      <c r="J14" s="1">
        <f t="shared" si="8"/>
        <v>-1.3713077035337526</v>
      </c>
      <c r="K14" s="9">
        <f t="shared" si="9"/>
        <v>6.1187420446354661</v>
      </c>
      <c r="L14" s="9">
        <f t="shared" si="10"/>
        <v>11.256654041089384</v>
      </c>
      <c r="M14" s="1">
        <f t="shared" si="11"/>
        <v>1.4667995459316279</v>
      </c>
      <c r="N14" s="9">
        <f t="shared" si="12"/>
        <v>1.4667995459316279</v>
      </c>
      <c r="O14" s="1">
        <f t="shared" si="13"/>
        <v>3</v>
      </c>
      <c r="Q14" t="s">
        <v>23</v>
      </c>
    </row>
    <row r="15" spans="1:22">
      <c r="A15" s="9">
        <v>6</v>
      </c>
      <c r="B15" s="9" t="s">
        <v>7</v>
      </c>
      <c r="C15" s="9">
        <v>760.2</v>
      </c>
      <c r="D15" s="9">
        <f>VLOOKUP(A15,[1]Diabetes_Mortality_Rate_2018!$A$1:$C$25,3,0)</f>
        <v>29.8</v>
      </c>
      <c r="E15" s="9">
        <f>VLOOKUP(A15,[2]Diabetes_Prevalence_Rate_2018!$A$1:$C$25,3,0)</f>
        <v>12.2</v>
      </c>
      <c r="F15" s="1">
        <f>VLOOKUP(A15,[3]Obesity_Prevalence_Rate_2018!$A$1:$C$25,3,0)</f>
        <v>38.200000000000003</v>
      </c>
      <c r="G15" s="9">
        <f t="shared" si="5"/>
        <v>-4.8420771987401093E-2</v>
      </c>
      <c r="H15" s="9">
        <f t="shared" si="6"/>
        <v>0.8275245962535358</v>
      </c>
      <c r="I15" s="9">
        <f t="shared" si="7"/>
        <v>-0.23088217034817035</v>
      </c>
      <c r="J15" s="1">
        <f t="shared" si="8"/>
        <v>0.79473514636615217</v>
      </c>
      <c r="K15" s="9">
        <f t="shared" si="9"/>
        <v>1.6078209880792478</v>
      </c>
      <c r="L15" s="9">
        <f t="shared" si="10"/>
        <v>6.1797921795015833</v>
      </c>
      <c r="M15" s="1">
        <f t="shared" si="11"/>
        <v>7.9944768066857126</v>
      </c>
      <c r="N15" s="9">
        <f t="shared" si="12"/>
        <v>1.6078209880792478</v>
      </c>
      <c r="O15" s="1">
        <f t="shared" si="13"/>
        <v>1</v>
      </c>
      <c r="P15" s="9"/>
      <c r="Q15" s="9"/>
    </row>
    <row r="16" spans="1:22">
      <c r="A16" s="9">
        <v>7</v>
      </c>
      <c r="B16" s="9" t="s">
        <v>8</v>
      </c>
      <c r="C16" s="9">
        <v>469</v>
      </c>
      <c r="D16" s="9">
        <f>VLOOKUP(A16,[1]Diabetes_Mortality_Rate_2018!$A$1:$C$25,3,0)</f>
        <v>10.3</v>
      </c>
      <c r="E16" s="9">
        <f>VLOOKUP(A16,[2]Diabetes_Prevalence_Rate_2018!$A$1:$C$25,3,0)</f>
        <v>9.8000000000000007</v>
      </c>
      <c r="F16" s="1">
        <f>VLOOKUP(A16,[3]Obesity_Prevalence_Rate_2018!$A$1:$C$25,3,0)</f>
        <v>23.3</v>
      </c>
      <c r="G16" s="9">
        <f t="shared" si="5"/>
        <v>-2.4049882599090893</v>
      </c>
      <c r="H16" s="9">
        <f t="shared" si="6"/>
        <v>0.82713747129582205</v>
      </c>
      <c r="I16" s="9">
        <f t="shared" si="7"/>
        <v>-0.92715510291647185</v>
      </c>
      <c r="J16" s="1">
        <f t="shared" si="8"/>
        <v>-1.5271381243898607</v>
      </c>
      <c r="K16" s="9">
        <f t="shared" si="9"/>
        <v>7.756116946182984</v>
      </c>
      <c r="L16" s="9">
        <f t="shared" si="10"/>
        <v>24.152075561110493</v>
      </c>
      <c r="M16" s="1">
        <f t="shared" si="11"/>
        <v>5.8818678566482419</v>
      </c>
      <c r="N16" s="9">
        <f t="shared" si="12"/>
        <v>5.8818678566482419</v>
      </c>
      <c r="O16" s="1">
        <f t="shared" si="13"/>
        <v>3</v>
      </c>
      <c r="Q16" s="10" t="s">
        <v>44</v>
      </c>
      <c r="R16" s="5" t="s">
        <v>1</v>
      </c>
    </row>
    <row r="17" spans="1:18">
      <c r="A17" s="9">
        <v>8</v>
      </c>
      <c r="B17" s="9" t="s">
        <v>9</v>
      </c>
      <c r="C17" s="9">
        <v>728.6</v>
      </c>
      <c r="D17" s="9">
        <f>VLOOKUP(A17,[1]Diabetes_Mortality_Rate_2018!$A$1:$C$25,3,0)</f>
        <v>27.5</v>
      </c>
      <c r="E17" s="9">
        <f>VLOOKUP(A17,[2]Diabetes_Prevalence_Rate_2018!$A$1:$C$25,3,0)</f>
        <v>14.7</v>
      </c>
      <c r="F17" s="1">
        <f>VLOOKUP(A17,[3]Obesity_Prevalence_Rate_2018!$A$1:$C$25,3,0)</f>
        <v>35.700000000000003</v>
      </c>
      <c r="G17" s="9">
        <f t="shared" si="5"/>
        <v>-0.30414718894593606</v>
      </c>
      <c r="H17" s="9">
        <f t="shared" si="6"/>
        <v>0.82747893536108741</v>
      </c>
      <c r="I17" s="9">
        <f t="shared" si="7"/>
        <v>0.49440213441047748</v>
      </c>
      <c r="J17" s="1">
        <f t="shared" si="8"/>
        <v>0.40515909422588164</v>
      </c>
      <c r="K17" s="9">
        <f t="shared" si="9"/>
        <v>1.3376121933532221</v>
      </c>
      <c r="L17" s="9">
        <f t="shared" si="10"/>
        <v>5.9223000753219175</v>
      </c>
      <c r="M17" s="1">
        <f t="shared" si="11"/>
        <v>7.8708170815490845</v>
      </c>
      <c r="N17" s="9">
        <f t="shared" si="12"/>
        <v>1.3376121933532221</v>
      </c>
      <c r="O17" s="1">
        <f t="shared" si="13"/>
        <v>1</v>
      </c>
      <c r="Q17">
        <v>1</v>
      </c>
      <c r="R17" t="s">
        <v>2</v>
      </c>
    </row>
    <row r="18" spans="1:18">
      <c r="A18" s="9">
        <v>9</v>
      </c>
      <c r="B18" s="9" t="s">
        <v>10</v>
      </c>
      <c r="C18" s="9">
        <v>750.8</v>
      </c>
      <c r="D18" s="9">
        <f>VLOOKUP(A18,[1]Diabetes_Mortality_Rate_2018!$A$1:$C$25,3,0)</f>
        <v>-99999</v>
      </c>
      <c r="E18" s="9">
        <f>VLOOKUP(A18,[2]Diabetes_Prevalence_Rate_2018!$A$1:$C$25,3,0)</f>
        <v>13.8</v>
      </c>
      <c r="F18" s="1">
        <f>VLOOKUP(A18,[3]Obesity_Prevalence_Rate_2018!$A$1:$C$25,3,0)</f>
        <v>47.6</v>
      </c>
      <c r="G18" s="9">
        <f t="shared" si="5"/>
        <v>-0.12449128842443433</v>
      </c>
      <c r="H18" s="9">
        <f t="shared" si="6"/>
        <v>-1.1583033509340377</v>
      </c>
      <c r="I18" s="9">
        <f t="shared" si="7"/>
        <v>0.23329978469736468</v>
      </c>
      <c r="J18" s="1">
        <f t="shared" si="8"/>
        <v>2.2595411024135692</v>
      </c>
      <c r="K18" s="9">
        <f t="shared" si="9"/>
        <v>11.577447000569951</v>
      </c>
      <c r="L18" s="9">
        <f t="shared" si="10"/>
        <v>3.6736926116921804</v>
      </c>
      <c r="M18" s="1">
        <f t="shared" si="11"/>
        <v>10.748739499368861</v>
      </c>
      <c r="N18" s="9">
        <f t="shared" si="12"/>
        <v>3.6736926116921804</v>
      </c>
      <c r="O18" s="1">
        <f t="shared" si="13"/>
        <v>2</v>
      </c>
      <c r="Q18">
        <v>1</v>
      </c>
      <c r="R18" t="s">
        <v>3</v>
      </c>
    </row>
    <row r="19" spans="1:18">
      <c r="A19" s="9">
        <v>10</v>
      </c>
      <c r="B19" s="9" t="s">
        <v>11</v>
      </c>
      <c r="C19" s="9">
        <v>537.1</v>
      </c>
      <c r="D19" s="9">
        <f>VLOOKUP(A19,[1]Diabetes_Mortality_Rate_2018!$A$1:$C$25,3,0)</f>
        <v>12.6</v>
      </c>
      <c r="E19" s="9">
        <f>VLOOKUP(A19,[2]Diabetes_Prevalence_Rate_2018!$A$1:$C$25,3,0)</f>
        <v>7</v>
      </c>
      <c r="F19" s="1">
        <f>VLOOKUP(A19,[3]Obesity_Prevalence_Rate_2018!$A$1:$C$25,3,0)</f>
        <v>23.2</v>
      </c>
      <c r="G19" s="9">
        <f t="shared" si="5"/>
        <v>-1.8538816461471832</v>
      </c>
      <c r="H19" s="9">
        <f t="shared" si="6"/>
        <v>0.82718313218827022</v>
      </c>
      <c r="I19" s="9">
        <f t="shared" si="7"/>
        <v>-1.7394735242461576</v>
      </c>
      <c r="J19" s="1">
        <f t="shared" si="8"/>
        <v>-1.5427211664754719</v>
      </c>
      <c r="K19" s="9">
        <f t="shared" si="9"/>
        <v>7.2641321011089452</v>
      </c>
      <c r="L19" s="9">
        <f t="shared" si="10"/>
        <v>24.320000509725272</v>
      </c>
      <c r="M19" s="1">
        <f t="shared" si="11"/>
        <v>5.9157888261411733</v>
      </c>
      <c r="N19" s="9">
        <f t="shared" si="12"/>
        <v>5.9157888261411733</v>
      </c>
      <c r="O19" s="1">
        <f t="shared" si="13"/>
        <v>3</v>
      </c>
      <c r="Q19">
        <v>1</v>
      </c>
      <c r="R19" t="s">
        <v>4</v>
      </c>
    </row>
    <row r="20" spans="1:18">
      <c r="A20" s="9">
        <v>11</v>
      </c>
      <c r="B20" s="9" t="s">
        <v>12</v>
      </c>
      <c r="C20" s="9">
        <v>752.7</v>
      </c>
      <c r="D20" s="9">
        <f>VLOOKUP(A20,[1]Diabetes_Mortality_Rate_2018!$A$1:$C$25,3,0)</f>
        <v>17.5</v>
      </c>
      <c r="E20" s="9">
        <f>VLOOKUP(A20,[2]Diabetes_Prevalence_Rate_2018!$A$1:$C$25,3,0)</f>
        <v>14.5</v>
      </c>
      <c r="F20" s="1">
        <f>VLOOKUP(A20,[3]Obesity_Prevalence_Rate_2018!$A$1:$C$25,3,0)</f>
        <v>31.3</v>
      </c>
      <c r="G20" s="9">
        <f t="shared" si="5"/>
        <v>-0.10911533297439512</v>
      </c>
      <c r="H20" s="9">
        <f t="shared" si="6"/>
        <v>0.8272804097417471</v>
      </c>
      <c r="I20" s="9">
        <f t="shared" si="7"/>
        <v>0.43637939002978587</v>
      </c>
      <c r="J20" s="1">
        <f t="shared" si="8"/>
        <v>-0.28049475754099495</v>
      </c>
      <c r="K20" s="9">
        <f t="shared" si="9"/>
        <v>0.43393109461617146</v>
      </c>
      <c r="L20" s="9">
        <f t="shared" si="10"/>
        <v>6.544710955389144</v>
      </c>
      <c r="M20" s="1">
        <f t="shared" si="11"/>
        <v>7.3314192328871055</v>
      </c>
      <c r="N20" s="9">
        <f t="shared" si="12"/>
        <v>0.43393109461617146</v>
      </c>
      <c r="O20" s="1">
        <f t="shared" si="13"/>
        <v>1</v>
      </c>
      <c r="Q20">
        <v>1</v>
      </c>
      <c r="R20" t="s">
        <v>7</v>
      </c>
    </row>
    <row r="21" spans="1:18">
      <c r="A21" s="9">
        <v>12</v>
      </c>
      <c r="B21" s="9" t="s">
        <v>13</v>
      </c>
      <c r="C21" s="9">
        <v>768.3</v>
      </c>
      <c r="D21" s="9">
        <f>VLOOKUP(A21,[1]Diabetes_Mortality_Rate_2018!$A$1:$C$25,3,0)</f>
        <v>-99999</v>
      </c>
      <c r="E21" s="9">
        <f>VLOOKUP(A21,[2]Diabetes_Prevalence_Rate_2018!$A$1:$C$25,3,0)</f>
        <v>12.6</v>
      </c>
      <c r="F21" s="1">
        <f>VLOOKUP(A21,[3]Obesity_Prevalence_Rate_2018!$A$1:$C$25,3,0)</f>
        <v>26.3</v>
      </c>
      <c r="G21" s="9">
        <f t="shared" si="5"/>
        <v>1.7129353878551707E-2</v>
      </c>
      <c r="H21" s="9">
        <f t="shared" si="6"/>
        <v>-1.1583033509340377</v>
      </c>
      <c r="I21" s="9">
        <f t="shared" si="7"/>
        <v>-0.11483668158678659</v>
      </c>
      <c r="J21" s="1">
        <f t="shared" si="8"/>
        <v>-1.059646861821536</v>
      </c>
      <c r="K21" s="9">
        <f t="shared" si="9"/>
        <v>4.2982738591543717</v>
      </c>
      <c r="L21" s="9">
        <f t="shared" si="10"/>
        <v>5.4227946608143363</v>
      </c>
      <c r="M21" s="1">
        <f t="shared" si="11"/>
        <v>2.7987163043977223</v>
      </c>
      <c r="N21" s="9">
        <f t="shared" si="12"/>
        <v>2.7987163043977223</v>
      </c>
      <c r="O21" s="1">
        <f t="shared" si="13"/>
        <v>3</v>
      </c>
      <c r="Q21">
        <v>1</v>
      </c>
      <c r="R21" t="s">
        <v>9</v>
      </c>
    </row>
    <row r="22" spans="1:18">
      <c r="A22" s="9">
        <v>13</v>
      </c>
      <c r="B22" s="9" t="s">
        <v>14</v>
      </c>
      <c r="C22" s="9">
        <v>683.7</v>
      </c>
      <c r="D22" s="9">
        <f>VLOOKUP(A22,[1]Diabetes_Mortality_Rate_2018!$A$1:$C$25,3,0)</f>
        <v>19.600000000000001</v>
      </c>
      <c r="E22" s="9">
        <f>VLOOKUP(A22,[2]Diabetes_Prevalence_Rate_2018!$A$1:$C$25,3,0)</f>
        <v>9.6</v>
      </c>
      <c r="F22" s="1">
        <f>VLOOKUP(A22,[3]Obesity_Prevalence_Rate_2018!$A$1:$C$25,3,0)</f>
        <v>32.299999999999997</v>
      </c>
      <c r="G22" s="9">
        <f t="shared" si="5"/>
        <v>-0.66750529405474002</v>
      </c>
      <c r="H22" s="9">
        <f t="shared" si="6"/>
        <v>0.82732210012180851</v>
      </c>
      <c r="I22" s="9">
        <f t="shared" si="7"/>
        <v>-0.98517784729716396</v>
      </c>
      <c r="J22" s="1">
        <f t="shared" si="8"/>
        <v>-0.12466433668488726</v>
      </c>
      <c r="K22" s="9">
        <f t="shared" si="9"/>
        <v>1.3031581772195588</v>
      </c>
      <c r="L22" s="9">
        <f t="shared" si="10"/>
        <v>10.941746626460906</v>
      </c>
      <c r="M22" s="1">
        <f t="shared" si="11"/>
        <v>4.6988412799207797</v>
      </c>
      <c r="N22" s="9">
        <f t="shared" si="12"/>
        <v>1.3031581772195588</v>
      </c>
      <c r="O22" s="1">
        <f t="shared" si="13"/>
        <v>1</v>
      </c>
      <c r="Q22">
        <v>1</v>
      </c>
      <c r="R22" t="s">
        <v>12</v>
      </c>
    </row>
    <row r="23" spans="1:18">
      <c r="A23" s="9">
        <v>14</v>
      </c>
      <c r="B23" s="9" t="s">
        <v>47</v>
      </c>
      <c r="C23" s="9">
        <v>773.3</v>
      </c>
      <c r="D23" s="9">
        <f>VLOOKUP(A23,[1]Diabetes_Mortality_Rate_2018!$A$1:$C$25,3,0)</f>
        <v>18.5</v>
      </c>
      <c r="E23" s="9">
        <f>VLOOKUP(A23,[2]Diabetes_Prevalence_Rate_2018!$A$1:$C$25,3,0)</f>
        <v>12.4</v>
      </c>
      <c r="F23" s="1">
        <f>VLOOKUP(A23,[3]Obesity_Prevalence_Rate_2018!$A$1:$C$25,3,0)</f>
        <v>30.1</v>
      </c>
      <c r="G23" s="9">
        <f t="shared" si="5"/>
        <v>5.7592394536547714E-2</v>
      </c>
      <c r="H23" s="9">
        <f t="shared" si="6"/>
        <v>0.82730026230368114</v>
      </c>
      <c r="I23" s="9">
        <f t="shared" si="7"/>
        <v>-0.17285942596747822</v>
      </c>
      <c r="J23" s="1">
        <f t="shared" si="8"/>
        <v>-0.46749126256832468</v>
      </c>
      <c r="K23" s="9">
        <f t="shared" si="9"/>
        <v>0</v>
      </c>
      <c r="L23" s="9">
        <f t="shared" si="10"/>
        <v>7.5201760622482361</v>
      </c>
      <c r="M23" s="1">
        <f t="shared" si="11"/>
        <v>6.5373906705555909</v>
      </c>
      <c r="N23" s="9">
        <f t="shared" si="12"/>
        <v>0</v>
      </c>
      <c r="O23" s="1">
        <f t="shared" si="13"/>
        <v>1</v>
      </c>
      <c r="Q23">
        <v>1</v>
      </c>
      <c r="R23" t="s">
        <v>14</v>
      </c>
    </row>
    <row r="24" spans="1:18">
      <c r="A24" s="9">
        <v>15</v>
      </c>
      <c r="B24" s="9" t="s">
        <v>15</v>
      </c>
      <c r="C24" s="9">
        <v>881</v>
      </c>
      <c r="D24" s="9">
        <f>VLOOKUP(A24,[1]Diabetes_Mortality_Rate_2018!$A$1:$C$25,3,0)</f>
        <v>-99999</v>
      </c>
      <c r="E24" s="9">
        <f>VLOOKUP(A24,[2]Diabetes_Prevalence_Rate_2018!$A$1:$C$25,3,0)</f>
        <v>17.2</v>
      </c>
      <c r="F24" s="1">
        <f>VLOOKUP(A24,[3]Obesity_Prevalence_Rate_2018!$A$1:$C$25,3,0)</f>
        <v>35.6</v>
      </c>
      <c r="G24" s="9">
        <f t="shared" si="5"/>
        <v>0.92916629030978215</v>
      </c>
      <c r="H24" s="9">
        <f t="shared" si="6"/>
        <v>-1.1583033509340377</v>
      </c>
      <c r="I24" s="9">
        <f t="shared" si="7"/>
        <v>1.2196864391691253</v>
      </c>
      <c r="J24" s="1">
        <f t="shared" si="8"/>
        <v>0.38957605214027058</v>
      </c>
      <c r="K24" s="9">
        <f t="shared" si="9"/>
        <v>7.3760111331468723</v>
      </c>
      <c r="L24" s="9">
        <f t="shared" si="10"/>
        <v>0.33660458360889806</v>
      </c>
      <c r="M24" s="1">
        <f t="shared" si="11"/>
        <v>10.597287080293226</v>
      </c>
      <c r="N24" s="9">
        <f t="shared" si="12"/>
        <v>0.33660458360889806</v>
      </c>
      <c r="O24" s="1">
        <f t="shared" si="13"/>
        <v>2</v>
      </c>
      <c r="Q24">
        <v>1</v>
      </c>
      <c r="R24" t="s">
        <v>47</v>
      </c>
    </row>
    <row r="25" spans="1:18">
      <c r="A25" s="9">
        <v>16</v>
      </c>
      <c r="B25" s="9" t="s">
        <v>16</v>
      </c>
      <c r="C25" s="9">
        <v>727.4</v>
      </c>
      <c r="D25" s="9">
        <f>VLOOKUP(A25,[1]Diabetes_Mortality_Rate_2018!$A$1:$C$25,3,0)</f>
        <v>17.7</v>
      </c>
      <c r="E25" s="9">
        <f>VLOOKUP(A25,[2]Diabetes_Prevalence_Rate_2018!$A$1:$C$25,3,0)</f>
        <v>10.8</v>
      </c>
      <c r="F25" s="1">
        <f>VLOOKUP(A25,[3]Obesity_Prevalence_Rate_2018!$A$1:$C$25,3,0)</f>
        <v>32.4</v>
      </c>
      <c r="G25" s="9">
        <f t="shared" si="5"/>
        <v>-0.3138583187038555</v>
      </c>
      <c r="H25" s="9">
        <f t="shared" si="6"/>
        <v>0.82728438025413376</v>
      </c>
      <c r="I25" s="9">
        <f t="shared" si="7"/>
        <v>-0.63704138101301278</v>
      </c>
      <c r="J25" s="1">
        <f t="shared" si="8"/>
        <v>-0.10908129459927621</v>
      </c>
      <c r="K25" s="9">
        <f t="shared" si="9"/>
        <v>0.48189822514851277</v>
      </c>
      <c r="L25" s="9">
        <f t="shared" si="10"/>
        <v>8.7119277441944707</v>
      </c>
      <c r="M25" s="1">
        <f t="shared" si="11"/>
        <v>5.3798142543407206</v>
      </c>
      <c r="N25" s="9">
        <f t="shared" si="12"/>
        <v>0.48189822514851277</v>
      </c>
      <c r="O25" s="1">
        <f t="shared" si="13"/>
        <v>1</v>
      </c>
      <c r="Q25">
        <v>1</v>
      </c>
      <c r="R25" t="s">
        <v>16</v>
      </c>
    </row>
    <row r="26" spans="1:18">
      <c r="A26" s="9">
        <v>17</v>
      </c>
      <c r="B26" s="9" t="s">
        <v>17</v>
      </c>
      <c r="C26" s="9">
        <v>710.4</v>
      </c>
      <c r="D26" s="9">
        <f>VLOOKUP(A26,[1]Diabetes_Mortality_Rate_2018!$A$1:$C$25,3,0)</f>
        <v>-99999</v>
      </c>
      <c r="E26" s="9">
        <f>VLOOKUP(A26,[2]Diabetes_Prevalence_Rate_2018!$A$1:$C$25,3,0)</f>
        <v>11.7</v>
      </c>
      <c r="F26" s="1">
        <f>VLOOKUP(A26,[3]Obesity_Prevalence_Rate_2018!$A$1:$C$25,3,0)</f>
        <v>34.9</v>
      </c>
      <c r="G26" s="9">
        <f t="shared" si="5"/>
        <v>-0.4514326569410419</v>
      </c>
      <c r="H26" s="9">
        <f t="shared" si="6"/>
        <v>-1.1583033509340377</v>
      </c>
      <c r="I26" s="9">
        <f t="shared" si="7"/>
        <v>-0.37593903129989992</v>
      </c>
      <c r="J26" s="1">
        <f t="shared" si="8"/>
        <v>0.2804947575409944</v>
      </c>
      <c r="K26" s="9">
        <f t="shared" si="9"/>
        <v>4.8024526243153982</v>
      </c>
      <c r="L26" s="9">
        <f t="shared" si="10"/>
        <v>3.8664871256122653</v>
      </c>
      <c r="M26" s="1">
        <f t="shared" si="11"/>
        <v>1.8339027780529347</v>
      </c>
      <c r="N26" s="9">
        <f t="shared" si="12"/>
        <v>1.8339027780529347</v>
      </c>
      <c r="O26" s="1">
        <f t="shared" si="13"/>
        <v>3</v>
      </c>
      <c r="Q26">
        <v>1</v>
      </c>
      <c r="R26" t="s">
        <v>19</v>
      </c>
    </row>
    <row r="27" spans="1:18">
      <c r="A27" s="9">
        <v>18</v>
      </c>
      <c r="B27" s="9" t="s">
        <v>18</v>
      </c>
      <c r="C27" s="9">
        <v>888.8</v>
      </c>
      <c r="D27" s="9">
        <f>VLOOKUP(A27,[1]Diabetes_Mortality_Rate_2018!$A$1:$C$25,3,0)</f>
        <v>-99999</v>
      </c>
      <c r="E27" s="9">
        <f>VLOOKUP(A27,[2]Diabetes_Prevalence_Rate_2018!$A$1:$C$25,3,0)</f>
        <v>15.9</v>
      </c>
      <c r="F27" s="1">
        <f>VLOOKUP(A27,[3]Obesity_Prevalence_Rate_2018!$A$1:$C$25,3,0)</f>
        <v>38.4</v>
      </c>
      <c r="G27" s="9">
        <f t="shared" si="5"/>
        <v>0.99228863373625553</v>
      </c>
      <c r="H27" s="9">
        <f t="shared" si="6"/>
        <v>-1.1583033509340377</v>
      </c>
      <c r="I27" s="9">
        <f t="shared" si="7"/>
        <v>0.84253860069462871</v>
      </c>
      <c r="J27" s="1">
        <f t="shared" si="8"/>
        <v>0.82590123053737319</v>
      </c>
      <c r="K27" s="9">
        <f t="shared" si="9"/>
        <v>7.5201760622482361</v>
      </c>
      <c r="L27" s="9">
        <f t="shared" si="10"/>
        <v>0</v>
      </c>
      <c r="M27" s="1">
        <f t="shared" si="11"/>
        <v>10.504444881737982</v>
      </c>
      <c r="N27" s="9">
        <f t="shared" si="12"/>
        <v>0</v>
      </c>
      <c r="O27" s="1">
        <f t="shared" si="13"/>
        <v>2</v>
      </c>
      <c r="Q27">
        <v>1</v>
      </c>
      <c r="R27" t="s">
        <v>20</v>
      </c>
    </row>
    <row r="28" spans="1:18">
      <c r="A28" s="9">
        <v>19</v>
      </c>
      <c r="B28" s="9" t="s">
        <v>19</v>
      </c>
      <c r="C28" s="9">
        <v>745.7</v>
      </c>
      <c r="D28" s="9">
        <f>VLOOKUP(A28,[1]Diabetes_Mortality_Rate_2018!$A$1:$C$25,3,0)</f>
        <v>26.3</v>
      </c>
      <c r="E28" s="9">
        <f>VLOOKUP(A28,[2]Diabetes_Prevalence_Rate_2018!$A$1:$C$25,3,0)</f>
        <v>11.7</v>
      </c>
      <c r="F28" s="1">
        <f>VLOOKUP(A28,[3]Obesity_Prevalence_Rate_2018!$A$1:$C$25,3,0)</f>
        <v>41.4</v>
      </c>
      <c r="G28" s="9">
        <f t="shared" si="5"/>
        <v>-0.16576358989558954</v>
      </c>
      <c r="H28" s="9">
        <f t="shared" si="6"/>
        <v>0.8274551122867666</v>
      </c>
      <c r="I28" s="9">
        <f t="shared" si="7"/>
        <v>-0.37593903129989992</v>
      </c>
      <c r="J28" s="1">
        <f t="shared" si="8"/>
        <v>1.2933924931056979</v>
      </c>
      <c r="K28" s="9">
        <f t="shared" si="9"/>
        <v>3.1918408468587898</v>
      </c>
      <c r="L28" s="9">
        <f t="shared" si="10"/>
        <v>6.987557447160432</v>
      </c>
      <c r="M28" s="1">
        <f t="shared" si="11"/>
        <v>9.1345074021487278</v>
      </c>
      <c r="N28" s="9">
        <f t="shared" si="12"/>
        <v>3.1918408468587898</v>
      </c>
      <c r="O28" s="1">
        <f t="shared" si="13"/>
        <v>1</v>
      </c>
      <c r="Q28">
        <v>1</v>
      </c>
      <c r="R28" t="s">
        <v>23</v>
      </c>
    </row>
    <row r="29" spans="1:18">
      <c r="A29" s="9">
        <v>20</v>
      </c>
      <c r="B29" s="9" t="s">
        <v>20</v>
      </c>
      <c r="C29" s="9">
        <v>874.9</v>
      </c>
      <c r="D29" s="9">
        <f>VLOOKUP(A29,[1]Diabetes_Mortality_Rate_2018!$A$1:$C$25,3,0)</f>
        <v>22.6</v>
      </c>
      <c r="E29" s="9">
        <f>VLOOKUP(A29,[2]Diabetes_Prevalence_Rate_2018!$A$1:$C$25,3,0)</f>
        <v>10.5</v>
      </c>
      <c r="F29" s="1">
        <f>VLOOKUP(A29,[3]Obesity_Prevalence_Rate_2018!$A$1:$C$25,3,0)</f>
        <v>26.3</v>
      </c>
      <c r="G29" s="9">
        <f t="shared" si="5"/>
        <v>0.87980138070702685</v>
      </c>
      <c r="H29" s="9">
        <f t="shared" si="6"/>
        <v>0.82738165780761064</v>
      </c>
      <c r="I29" s="9">
        <f t="shared" si="7"/>
        <v>-0.72407549758405065</v>
      </c>
      <c r="J29" s="1">
        <f t="shared" si="8"/>
        <v>-1.059646861821536</v>
      </c>
      <c r="K29" s="9">
        <f t="shared" si="9"/>
        <v>1.3305150349000512</v>
      </c>
      <c r="L29" s="9">
        <f t="shared" si="10"/>
        <v>9.9651696775592242</v>
      </c>
      <c r="M29" s="1">
        <f t="shared" si="11"/>
        <v>9.427906874324119</v>
      </c>
      <c r="N29" s="9">
        <f t="shared" si="12"/>
        <v>1.3305150349000512</v>
      </c>
      <c r="O29" s="1">
        <f t="shared" si="13"/>
        <v>1</v>
      </c>
      <c r="Q29">
        <v>2</v>
      </c>
      <c r="R29" t="s">
        <v>5</v>
      </c>
    </row>
    <row r="30" spans="1:18">
      <c r="A30" s="9">
        <v>21</v>
      </c>
      <c r="B30" s="9" t="s">
        <v>21</v>
      </c>
      <c r="C30" s="9">
        <v>592.5</v>
      </c>
      <c r="D30" s="9">
        <f>VLOOKUP(A30,[1]Diabetes_Mortality_Rate_2018!$A$1:$C$25,3,0)</f>
        <v>-99999</v>
      </c>
      <c r="E30" s="9">
        <f>VLOOKUP(A30,[2]Diabetes_Prevalence_Rate_2018!$A$1:$C$25,3,0)</f>
        <v>10.1</v>
      </c>
      <c r="F30" s="1">
        <f>VLOOKUP(A30,[3]Obesity_Prevalence_Rate_2018!$A$1:$C$25,3,0)</f>
        <v>29.5</v>
      </c>
      <c r="G30" s="9">
        <f t="shared" si="5"/>
        <v>-1.4055511556565876</v>
      </c>
      <c r="H30" s="9">
        <f t="shared" si="6"/>
        <v>-1.1583033509340377</v>
      </c>
      <c r="I30" s="9">
        <f t="shared" si="7"/>
        <v>-0.84012098634543442</v>
      </c>
      <c r="J30" s="1">
        <f t="shared" si="8"/>
        <v>-0.56098951508198991</v>
      </c>
      <c r="K30" s="9">
        <f t="shared" si="9"/>
        <v>6.5373906705555909</v>
      </c>
      <c r="L30" s="9">
        <f t="shared" si="10"/>
        <v>10.504444881737982</v>
      </c>
      <c r="M30" s="1">
        <f t="shared" si="11"/>
        <v>0</v>
      </c>
      <c r="N30" s="9">
        <f t="shared" si="12"/>
        <v>0</v>
      </c>
      <c r="O30" s="1">
        <f t="shared" si="13"/>
        <v>3</v>
      </c>
      <c r="Q30">
        <v>2</v>
      </c>
      <c r="R30" t="s">
        <v>10</v>
      </c>
    </row>
    <row r="31" spans="1:18">
      <c r="A31" s="9">
        <v>22</v>
      </c>
      <c r="B31" s="9" t="s">
        <v>22</v>
      </c>
      <c r="C31" s="9">
        <v>883.6</v>
      </c>
      <c r="D31" s="9">
        <f>VLOOKUP(A31,[1]Diabetes_Mortality_Rate_2018!$A$1:$C$25,3,0)</f>
        <v>-99999</v>
      </c>
      <c r="E31" s="9">
        <f>VLOOKUP(A31,[2]Diabetes_Prevalence_Rate_2018!$A$1:$C$25,3,0)</f>
        <v>18.5</v>
      </c>
      <c r="F31" s="1">
        <f>VLOOKUP(A31,[3]Obesity_Prevalence_Rate_2018!$A$1:$C$25,3,0)</f>
        <v>42.3</v>
      </c>
      <c r="G31" s="9">
        <f t="shared" si="5"/>
        <v>0.95020707145194028</v>
      </c>
      <c r="H31" s="9">
        <f t="shared" si="6"/>
        <v>-1.1583033509340377</v>
      </c>
      <c r="I31" s="9">
        <f t="shared" si="7"/>
        <v>1.5968342776436224</v>
      </c>
      <c r="J31" s="1">
        <f t="shared" si="8"/>
        <v>1.4336398718761951</v>
      </c>
      <c r="K31" s="9">
        <f t="shared" si="9"/>
        <v>11.485498065302536</v>
      </c>
      <c r="L31" s="9">
        <f t="shared" si="10"/>
        <v>0.94007908232458659</v>
      </c>
      <c r="M31" s="1">
        <f t="shared" si="11"/>
        <v>15.466894174590671</v>
      </c>
      <c r="N31" s="9">
        <f t="shared" si="12"/>
        <v>0.94007908232458659</v>
      </c>
      <c r="O31" s="1">
        <f t="shared" si="13"/>
        <v>2</v>
      </c>
      <c r="Q31">
        <v>2</v>
      </c>
      <c r="R31" t="s">
        <v>15</v>
      </c>
    </row>
    <row r="32" spans="1:18">
      <c r="A32" s="9">
        <v>23</v>
      </c>
      <c r="B32" s="9" t="s">
        <v>23</v>
      </c>
      <c r="C32" s="9">
        <v>787.4</v>
      </c>
      <c r="D32" s="9">
        <f>VLOOKUP(A32,[1]Diabetes_Mortality_Rate_2018!$A$1:$C$25,3,0)</f>
        <v>17.5</v>
      </c>
      <c r="E32" s="9">
        <f>VLOOKUP(A32,[2]Diabetes_Prevalence_Rate_2018!$A$1:$C$25,3,0)</f>
        <v>9.6</v>
      </c>
      <c r="F32" s="1">
        <f>VLOOKUP(A32,[3]Obesity_Prevalence_Rate_2018!$A$1:$C$25,3,0)</f>
        <v>25.7</v>
      </c>
      <c r="G32" s="9">
        <f t="shared" si="5"/>
        <v>0.17169816919209666</v>
      </c>
      <c r="H32" s="9">
        <f t="shared" si="6"/>
        <v>0.8272804097417471</v>
      </c>
      <c r="I32" s="9">
        <f t="shared" si="7"/>
        <v>-0.98517784729716396</v>
      </c>
      <c r="J32" s="1">
        <f t="shared" si="8"/>
        <v>-1.1531451143352012</v>
      </c>
      <c r="K32" s="9">
        <f t="shared" si="9"/>
        <v>1.1430025502781735</v>
      </c>
      <c r="L32" s="9">
        <f t="shared" si="10"/>
        <v>11.873083430573422</v>
      </c>
      <c r="M32" s="1">
        <f t="shared" si="11"/>
        <v>6.8019480500311218</v>
      </c>
      <c r="N32" s="9">
        <f t="shared" si="12"/>
        <v>1.1430025502781735</v>
      </c>
      <c r="O32" s="1">
        <f t="shared" si="13"/>
        <v>1</v>
      </c>
      <c r="Q32">
        <v>2</v>
      </c>
      <c r="R32" t="s">
        <v>18</v>
      </c>
    </row>
    <row r="33" spans="1:18">
      <c r="A33" s="20">
        <v>24</v>
      </c>
      <c r="B33" s="20" t="s">
        <v>24</v>
      </c>
      <c r="C33" s="20">
        <v>727.6</v>
      </c>
      <c r="D33" s="20">
        <f>VLOOKUP(A33,[1]Diabetes_Mortality_Rate_2018!$A$1:$C$25,3,0)</f>
        <v>-99999</v>
      </c>
      <c r="E33" s="20">
        <f>VLOOKUP(A33,[2]Diabetes_Prevalence_Rate_2018!$A$1:$C$25,3,0)</f>
        <v>14.5</v>
      </c>
      <c r="F33" s="21">
        <f>VLOOKUP(A33,[3]Obesity_Prevalence_Rate_2018!$A$1:$C$25,3,0)</f>
        <v>40.9</v>
      </c>
      <c r="G33" s="20">
        <f t="shared" si="5"/>
        <v>-0.3122397970775353</v>
      </c>
      <c r="H33" s="20">
        <f t="shared" si="6"/>
        <v>-1.1583033509340377</v>
      </c>
      <c r="I33" s="20">
        <f t="shared" si="7"/>
        <v>0.43637939002978587</v>
      </c>
      <c r="J33" s="21">
        <f t="shared" si="8"/>
        <v>1.2154772826776439</v>
      </c>
      <c r="K33" s="20">
        <f t="shared" si="9"/>
        <v>7.2829526180618398</v>
      </c>
      <c r="L33" s="20">
        <f t="shared" si="10"/>
        <v>2.0185292316105783</v>
      </c>
      <c r="M33" s="21">
        <f t="shared" si="11"/>
        <v>5.980617221226419</v>
      </c>
      <c r="N33" s="20">
        <f t="shared" si="12"/>
        <v>2.0185292316105783</v>
      </c>
      <c r="O33" s="21">
        <f t="shared" si="13"/>
        <v>2</v>
      </c>
      <c r="Q33">
        <v>2</v>
      </c>
      <c r="R33" t="s">
        <v>22</v>
      </c>
    </row>
    <row r="34" spans="1:18">
      <c r="Q34">
        <v>2</v>
      </c>
      <c r="R34" t="s">
        <v>24</v>
      </c>
    </row>
    <row r="35" spans="1:18">
      <c r="Q35">
        <v>3</v>
      </c>
      <c r="R35" t="s">
        <v>6</v>
      </c>
    </row>
    <row r="36" spans="1:18">
      <c r="Q36">
        <v>3</v>
      </c>
      <c r="R36" t="s">
        <v>8</v>
      </c>
    </row>
    <row r="37" spans="1:18">
      <c r="Q37">
        <v>3</v>
      </c>
      <c r="R37" t="s">
        <v>11</v>
      </c>
    </row>
    <row r="38" spans="1:18">
      <c r="Q38">
        <v>3</v>
      </c>
      <c r="R38" t="s">
        <v>13</v>
      </c>
    </row>
    <row r="39" spans="1:18">
      <c r="Q39">
        <v>3</v>
      </c>
      <c r="R39" t="s">
        <v>17</v>
      </c>
    </row>
    <row r="40" spans="1:18">
      <c r="Q40">
        <v>3</v>
      </c>
      <c r="R40" t="s">
        <v>21</v>
      </c>
    </row>
  </sheetData>
  <autoFilter ref="Q16:R40" xr:uid="{ECF7977E-2103-6942-968B-9122DC3C1574}">
    <sortState xmlns:xlrd2="http://schemas.microsoft.com/office/spreadsheetml/2017/richdata2" ref="Q17:R40">
      <sortCondition ref="Q16:Q40"/>
    </sortState>
  </autoFilter>
  <conditionalFormatting sqref="Q16:Q40">
    <cfRule type="colorScale" priority="1">
      <colorScale>
        <cfvo type="num" val="1"/>
        <cfvo type="num" val="2"/>
        <cfvo type="num" val="3"/>
        <color rgb="FFFFC000"/>
        <color rgb="FFFFEB84"/>
        <color rgb="FF92D050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linear regression</vt:lpstr>
      <vt:lpstr>cluster analysis</vt:lpstr>
      <vt:lpstr>cluster</vt:lpstr>
      <vt:lpstr>cluster2</vt:lpstr>
      <vt:lpstr>cluster3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2020-10-27T21:26:46Z</dcterms:created>
  <dcterms:modified xsi:type="dcterms:W3CDTF">2020-10-29T00:45:59Z</dcterms:modified>
</cp:coreProperties>
</file>