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<sst xmlns="http://schemas.openxmlformats.org/spreadsheetml/2006/main" count="178" uniqueCount="102">
  <si>
    <t xml:space="preserve">Cooksville</t>
  </si>
  <si>
    <t xml:space="preserve">Panama</t>
  </si>
  <si>
    <t xml:space="preserve">McKernan-Belgravia</t>
  </si>
  <si>
    <t xml:space="preserve">Arbutus</t>
  </si>
  <si>
    <t xml:space="preserve">Northfield</t>
  </si>
  <si>
    <t xml:space="preserve">Calculator</t>
  </si>
  <si>
    <t xml:space="preserve">#</t>
  </si>
  <si>
    <t xml:space="preserve">population</t>
  </si>
  <si>
    <t xml:space="preserve">dwellings</t>
  </si>
  <si>
    <t xml:space="preserve">Existing</t>
  </si>
  <si>
    <t xml:space="preserve">%</t>
  </si>
  <si>
    <t xml:space="preserve">age_0_to_4</t>
  </si>
  <si>
    <t xml:space="preserve">Original Dwellings</t>
  </si>
  <si>
    <t xml:space="preserve">age_5_to_9</t>
  </si>
  <si>
    <t xml:space="preserve">Single</t>
  </si>
  <si>
    <t xml:space="preserve">0.1941</t>
  </si>
  <si>
    <t xml:space="preserve">age_10_to_14</t>
  </si>
  <si>
    <t xml:space="preserve">Attached</t>
  </si>
  <si>
    <t xml:space="preserve">0.3117</t>
  </si>
  <si>
    <t xml:space="preserve">age_15_to_19</t>
  </si>
  <si>
    <t xml:space="preserve">Apt small</t>
  </si>
  <si>
    <t xml:space="preserve">0.3874</t>
  </si>
  <si>
    <t xml:space="preserve">age_20_24</t>
  </si>
  <si>
    <t xml:space="preserve">Apt large</t>
  </si>
  <si>
    <t xml:space="preserve">0.0837</t>
  </si>
  <si>
    <t xml:space="preserve">age_25_29</t>
  </si>
  <si>
    <t xml:space="preserve">Bedrooms avg</t>
  </si>
  <si>
    <t xml:space="preserve">age_30_34</t>
  </si>
  <si>
    <t xml:space="preserve">age_35_39</t>
  </si>
  <si>
    <t xml:space="preserve">Scenario</t>
  </si>
  <si>
    <t xml:space="preserve">age_40_44</t>
  </si>
  <si>
    <t xml:space="preserve">New Dwellings</t>
  </si>
  <si>
    <t xml:space="preserve">age_45_49</t>
  </si>
  <si>
    <t xml:space="preserve">Deleted Dwellings</t>
  </si>
  <si>
    <t xml:space="preserve">age_50_54</t>
  </si>
  <si>
    <t xml:space="preserve">NET</t>
  </si>
  <si>
    <t xml:space="preserve">age_55_59</t>
  </si>
  <si>
    <t xml:space="preserve">NEW</t>
  </si>
  <si>
    <t xml:space="preserve">PRIOR</t>
  </si>
  <si>
    <t xml:space="preserve">TOTAL</t>
  </si>
  <si>
    <t xml:space="preserve">age_60_64</t>
  </si>
  <si>
    <t xml:space="preserve">age_65_69</t>
  </si>
  <si>
    <t xml:space="preserve">age_70_74</t>
  </si>
  <si>
    <t xml:space="preserve">age_75_79</t>
  </si>
  <si>
    <t xml:space="preserve">age_80_84</t>
  </si>
  <si>
    <t xml:space="preserve">age_85_100</t>
  </si>
  <si>
    <t xml:space="preserve">sex_m</t>
  </si>
  <si>
    <t xml:space="preserve">Bedroom 1</t>
  </si>
  <si>
    <t xml:space="preserve">sex_f</t>
  </si>
  <si>
    <t xml:space="preserve">Bedroom 2</t>
  </si>
  <si>
    <t xml:space="preserve">low_inc_yes</t>
  </si>
  <si>
    <t xml:space="preserve">Bedroom 3</t>
  </si>
  <si>
    <t xml:space="preserve">low_inc_no</t>
  </si>
  <si>
    <t xml:space="preserve">married_yes</t>
  </si>
  <si>
    <t xml:space="preserve">married_no</t>
  </si>
  <si>
    <t xml:space="preserve">avg</t>
  </si>
  <si>
    <t xml:space="preserve">existing_avgbedrooms</t>
  </si>
  <si>
    <t xml:space="preserve">existing_singledetached</t>
  </si>
  <si>
    <t xml:space="preserve">0.0209</t>
  </si>
  <si>
    <t xml:space="preserve">existing_rowtownsemi</t>
  </si>
  <si>
    <t xml:space="preserve">0.0923</t>
  </si>
  <si>
    <t xml:space="preserve">existing_aptsmall</t>
  </si>
  <si>
    <t xml:space="preserve">0.7374</t>
  </si>
  <si>
    <t xml:space="preserve">existing_aptlarge</t>
  </si>
  <si>
    <t xml:space="preserve">0.1495</t>
  </si>
  <si>
    <t xml:space="preserve">scenario1_totaldwellings</t>
  </si>
  <si>
    <t xml:space="preserve">scenario1_avgbedrooms</t>
  </si>
  <si>
    <t xml:space="preserve">1.471</t>
  </si>
  <si>
    <t xml:space="preserve">scenario1_singledetached</t>
  </si>
  <si>
    <t xml:space="preserve">scenario1_rowtownsemi</t>
  </si>
  <si>
    <t xml:space="preserve">scenario1_aptsmall</t>
  </si>
  <si>
    <t xml:space="preserve">scenario1_aptlarge</t>
  </si>
  <si>
    <t xml:space="preserve">scenario2_totaldwellings</t>
  </si>
  <si>
    <t xml:space="preserve">scenario2_avgbedrooms</t>
  </si>
  <si>
    <t xml:space="preserve">scenario2_singledetached</t>
  </si>
  <si>
    <t xml:space="preserve">scenario2_rowtownsemi</t>
  </si>
  <si>
    <t xml:space="preserve">scenario2_aptsmall</t>
  </si>
  <si>
    <t xml:space="preserve">scenario2_aptlarge</t>
  </si>
  <si>
    <t xml:space="preserve">Scenario 2 (Optimized)</t>
  </si>
  <si>
    <t xml:space="preserve">Scenario 1 (Current Trajectory)</t>
  </si>
  <si>
    <t xml:space="preserve">40.00%</t>
  </si>
  <si>
    <t xml:space="preserve">70.00%</t>
  </si>
  <si>
    <t xml:space="preserve">30.00%</t>
  </si>
  <si>
    <t xml:space="preserve">25.00%</t>
  </si>
  <si>
    <t xml:space="preserve">5.00%</t>
  </si>
  <si>
    <t xml:space="preserve">DAUID</t>
  </si>
  <si>
    <t xml:space="preserve">DGUID</t>
  </si>
  <si>
    <t xml:space="preserve">LANDAREA</t>
  </si>
  <si>
    <t xml:space="preserve">PRUID</t>
  </si>
  <si>
    <t xml:space="preserve">C_dwe</t>
  </si>
  <si>
    <t xml:space="preserve">C_dwe_0_</t>
  </si>
  <si>
    <t xml:space="preserve">C_dwe_1</t>
  </si>
  <si>
    <t xml:space="preserve">C_dwe_2</t>
  </si>
  <si>
    <t xml:space="preserve">C_dwe_3</t>
  </si>
  <si>
    <t xml:space="preserve">C_dwe_4</t>
  </si>
  <si>
    <t xml:space="preserve">C_LIM</t>
  </si>
  <si>
    <t xml:space="preserve">C_pop</t>
  </si>
  <si>
    <t xml:space="preserve">2021S051235300054</t>
  </si>
  <si>
    <t xml:space="preserve">2021S051235300055</t>
  </si>
  <si>
    <t xml:space="preserve">2021S051235300056</t>
  </si>
  <si>
    <t xml:space="preserve">2021S051235300059</t>
  </si>
  <si>
    <t xml:space="preserve">2021S051235300060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</si>
</sst>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"/>
    <numFmt numFmtId="167" formatCode="0.00"/>
    <numFmt numFmtId="168" formatCode="General"/>
    <numFmt numFmtId="169" formatCode="@"/>
    <numFmt numFmtId="170" formatCode="#,##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G19" activeCellId="0" sqref="G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2.96"/>
    <col collapsed="false" customWidth="true" hidden="false" outlineLevel="0" max="2" min="2" style="2" width="22.96"/>
    <col collapsed="false" customWidth="true" hidden="false" outlineLevel="0" max="3" min="3" style="3" width="14.39"/>
    <col collapsed="false" customWidth="true" hidden="false" outlineLevel="0" max="4" min="4" style="4" width="14.39"/>
    <col collapsed="false" customWidth="true" hidden="false" outlineLevel="0" max="7" min="5" style="3" width="14.39"/>
    <col collapsed="false" customWidth="false" hidden="false" outlineLevel="0" max="8" min="8" style="3" width="11.54"/>
    <col collapsed="false" customWidth="true" hidden="false" outlineLevel="0" max="10" min="10" style="0" width="19.68"/>
    <col collapsed="false" customWidth="false" hidden="false" outlineLevel="0" max="15" min="11" style="3" width="11.54"/>
  </cols>
  <sheetData>
    <row r="1" customFormat="false" ht="12.8" hidden="false" customHeight="false" outlineLevel="0" collapsed="false"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/>
      <c r="J1" s="7" t="s">
        <v>5</v>
      </c>
    </row>
    <row r="2" customFormat="false" ht="12.8" hidden="false" customHeight="false" outlineLevel="0" collapsed="false">
      <c r="A2" s="8" t="s">
        <v>6</v>
      </c>
      <c r="B2" s="2" t="s">
        <v>7</v>
      </c>
      <c r="C2" s="3" t="n">
        <v>19614</v>
      </c>
      <c r="D2" s="9" t="n">
        <v>5279</v>
      </c>
      <c r="E2" s="3" t="n">
        <v>5706</v>
      </c>
      <c r="F2" s="3" t="n">
        <v>25250</v>
      </c>
      <c r="G2" s="3" t="n">
        <v>2723</v>
      </c>
    </row>
    <row r="3" customFormat="false" ht="12.8" hidden="false" customHeight="false" outlineLevel="0" collapsed="false">
      <c r="A3" s="8"/>
      <c r="B3" s="2" t="s">
        <v>8</v>
      </c>
      <c r="C3" s="3" t="n">
        <v>7363</v>
      </c>
      <c r="D3" s="9" t="n">
        <v>2124</v>
      </c>
      <c r="E3" s="3" t="n">
        <v>1759</v>
      </c>
      <c r="F3" s="3" t="n">
        <v>13423</v>
      </c>
      <c r="G3" s="3" t="n">
        <v>759</v>
      </c>
      <c r="J3" s="7" t="s">
        <v>9</v>
      </c>
    </row>
    <row r="4" customFormat="false" ht="12.8" hidden="false" customHeight="false" outlineLevel="0" collapsed="false">
      <c r="A4" s="8" t="s">
        <v>10</v>
      </c>
      <c r="B4" s="2" t="s">
        <v>11</v>
      </c>
      <c r="C4" s="3" t="n">
        <v>0.055</v>
      </c>
      <c r="D4" s="4" t="n">
        <v>0.0456525857169919</v>
      </c>
      <c r="E4" s="3" t="n">
        <v>0.0363</v>
      </c>
      <c r="F4" s="10" t="n">
        <v>0.0321</v>
      </c>
      <c r="G4" s="3" t="n">
        <v>0.0474</v>
      </c>
      <c r="H4" s="11"/>
      <c r="J4" s="12" t="s">
        <v>12</v>
      </c>
      <c r="K4" s="13" t="n">
        <v>759</v>
      </c>
    </row>
    <row r="5" customFormat="false" ht="12.8" hidden="false" customHeight="false" outlineLevel="0" collapsed="false">
      <c r="A5" s="8"/>
      <c r="B5" s="2" t="s">
        <v>13</v>
      </c>
      <c r="C5" s="3" t="n">
        <v>0.0519</v>
      </c>
      <c r="D5" s="4" t="n">
        <v>0.050767190755825</v>
      </c>
      <c r="E5" s="3" t="n">
        <v>0.0416</v>
      </c>
      <c r="F5" s="10" t="n">
        <v>0.0285</v>
      </c>
      <c r="G5" s="3" t="n">
        <v>0.0455</v>
      </c>
      <c r="H5" s="11"/>
      <c r="J5" s="12" t="s">
        <v>14</v>
      </c>
      <c r="K5" s="14" t="s">
        <v>15</v>
      </c>
    </row>
    <row r="6" customFormat="false" ht="12.8" hidden="false" customHeight="false" outlineLevel="0" collapsed="false">
      <c r="A6" s="8"/>
      <c r="B6" s="2" t="s">
        <v>16</v>
      </c>
      <c r="C6" s="3" t="n">
        <v>0.0471</v>
      </c>
      <c r="D6" s="4" t="n">
        <v>0.0585338132222012</v>
      </c>
      <c r="E6" s="3" t="n">
        <v>0.0345</v>
      </c>
      <c r="F6" s="10" t="n">
        <v>0.0249</v>
      </c>
      <c r="G6" s="3" t="n">
        <v>0.0393</v>
      </c>
      <c r="H6" s="11"/>
      <c r="J6" s="12" t="s">
        <v>17</v>
      </c>
      <c r="K6" s="14" t="s">
        <v>18</v>
      </c>
    </row>
    <row r="7" customFormat="false" ht="12.8" hidden="false" customHeight="false" outlineLevel="0" collapsed="false">
      <c r="A7" s="8"/>
      <c r="B7" s="2" t="s">
        <v>19</v>
      </c>
      <c r="C7" s="3" t="n">
        <v>0.047</v>
      </c>
      <c r="D7" s="4" t="n">
        <v>0.0589126728547073</v>
      </c>
      <c r="E7" s="3" t="n">
        <v>0.0448</v>
      </c>
      <c r="F7" s="10" t="n">
        <v>0.0242</v>
      </c>
      <c r="G7" s="3" t="n">
        <v>0.0452</v>
      </c>
      <c r="H7" s="11"/>
      <c r="J7" s="12" t="s">
        <v>20</v>
      </c>
      <c r="K7" s="14" t="s">
        <v>21</v>
      </c>
    </row>
    <row r="8" customFormat="false" ht="12.8" hidden="false" customHeight="false" outlineLevel="0" collapsed="false">
      <c r="A8" s="8"/>
      <c r="B8" s="2" t="s">
        <v>22</v>
      </c>
      <c r="C8" s="3" t="n">
        <v>0.0692</v>
      </c>
      <c r="D8" s="4" t="n">
        <v>0.0613752604659973</v>
      </c>
      <c r="E8" s="3" t="n">
        <v>0.1627</v>
      </c>
      <c r="F8" s="10" t="n">
        <v>0.0604</v>
      </c>
      <c r="G8" s="3" t="n">
        <v>0.0988</v>
      </c>
      <c r="H8" s="11"/>
      <c r="J8" s="12" t="s">
        <v>23</v>
      </c>
      <c r="K8" s="14" t="s">
        <v>24</v>
      </c>
    </row>
    <row r="9" customFormat="false" ht="12.8" hidden="false" customHeight="false" outlineLevel="0" collapsed="false">
      <c r="A9" s="8"/>
      <c r="B9" s="2" t="s">
        <v>25</v>
      </c>
      <c r="C9" s="3" t="n">
        <v>0.0902</v>
      </c>
      <c r="D9" s="4" t="n">
        <v>0.0524720591021027</v>
      </c>
      <c r="E9" s="3" t="n">
        <v>0.1512</v>
      </c>
      <c r="F9" s="10" t="n">
        <v>0.1206</v>
      </c>
      <c r="G9" s="3" t="n">
        <v>0.141</v>
      </c>
      <c r="H9" s="11"/>
      <c r="J9" s="12" t="s">
        <v>26</v>
      </c>
      <c r="K9" s="13" t="n">
        <v>2.506</v>
      </c>
    </row>
    <row r="10" customFormat="false" ht="12.8" hidden="false" customHeight="false" outlineLevel="0" collapsed="false">
      <c r="A10" s="8"/>
      <c r="B10" s="2" t="s">
        <v>27</v>
      </c>
      <c r="C10" s="3" t="n">
        <v>0.0965</v>
      </c>
      <c r="D10" s="4" t="n">
        <v>0.0619435499147566</v>
      </c>
      <c r="E10" s="3" t="n">
        <v>0.0963</v>
      </c>
      <c r="F10" s="10" t="n">
        <v>0.1348</v>
      </c>
      <c r="G10" s="3" t="n">
        <v>0.1274</v>
      </c>
      <c r="H10" s="11"/>
      <c r="K10" s="0"/>
      <c r="L10" s="0"/>
      <c r="M10" s="0"/>
      <c r="N10" s="0"/>
      <c r="O10" s="0"/>
    </row>
    <row r="11" customFormat="false" ht="12.8" hidden="false" customHeight="false" outlineLevel="0" collapsed="false">
      <c r="A11" s="8"/>
      <c r="B11" s="2" t="s">
        <v>28</v>
      </c>
      <c r="C11" s="3" t="n">
        <v>0.086</v>
      </c>
      <c r="D11" s="4" t="n">
        <v>0.0649744269748058</v>
      </c>
      <c r="E11" s="3" t="n">
        <v>0.0736</v>
      </c>
      <c r="F11" s="10" t="n">
        <v>0.1096</v>
      </c>
      <c r="G11" s="3" t="n">
        <v>0.0797</v>
      </c>
      <c r="H11" s="11"/>
      <c r="J11" s="7" t="s">
        <v>29</v>
      </c>
    </row>
    <row r="12" customFormat="false" ht="12.8" hidden="false" customHeight="false" outlineLevel="0" collapsed="false">
      <c r="A12" s="8"/>
      <c r="B12" s="2" t="s">
        <v>30</v>
      </c>
      <c r="C12" s="3" t="n">
        <v>0.0644</v>
      </c>
      <c r="D12" s="4" t="n">
        <v>0.0744459177874598</v>
      </c>
      <c r="E12" s="3" t="n">
        <v>0.0584</v>
      </c>
      <c r="F12" s="10" t="n">
        <v>0.0815</v>
      </c>
      <c r="G12" s="3" t="n">
        <v>0.0701</v>
      </c>
      <c r="H12" s="11"/>
      <c r="J12" s="15" t="s">
        <v>31</v>
      </c>
      <c r="K12" s="16" t="n">
        <v>10498</v>
      </c>
    </row>
    <row r="13" customFormat="false" ht="12.8" hidden="false" customHeight="false" outlineLevel="0" collapsed="false">
      <c r="A13" s="8"/>
      <c r="B13" s="2" t="s">
        <v>32</v>
      </c>
      <c r="C13" s="3" t="n">
        <v>0.0539</v>
      </c>
      <c r="D13" s="4" t="n">
        <v>0.0636484182610343</v>
      </c>
      <c r="E13" s="3" t="n">
        <v>0.0448</v>
      </c>
      <c r="F13" s="10" t="n">
        <v>0.0599</v>
      </c>
      <c r="G13" s="3" t="n">
        <v>0.0503</v>
      </c>
      <c r="H13" s="11"/>
      <c r="J13" s="15" t="s">
        <v>33</v>
      </c>
      <c r="K13" s="16" t="n">
        <v>0</v>
      </c>
    </row>
    <row r="14" customFormat="false" ht="12.8" hidden="false" customHeight="false" outlineLevel="0" collapsed="false">
      <c r="A14" s="8"/>
      <c r="B14" s="2" t="s">
        <v>34</v>
      </c>
      <c r="C14" s="3" t="n">
        <v>0.0481</v>
      </c>
      <c r="D14" s="4" t="n">
        <v>0.0566395150596704</v>
      </c>
      <c r="E14" s="3" t="n">
        <v>0.0426</v>
      </c>
      <c r="F14" s="10" t="n">
        <v>0.0621</v>
      </c>
      <c r="G14" s="3" t="n">
        <v>0.0404</v>
      </c>
      <c r="H14" s="11"/>
      <c r="J14" s="17" t="s">
        <v>35</v>
      </c>
      <c r="K14" s="18" t="n">
        <f aca="false">K12+K4-K13</f>
        <v>11257</v>
      </c>
    </row>
    <row r="15" customFormat="false" ht="12.8" hidden="false" customHeight="false" outlineLevel="0" collapsed="false">
      <c r="A15" s="8"/>
      <c r="B15" s="2" t="s">
        <v>36</v>
      </c>
      <c r="C15" s="3" t="n">
        <v>0.0581</v>
      </c>
      <c r="D15" s="4" t="n">
        <v>0.0549346467133927</v>
      </c>
      <c r="E15" s="3" t="n">
        <v>0.0356</v>
      </c>
      <c r="F15" s="10" t="n">
        <v>0.0551</v>
      </c>
      <c r="G15" s="3" t="n">
        <v>0.0521</v>
      </c>
      <c r="H15" s="11"/>
      <c r="L15" s="3" t="s">
        <v>37</v>
      </c>
      <c r="M15" s="3" t="s">
        <v>38</v>
      </c>
      <c r="N15" s="3" t="s">
        <v>39</v>
      </c>
    </row>
    <row r="16" customFormat="false" ht="12.8" hidden="false" customHeight="false" outlineLevel="0" collapsed="false">
      <c r="A16" s="8"/>
      <c r="B16" s="2" t="s">
        <v>40</v>
      </c>
      <c r="C16" s="3" t="n">
        <v>0.0604</v>
      </c>
      <c r="D16" s="4" t="n">
        <v>0.0583443834059481</v>
      </c>
      <c r="E16" s="3" t="n">
        <v>0.039</v>
      </c>
      <c r="F16" s="10" t="n">
        <v>0.0525</v>
      </c>
      <c r="G16" s="3" t="n">
        <v>0.0533</v>
      </c>
      <c r="H16" s="11"/>
      <c r="J16" s="15" t="s">
        <v>14</v>
      </c>
      <c r="K16" s="19" t="n">
        <v>0</v>
      </c>
      <c r="L16" s="3" t="n">
        <f aca="false">K$12*K16</f>
        <v>0</v>
      </c>
      <c r="M16" s="3" t="n">
        <f aca="false">K5*(K$4-K$13)</f>
        <v>147.3219</v>
      </c>
      <c r="N16" s="3" t="n">
        <f aca="false">SUM(L16:M16)</f>
        <v>147.3219</v>
      </c>
      <c r="O16" s="20" t="n">
        <f aca="false">N16/N$20</f>
        <v>0.0131075520475521</v>
      </c>
    </row>
    <row r="17" customFormat="false" ht="12.8" hidden="false" customHeight="false" outlineLevel="0" collapsed="false">
      <c r="A17" s="8"/>
      <c r="B17" s="2" t="s">
        <v>41</v>
      </c>
      <c r="C17" s="3" t="n">
        <v>0.0536</v>
      </c>
      <c r="D17" s="4" t="n">
        <v>0.0625118393635158</v>
      </c>
      <c r="E17" s="3" t="n">
        <v>0.0478</v>
      </c>
      <c r="F17" s="10" t="n">
        <v>0.0484</v>
      </c>
      <c r="G17" s="3" t="n">
        <v>0.0433</v>
      </c>
      <c r="H17" s="11"/>
      <c r="J17" s="15" t="s">
        <v>17</v>
      </c>
      <c r="K17" s="19" t="n">
        <v>0</v>
      </c>
      <c r="L17" s="3" t="n">
        <f aca="false">K$12*K17</f>
        <v>0</v>
      </c>
      <c r="M17" s="3" t="n">
        <f aca="false">K6*(K$4-K$13)</f>
        <v>236.5803</v>
      </c>
      <c r="N17" s="3" t="n">
        <f aca="false">SUM(L17:M17)</f>
        <v>236.5803</v>
      </c>
      <c r="O17" s="20" t="n">
        <f aca="false">N17/N$20</f>
        <v>0.0210490673530242</v>
      </c>
    </row>
    <row r="18" customFormat="false" ht="12.8" hidden="false" customHeight="false" outlineLevel="0" collapsed="false">
      <c r="A18" s="8"/>
      <c r="B18" s="2" t="s">
        <v>42</v>
      </c>
      <c r="C18" s="3" t="n">
        <v>0.0422</v>
      </c>
      <c r="D18" s="4" t="n">
        <v>0.0596703921197196</v>
      </c>
      <c r="E18" s="3" t="n">
        <v>0.0351</v>
      </c>
      <c r="F18" s="10" t="n">
        <v>0.0414</v>
      </c>
      <c r="G18" s="3" t="n">
        <v>0.0272</v>
      </c>
      <c r="H18" s="11"/>
      <c r="J18" s="15" t="s">
        <v>20</v>
      </c>
      <c r="K18" s="19" t="n">
        <v>0.42</v>
      </c>
      <c r="L18" s="3" t="n">
        <f aca="false">K$12*K18</f>
        <v>4409.16</v>
      </c>
      <c r="M18" s="3" t="n">
        <f aca="false">K7*(K$4-K$13)</f>
        <v>294.0366</v>
      </c>
      <c r="N18" s="3" t="n">
        <f aca="false">SUM(L18:M18)</f>
        <v>4703.1966</v>
      </c>
      <c r="O18" s="20" t="n">
        <f aca="false">N18/N$20</f>
        <v>0.418453700531763</v>
      </c>
    </row>
    <row r="19" customFormat="false" ht="12.8" hidden="false" customHeight="false" outlineLevel="0" collapsed="false">
      <c r="A19" s="8"/>
      <c r="B19" s="2" t="s">
        <v>43</v>
      </c>
      <c r="C19" s="3" t="n">
        <v>0.0341</v>
      </c>
      <c r="D19" s="4" t="n">
        <v>0.0564500852434173</v>
      </c>
      <c r="E19" s="3" t="n">
        <v>0.0242</v>
      </c>
      <c r="F19" s="10" t="n">
        <v>0.0338</v>
      </c>
      <c r="G19" s="3" t="n">
        <v>0.0191</v>
      </c>
      <c r="H19" s="11"/>
      <c r="J19" s="15" t="s">
        <v>23</v>
      </c>
      <c r="K19" s="19" t="n">
        <v>0.58</v>
      </c>
      <c r="L19" s="3" t="n">
        <f aca="false">K$12*K19</f>
        <v>6088.84</v>
      </c>
      <c r="M19" s="3" t="n">
        <f aca="false">K8*(K$4-K$13)</f>
        <v>63.5283</v>
      </c>
      <c r="N19" s="3" t="n">
        <f aca="false">SUM(L19:M19)</f>
        <v>6152.3683</v>
      </c>
      <c r="O19" s="20" t="n">
        <f aca="false">N19/N$20</f>
        <v>0.547389680067661</v>
      </c>
    </row>
    <row r="20" customFormat="false" ht="12.8" hidden="false" customHeight="false" outlineLevel="0" collapsed="false">
      <c r="A20" s="8"/>
      <c r="B20" s="2" t="s">
        <v>44</v>
      </c>
      <c r="C20" s="3" t="n">
        <v>0.0204</v>
      </c>
      <c r="D20" s="4" t="n">
        <v>0.0335290774767948</v>
      </c>
      <c r="E20" s="3" t="n">
        <v>0.0155</v>
      </c>
      <c r="F20" s="10" t="n">
        <v>0.0169</v>
      </c>
      <c r="G20" s="3" t="n">
        <v>0.0103</v>
      </c>
      <c r="H20" s="11"/>
      <c r="J20" s="0" t="s">
        <v>39</v>
      </c>
      <c r="K20" s="3" t="n">
        <f aca="false">SUM(K16:K19)</f>
        <v>1</v>
      </c>
      <c r="L20" s="3" t="n">
        <f aca="false">SUM(L16:L19)</f>
        <v>10498</v>
      </c>
      <c r="M20" s="3" t="n">
        <f aca="false">SUM(M16:M19)</f>
        <v>741.4671</v>
      </c>
      <c r="N20" s="3" t="n">
        <f aca="false">SUM(N16:N19)</f>
        <v>11239.4671</v>
      </c>
      <c r="O20" s="3" t="n">
        <f aca="false">SUM(O16:O19)</f>
        <v>1</v>
      </c>
    </row>
    <row r="21" customFormat="false" ht="12.8" hidden="false" customHeight="false" outlineLevel="0" collapsed="false">
      <c r="A21" s="8"/>
      <c r="B21" s="2" t="s">
        <v>45</v>
      </c>
      <c r="C21" s="3" t="n">
        <v>0.0217</v>
      </c>
      <c r="D21" s="4" t="n">
        <v>0.0251941655616594</v>
      </c>
      <c r="E21" s="3" t="n">
        <v>0.0156</v>
      </c>
      <c r="F21" s="10" t="n">
        <v>0.0133</v>
      </c>
      <c r="G21" s="3" t="n">
        <v>0.0103</v>
      </c>
      <c r="H21" s="11"/>
    </row>
    <row r="22" customFormat="false" ht="12.8" hidden="false" customHeight="false" outlineLevel="0" collapsed="false">
      <c r="A22" s="8"/>
      <c r="B22" s="2" t="s">
        <v>46</v>
      </c>
      <c r="C22" s="3" t="n">
        <v>0.4849</v>
      </c>
      <c r="D22" s="4" t="n">
        <v>0.499</v>
      </c>
      <c r="E22" s="3" t="n">
        <v>0.5051</v>
      </c>
      <c r="F22" s="3" t="n">
        <v>0.4569</v>
      </c>
      <c r="G22" s="3" t="n">
        <v>0.5285</v>
      </c>
      <c r="J22" s="15" t="s">
        <v>47</v>
      </c>
      <c r="K22" s="16" t="n">
        <v>0.5</v>
      </c>
      <c r="L22" s="3" t="n">
        <f aca="false">K22*K$12*1</f>
        <v>5249</v>
      </c>
    </row>
    <row r="23" customFormat="false" ht="12.8" hidden="false" customHeight="false" outlineLevel="0" collapsed="false">
      <c r="A23" s="8"/>
      <c r="B23" s="2" t="s">
        <v>48</v>
      </c>
      <c r="C23" s="3" t="n">
        <v>0.5151</v>
      </c>
      <c r="D23" s="4" t="n">
        <v>0.501</v>
      </c>
      <c r="E23" s="3" t="n">
        <v>0.4949</v>
      </c>
      <c r="F23" s="3" t="n">
        <v>0.5431</v>
      </c>
      <c r="G23" s="3" t="n">
        <v>0.4715</v>
      </c>
      <c r="J23" s="15" t="s">
        <v>49</v>
      </c>
      <c r="K23" s="16" t="n">
        <v>0.4</v>
      </c>
      <c r="L23" s="3" t="n">
        <f aca="false">K23*K$12*2</f>
        <v>8398.4</v>
      </c>
    </row>
    <row r="24" customFormat="false" ht="12.8" hidden="false" customHeight="false" outlineLevel="0" collapsed="false">
      <c r="A24" s="8"/>
      <c r="B24" s="2" t="s">
        <v>50</v>
      </c>
      <c r="C24" s="3" t="n">
        <v>0.1291</v>
      </c>
      <c r="D24" s="4" t="n">
        <v>0.141</v>
      </c>
      <c r="E24" s="3" t="n">
        <v>0.1157</v>
      </c>
      <c r="F24" s="3" t="n">
        <v>0.125</v>
      </c>
      <c r="G24" s="3" t="n">
        <v>0.152</v>
      </c>
      <c r="J24" s="15" t="s">
        <v>51</v>
      </c>
      <c r="K24" s="16" t="n">
        <v>0.1</v>
      </c>
      <c r="L24" s="3" t="n">
        <f aca="false">K24*K$12*3</f>
        <v>3149.4</v>
      </c>
    </row>
    <row r="25" customFormat="false" ht="12.8" hidden="false" customHeight="false" outlineLevel="0" collapsed="false">
      <c r="A25" s="8"/>
      <c r="B25" s="2" t="s">
        <v>52</v>
      </c>
      <c r="C25" s="3" t="n">
        <v>0.8709</v>
      </c>
      <c r="D25" s="4" t="n">
        <v>0.859</v>
      </c>
      <c r="E25" s="3" t="n">
        <v>0.8843</v>
      </c>
      <c r="F25" s="3" t="n">
        <v>0.875</v>
      </c>
      <c r="G25" s="3" t="n">
        <v>0.848</v>
      </c>
      <c r="J25" s="0" t="s">
        <v>39</v>
      </c>
      <c r="K25" s="3" t="n">
        <f aca="false">SUM(K22:K24)</f>
        <v>1</v>
      </c>
      <c r="L25" s="3" t="n">
        <f aca="false">SUM(L22:L24)</f>
        <v>16796.8</v>
      </c>
      <c r="M25" s="3" t="n">
        <f aca="false">K9*(K4-K13)</f>
        <v>1902.054</v>
      </c>
      <c r="N25" s="3" t="n">
        <f aca="false">L25+M25</f>
        <v>18698.854</v>
      </c>
      <c r="O25" s="21" t="n">
        <f aca="false">N25/K14</f>
        <v>1.6610867904415</v>
      </c>
    </row>
    <row r="26" customFormat="false" ht="12.8" hidden="false" customHeight="false" outlineLevel="0" collapsed="false">
      <c r="A26" s="8"/>
      <c r="B26" s="2" t="s">
        <v>53</v>
      </c>
      <c r="C26" s="3" t="n">
        <v>0.479</v>
      </c>
      <c r="D26" s="4" t="n">
        <v>0.416</v>
      </c>
      <c r="E26" s="3" t="n">
        <v>0.303</v>
      </c>
      <c r="F26" s="3" t="n">
        <v>0.22978</v>
      </c>
      <c r="G26" s="3" t="n">
        <v>0.268</v>
      </c>
    </row>
    <row r="27" customFormat="false" ht="12.8" hidden="false" customHeight="false" outlineLevel="0" collapsed="false">
      <c r="A27" s="8"/>
      <c r="B27" s="2" t="s">
        <v>54</v>
      </c>
      <c r="C27" s="3" t="n">
        <v>0.521</v>
      </c>
      <c r="D27" s="4" t="n">
        <v>0.584</v>
      </c>
      <c r="E27" s="3" t="n">
        <v>0.697</v>
      </c>
      <c r="F27" s="3" t="n">
        <v>0.77022</v>
      </c>
      <c r="G27" s="3" t="n">
        <v>0.732</v>
      </c>
    </row>
    <row r="28" customFormat="false" ht="12.8" hidden="false" customHeight="false" outlineLevel="0" collapsed="false">
      <c r="D28" s="9"/>
      <c r="I28" s="3"/>
      <c r="J28" s="3"/>
      <c r="L28" s="22"/>
      <c r="N28" s="22"/>
    </row>
    <row r="29" customFormat="false" ht="12.8" hidden="false" customHeight="false" outlineLevel="0" collapsed="false">
      <c r="A29" s="1" t="s">
        <v>55</v>
      </c>
      <c r="B29" s="2" t="s">
        <v>56</v>
      </c>
      <c r="C29" s="3" t="n">
        <v>2.38</v>
      </c>
      <c r="D29" s="4" t="n">
        <v>2.61</v>
      </c>
      <c r="E29" s="3" t="n">
        <v>2.859</v>
      </c>
      <c r="F29" s="3" t="n">
        <v>1.482</v>
      </c>
      <c r="G29" s="3" t="n">
        <v>2.506</v>
      </c>
      <c r="I29" s="23"/>
      <c r="J29" s="23"/>
      <c r="K29" s="22"/>
      <c r="L29" s="24"/>
      <c r="N29" s="24"/>
    </row>
    <row r="30" customFormat="false" ht="12.8" hidden="false" customHeight="false" outlineLevel="0" collapsed="false">
      <c r="A30" s="8" t="s">
        <v>10</v>
      </c>
      <c r="B30" s="2" t="s">
        <v>57</v>
      </c>
      <c r="C30" s="25" t="n">
        <v>0.0717</v>
      </c>
      <c r="D30" s="4" t="n">
        <v>0.3738</v>
      </c>
      <c r="E30" s="3" t="n">
        <v>0.4124</v>
      </c>
      <c r="F30" s="26" t="s">
        <v>58</v>
      </c>
      <c r="G30" s="26" t="s">
        <v>15</v>
      </c>
      <c r="H30" s="27"/>
      <c r="I30" s="28"/>
      <c r="J30" s="28"/>
      <c r="K30" s="29"/>
      <c r="L30" s="24"/>
      <c r="N30" s="24"/>
    </row>
    <row r="31" customFormat="false" ht="12.8" hidden="false" customHeight="false" outlineLevel="0" collapsed="false">
      <c r="A31" s="8"/>
      <c r="B31" s="2" t="s">
        <v>59</v>
      </c>
      <c r="C31" s="25" t="n">
        <v>0.1687</v>
      </c>
      <c r="D31" s="4" t="n">
        <v>0.1756</v>
      </c>
      <c r="E31" s="3" t="n">
        <v>0.1975</v>
      </c>
      <c r="F31" s="26" t="s">
        <v>60</v>
      </c>
      <c r="G31" s="26" t="s">
        <v>18</v>
      </c>
      <c r="H31" s="27"/>
      <c r="I31" s="28"/>
      <c r="J31" s="28"/>
      <c r="K31" s="29"/>
      <c r="L31" s="24"/>
      <c r="N31" s="24"/>
    </row>
    <row r="32" customFormat="false" ht="12.8" hidden="false" customHeight="false" outlineLevel="0" collapsed="false">
      <c r="A32" s="8"/>
      <c r="B32" s="2" t="s">
        <v>61</v>
      </c>
      <c r="C32" s="25" t="n">
        <v>0.0782</v>
      </c>
      <c r="D32" s="4" t="n">
        <v>0.3041</v>
      </c>
      <c r="E32" s="3" t="n">
        <v>0.1541</v>
      </c>
      <c r="F32" s="26" t="s">
        <v>62</v>
      </c>
      <c r="G32" s="26" t="s">
        <v>21</v>
      </c>
      <c r="H32" s="27"/>
      <c r="I32" s="28"/>
      <c r="J32" s="28"/>
      <c r="K32" s="29"/>
    </row>
    <row r="33" customFormat="false" ht="12.8" hidden="false" customHeight="false" outlineLevel="0" collapsed="false">
      <c r="A33" s="8"/>
      <c r="B33" s="2" t="s">
        <v>63</v>
      </c>
      <c r="C33" s="25" t="n">
        <v>0.6814</v>
      </c>
      <c r="D33" s="4" t="n">
        <v>0.146</v>
      </c>
      <c r="E33" s="3" t="n">
        <v>0.2364</v>
      </c>
      <c r="F33" s="26" t="s">
        <v>64</v>
      </c>
      <c r="G33" s="26" t="s">
        <v>24</v>
      </c>
      <c r="H33" s="27"/>
      <c r="I33" s="28"/>
      <c r="J33" s="28"/>
      <c r="K33" s="29"/>
      <c r="M33" s="30"/>
    </row>
    <row r="34" customFormat="false" ht="12.8" hidden="false" customHeight="false" outlineLevel="0" collapsed="false">
      <c r="C34" s="31"/>
      <c r="I34" s="28"/>
      <c r="J34" s="28"/>
      <c r="K34" s="29"/>
      <c r="L34" s="30"/>
      <c r="M34" s="30"/>
    </row>
    <row r="35" customFormat="false" ht="12.8" hidden="false" customHeight="false" outlineLevel="0" collapsed="false">
      <c r="A35" s="1" t="s">
        <v>6</v>
      </c>
      <c r="B35" s="2" t="s">
        <v>65</v>
      </c>
      <c r="C35" s="32" t="n">
        <v>37074</v>
      </c>
      <c r="D35" s="9" t="n">
        <v>10027</v>
      </c>
      <c r="F35" s="3" t="n">
        <v>19941</v>
      </c>
      <c r="G35" s="3" t="n">
        <v>11752</v>
      </c>
      <c r="I35" s="28"/>
      <c r="J35" s="28"/>
      <c r="K35" s="29"/>
    </row>
    <row r="36" customFormat="false" ht="12.8" hidden="false" customHeight="false" outlineLevel="0" collapsed="false">
      <c r="A36" s="1" t="s">
        <v>55</v>
      </c>
      <c r="B36" s="2" t="s">
        <v>66</v>
      </c>
      <c r="C36" s="4" t="n">
        <v>1.53</v>
      </c>
      <c r="D36" s="4" t="n">
        <v>1.761</v>
      </c>
      <c r="F36" s="26" t="s">
        <v>67</v>
      </c>
      <c r="G36" s="3" t="n">
        <v>1.6585</v>
      </c>
      <c r="I36" s="28"/>
      <c r="J36" s="28"/>
      <c r="K36" s="29"/>
    </row>
    <row r="37" customFormat="false" ht="12.85" hidden="false" customHeight="false" outlineLevel="0" collapsed="false">
      <c r="A37" s="8" t="s">
        <v>10</v>
      </c>
      <c r="B37" s="2" t="s">
        <v>68</v>
      </c>
      <c r="C37" s="4" t="n">
        <v>0.0124373604143065</v>
      </c>
      <c r="D37" s="4" t="n">
        <v>0.0772112653874599</v>
      </c>
      <c r="F37" s="33" t="n">
        <v>0.0134975034634817</v>
      </c>
      <c r="G37" s="34" t="n">
        <v>0.0125546306231495</v>
      </c>
      <c r="I37" s="28"/>
      <c r="J37" s="28"/>
      <c r="K37" s="29"/>
    </row>
    <row r="38" customFormat="false" ht="12.85" hidden="false" customHeight="false" outlineLevel="0" collapsed="false">
      <c r="A38" s="8"/>
      <c r="B38" s="2" t="s">
        <v>69</v>
      </c>
      <c r="C38" s="4" t="n">
        <v>0.0292633570696445</v>
      </c>
      <c r="D38" s="4" t="n">
        <v>0.156096914336726</v>
      </c>
      <c r="F38" s="33" t="n">
        <v>0.0596085918506873</v>
      </c>
      <c r="G38" s="34" t="n">
        <v>0.0201611456220283</v>
      </c>
      <c r="I38" s="28"/>
      <c r="J38" s="28"/>
      <c r="K38" s="29"/>
    </row>
    <row r="39" customFormat="false" ht="12.85" hidden="false" customHeight="false" outlineLevel="0" collapsed="false">
      <c r="A39" s="8"/>
      <c r="B39" s="2" t="s">
        <v>70</v>
      </c>
      <c r="C39" s="4" t="n">
        <v>0.0631570426714139</v>
      </c>
      <c r="D39" s="4" t="n">
        <v>0.108046292665342</v>
      </c>
      <c r="F39" s="33" t="n">
        <v>0.529341199612307</v>
      </c>
      <c r="G39" s="34" t="n">
        <v>0.0250575162463066</v>
      </c>
      <c r="I39" s="28"/>
      <c r="J39" s="28"/>
      <c r="K39" s="29"/>
    </row>
    <row r="40" customFormat="false" ht="12.8" hidden="false" customHeight="false" outlineLevel="0" collapsed="false">
      <c r="A40" s="8"/>
      <c r="B40" s="2" t="s">
        <v>71</v>
      </c>
      <c r="C40" s="4" t="n">
        <v>0.895142239844635</v>
      </c>
      <c r="D40" s="4" t="n">
        <v>0.658645527610472</v>
      </c>
      <c r="F40" s="35" t="n">
        <v>0.397552705073524</v>
      </c>
      <c r="G40" s="34" t="n">
        <v>0.942226707508516</v>
      </c>
      <c r="I40" s="28"/>
      <c r="J40" s="28"/>
      <c r="K40" s="29"/>
    </row>
    <row r="41" customFormat="false" ht="12.8" hidden="false" customHeight="false" outlineLevel="0" collapsed="false">
      <c r="C41" s="34"/>
      <c r="I41" s="28"/>
      <c r="J41" s="28"/>
      <c r="K41" s="29"/>
    </row>
    <row r="42" customFormat="false" ht="12.8" hidden="false" customHeight="false" outlineLevel="0" collapsed="false">
      <c r="A42" s="1" t="s">
        <v>6</v>
      </c>
      <c r="B42" s="2" t="s">
        <v>72</v>
      </c>
      <c r="C42" s="32" t="n">
        <v>30946.88</v>
      </c>
      <c r="D42" s="9" t="n">
        <v>9674</v>
      </c>
      <c r="F42" s="3" t="n">
        <v>19824</v>
      </c>
      <c r="G42" s="3" t="n">
        <v>11257</v>
      </c>
      <c r="I42" s="28"/>
      <c r="J42" s="28"/>
      <c r="K42" s="29"/>
    </row>
    <row r="43" customFormat="false" ht="12.8" hidden="false" customHeight="false" outlineLevel="0" collapsed="false">
      <c r="A43" s="1" t="s">
        <v>55</v>
      </c>
      <c r="B43" s="2" t="s">
        <v>73</v>
      </c>
      <c r="C43" s="4" t="n">
        <v>1.99974730991695</v>
      </c>
      <c r="D43" s="4" t="n">
        <v>1.766</v>
      </c>
      <c r="G43" s="3" t="n">
        <v>1.661</v>
      </c>
      <c r="I43" s="28"/>
      <c r="J43" s="28"/>
      <c r="K43" s="29"/>
    </row>
    <row r="44" customFormat="false" ht="12.8" hidden="false" customHeight="false" outlineLevel="0" collapsed="false">
      <c r="A44" s="8" t="s">
        <v>10</v>
      </c>
      <c r="B44" s="2" t="s">
        <v>74</v>
      </c>
      <c r="C44" s="4" t="n">
        <v>0.0148997544188451</v>
      </c>
      <c r="D44" s="4" t="n">
        <v>0.0794302878969151</v>
      </c>
      <c r="G44" s="34" t="n">
        <v>0.0131075520475521</v>
      </c>
      <c r="I44" s="28"/>
      <c r="J44" s="28"/>
      <c r="K44" s="29"/>
    </row>
    <row r="45" customFormat="false" ht="12.8" hidden="false" customHeight="false" outlineLevel="0" collapsed="false">
      <c r="A45" s="8"/>
      <c r="B45" s="2" t="s">
        <v>75</v>
      </c>
      <c r="C45" s="4" t="n">
        <v>0.0350570232978964</v>
      </c>
      <c r="D45" s="4" t="n">
        <v>0.156243397723382</v>
      </c>
      <c r="G45" s="34" t="n">
        <v>0.0210490673530242</v>
      </c>
      <c r="I45" s="28"/>
      <c r="J45" s="28"/>
      <c r="K45" s="29"/>
    </row>
    <row r="46" customFormat="false" ht="12.8" hidden="false" customHeight="false" outlineLevel="0" collapsed="false">
      <c r="A46" s="8"/>
      <c r="B46" s="2" t="s">
        <v>76</v>
      </c>
      <c r="C46" s="4" t="n">
        <v>0.103391740718002</v>
      </c>
      <c r="D46" s="4" t="n">
        <v>0.109513343773496</v>
      </c>
      <c r="G46" s="34" t="n">
        <v>0.418453700531763</v>
      </c>
      <c r="I46" s="28"/>
      <c r="J46" s="28"/>
      <c r="K46" s="29"/>
    </row>
    <row r="47" customFormat="false" ht="12.8" hidden="false" customHeight="false" outlineLevel="0" collapsed="false">
      <c r="A47" s="8"/>
      <c r="B47" s="2" t="s">
        <v>77</v>
      </c>
      <c r="C47" s="4" t="n">
        <v>0.846651481565257</v>
      </c>
      <c r="D47" s="4" t="n">
        <v>0.654812970606207</v>
      </c>
      <c r="G47" s="34" t="n">
        <v>0.547389680067661</v>
      </c>
      <c r="I47" s="28"/>
      <c r="J47" s="28"/>
      <c r="K47" s="29"/>
    </row>
    <row r="48" customFormat="false" ht="12.8" hidden="false" customHeight="false" outlineLevel="0" collapsed="false">
      <c r="I48" s="28"/>
      <c r="J48" s="28"/>
      <c r="K48" s="22"/>
    </row>
    <row r="49" customFormat="false" ht="12.8" hidden="false" customHeight="false" outlineLevel="0" collapsed="false">
      <c r="F49" s="22"/>
      <c r="G49" s="22"/>
      <c r="H49" s="22"/>
    </row>
  </sheetData>
  <mergeCells count="5">
    <mergeCell ref="A2:A3"/>
    <mergeCell ref="A4:A27"/>
    <mergeCell ref="A30:A33"/>
    <mergeCell ref="A37:A40"/>
    <mergeCell ref="A44:A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5" activeCellId="0" sqref="G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2.96"/>
    <col collapsed="false" customWidth="true" hidden="false" outlineLevel="0" max="2" min="2" style="2" width="22.96"/>
    <col collapsed="false" customWidth="true" hidden="false" outlineLevel="0" max="7" min="3" style="3" width="14.39"/>
  </cols>
  <sheetData>
    <row r="1" customFormat="false" ht="12.8" hidden="false" customHeight="false" outlineLevel="0" collapsed="false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2.8" hidden="false" customHeight="false" outlineLevel="0" collapsed="false">
      <c r="A2" s="8" t="s">
        <v>6</v>
      </c>
      <c r="B2" s="2" t="s">
        <v>7</v>
      </c>
      <c r="C2" s="3" t="n">
        <v>19614</v>
      </c>
      <c r="D2" s="3" t="n">
        <v>5279</v>
      </c>
    </row>
    <row r="3" customFormat="false" ht="12.8" hidden="false" customHeight="false" outlineLevel="0" collapsed="false">
      <c r="A3" s="8"/>
      <c r="B3" s="2" t="s">
        <v>8</v>
      </c>
      <c r="C3" s="3" t="n">
        <v>7363</v>
      </c>
      <c r="D3" s="3" t="n">
        <v>2124</v>
      </c>
    </row>
    <row r="4" customFormat="false" ht="12.8" hidden="false" customHeight="false" outlineLevel="0" collapsed="false">
      <c r="A4" s="8" t="s">
        <v>10</v>
      </c>
      <c r="B4" s="2" t="s">
        <v>11</v>
      </c>
      <c r="C4" s="3" t="n">
        <v>0.055</v>
      </c>
      <c r="D4" s="3" t="n">
        <v>0.0456525857169919</v>
      </c>
    </row>
    <row r="5" customFormat="false" ht="12.8" hidden="false" customHeight="false" outlineLevel="0" collapsed="false">
      <c r="A5" s="8"/>
      <c r="B5" s="2" t="s">
        <v>13</v>
      </c>
      <c r="C5" s="3" t="n">
        <v>0.0519</v>
      </c>
      <c r="D5" s="3" t="n">
        <v>0.050767190755825</v>
      </c>
    </row>
    <row r="6" customFormat="false" ht="12.8" hidden="false" customHeight="false" outlineLevel="0" collapsed="false">
      <c r="A6" s="8"/>
      <c r="B6" s="2" t="s">
        <v>16</v>
      </c>
      <c r="C6" s="3" t="n">
        <v>0.0471</v>
      </c>
      <c r="D6" s="3" t="n">
        <v>0.0585338132222012</v>
      </c>
    </row>
    <row r="7" customFormat="false" ht="12.8" hidden="false" customHeight="false" outlineLevel="0" collapsed="false">
      <c r="A7" s="8"/>
      <c r="B7" s="2" t="s">
        <v>19</v>
      </c>
      <c r="C7" s="3" t="n">
        <v>0.047</v>
      </c>
      <c r="D7" s="3" t="n">
        <v>0.0589126728547073</v>
      </c>
    </row>
    <row r="8" customFormat="false" ht="12.8" hidden="false" customHeight="false" outlineLevel="0" collapsed="false">
      <c r="A8" s="8"/>
      <c r="B8" s="2" t="s">
        <v>22</v>
      </c>
      <c r="C8" s="3" t="n">
        <v>0.0692</v>
      </c>
      <c r="D8" s="3" t="n">
        <v>0.0613752604659973</v>
      </c>
    </row>
    <row r="9" customFormat="false" ht="12.8" hidden="false" customHeight="false" outlineLevel="0" collapsed="false">
      <c r="A9" s="8"/>
      <c r="B9" s="2" t="s">
        <v>25</v>
      </c>
      <c r="C9" s="3" t="n">
        <v>0.0902</v>
      </c>
      <c r="D9" s="3" t="n">
        <v>0.0524720591021027</v>
      </c>
    </row>
    <row r="10" customFormat="false" ht="12.8" hidden="false" customHeight="false" outlineLevel="0" collapsed="false">
      <c r="A10" s="8"/>
      <c r="B10" s="2" t="s">
        <v>27</v>
      </c>
      <c r="C10" s="3" t="n">
        <v>0.0965</v>
      </c>
      <c r="D10" s="3" t="n">
        <v>0.0619435499147566</v>
      </c>
    </row>
    <row r="11" customFormat="false" ht="12.8" hidden="false" customHeight="false" outlineLevel="0" collapsed="false">
      <c r="A11" s="8"/>
      <c r="B11" s="2" t="s">
        <v>28</v>
      </c>
      <c r="C11" s="3" t="n">
        <v>0.086</v>
      </c>
      <c r="D11" s="3" t="n">
        <v>0.0649744269748058</v>
      </c>
    </row>
    <row r="12" customFormat="false" ht="12.8" hidden="false" customHeight="false" outlineLevel="0" collapsed="false">
      <c r="A12" s="8"/>
      <c r="B12" s="2" t="s">
        <v>30</v>
      </c>
      <c r="C12" s="3" t="n">
        <v>0.0644</v>
      </c>
      <c r="D12" s="3" t="n">
        <v>0.0744459177874598</v>
      </c>
    </row>
    <row r="13" customFormat="false" ht="12.8" hidden="false" customHeight="false" outlineLevel="0" collapsed="false">
      <c r="A13" s="8"/>
      <c r="B13" s="2" t="s">
        <v>32</v>
      </c>
      <c r="C13" s="3" t="n">
        <v>0.0539</v>
      </c>
      <c r="D13" s="3" t="n">
        <v>0.0636484182610343</v>
      </c>
    </row>
    <row r="14" customFormat="false" ht="12.8" hidden="false" customHeight="false" outlineLevel="0" collapsed="false">
      <c r="A14" s="8"/>
      <c r="B14" s="2" t="s">
        <v>34</v>
      </c>
      <c r="C14" s="3" t="n">
        <v>0.0481</v>
      </c>
      <c r="D14" s="3" t="n">
        <v>0.0566395150596704</v>
      </c>
    </row>
    <row r="15" customFormat="false" ht="12.8" hidden="false" customHeight="false" outlineLevel="0" collapsed="false">
      <c r="A15" s="8"/>
      <c r="B15" s="2" t="s">
        <v>36</v>
      </c>
      <c r="C15" s="3" t="n">
        <v>0.0581</v>
      </c>
      <c r="D15" s="3" t="n">
        <v>0.0549346467133927</v>
      </c>
    </row>
    <row r="16" customFormat="false" ht="12.8" hidden="false" customHeight="false" outlineLevel="0" collapsed="false">
      <c r="A16" s="8"/>
      <c r="B16" s="2" t="s">
        <v>40</v>
      </c>
      <c r="C16" s="3" t="n">
        <v>0.0604</v>
      </c>
      <c r="D16" s="3" t="n">
        <v>0.0583443834059481</v>
      </c>
    </row>
    <row r="17" customFormat="false" ht="12.8" hidden="false" customHeight="false" outlineLevel="0" collapsed="false">
      <c r="A17" s="8"/>
      <c r="B17" s="2" t="s">
        <v>41</v>
      </c>
      <c r="C17" s="3" t="n">
        <v>0.0536</v>
      </c>
      <c r="D17" s="3" t="n">
        <v>0.0625118393635158</v>
      </c>
    </row>
    <row r="18" customFormat="false" ht="12.8" hidden="false" customHeight="false" outlineLevel="0" collapsed="false">
      <c r="A18" s="8"/>
      <c r="B18" s="2" t="s">
        <v>42</v>
      </c>
      <c r="C18" s="3" t="n">
        <v>0.0422</v>
      </c>
      <c r="D18" s="3" t="n">
        <v>0.0596703921197196</v>
      </c>
    </row>
    <row r="19" customFormat="false" ht="12.8" hidden="false" customHeight="false" outlineLevel="0" collapsed="false">
      <c r="A19" s="8"/>
      <c r="B19" s="2" t="s">
        <v>43</v>
      </c>
      <c r="C19" s="3" t="n">
        <v>0.0341</v>
      </c>
      <c r="D19" s="3" t="n">
        <v>0.0564500852434173</v>
      </c>
    </row>
    <row r="20" customFormat="false" ht="12.8" hidden="false" customHeight="false" outlineLevel="0" collapsed="false">
      <c r="A20" s="8"/>
      <c r="B20" s="2" t="s">
        <v>44</v>
      </c>
      <c r="C20" s="3" t="n">
        <v>0.0204</v>
      </c>
      <c r="D20" s="3" t="n">
        <v>0.0335290774767948</v>
      </c>
    </row>
    <row r="21" customFormat="false" ht="12.8" hidden="false" customHeight="false" outlineLevel="0" collapsed="false">
      <c r="A21" s="8"/>
      <c r="B21" s="2" t="s">
        <v>45</v>
      </c>
      <c r="C21" s="3" t="n">
        <v>0.0217</v>
      </c>
      <c r="D21" s="3" t="n">
        <v>0.0251941655616594</v>
      </c>
    </row>
    <row r="22" customFormat="false" ht="12.8" hidden="false" customHeight="false" outlineLevel="0" collapsed="false">
      <c r="A22" s="8"/>
      <c r="B22" s="2" t="s">
        <v>46</v>
      </c>
      <c r="C22" s="3" t="n">
        <v>0.4849</v>
      </c>
      <c r="D22" s="3" t="n">
        <v>0.499</v>
      </c>
    </row>
    <row r="23" customFormat="false" ht="12.8" hidden="false" customHeight="false" outlineLevel="0" collapsed="false">
      <c r="A23" s="8"/>
      <c r="B23" s="2" t="s">
        <v>48</v>
      </c>
      <c r="C23" s="3" t="n">
        <v>0.5151</v>
      </c>
      <c r="D23" s="3" t="n">
        <v>0.501</v>
      </c>
    </row>
    <row r="24" customFormat="false" ht="12.8" hidden="false" customHeight="false" outlineLevel="0" collapsed="false">
      <c r="A24" s="8"/>
      <c r="B24" s="2" t="s">
        <v>50</v>
      </c>
      <c r="C24" s="3" t="n">
        <v>0.1291</v>
      </c>
    </row>
    <row r="25" customFormat="false" ht="12.8" hidden="false" customHeight="false" outlineLevel="0" collapsed="false">
      <c r="A25" s="8"/>
      <c r="B25" s="2" t="s">
        <v>52</v>
      </c>
      <c r="C25" s="3" t="n">
        <v>0.8709</v>
      </c>
    </row>
    <row r="26" customFormat="false" ht="12.8" hidden="false" customHeight="false" outlineLevel="0" collapsed="false">
      <c r="A26" s="8"/>
      <c r="B26" s="2" t="s">
        <v>53</v>
      </c>
      <c r="C26" s="3" t="n">
        <v>0.479</v>
      </c>
      <c r="D26" s="3" t="n">
        <v>0.416</v>
      </c>
    </row>
    <row r="27" customFormat="false" ht="12.8" hidden="false" customHeight="false" outlineLevel="0" collapsed="false">
      <c r="A27" s="8"/>
      <c r="B27" s="2" t="s">
        <v>54</v>
      </c>
      <c r="C27" s="3" t="n">
        <v>0.521</v>
      </c>
      <c r="D27" s="3" t="n">
        <v>0.584</v>
      </c>
    </row>
    <row r="28" customFormat="false" ht="34.8" hidden="false" customHeight="false" outlineLevel="0" collapsed="false">
      <c r="C28" s="3" t="n">
        <f aca="false">C3</f>
        <v>7363</v>
      </c>
      <c r="D28" s="3" t="n">
        <v>2124</v>
      </c>
      <c r="E28" s="0"/>
      <c r="F28" s="0"/>
      <c r="G28" s="0"/>
      <c r="H28" s="3"/>
      <c r="I28" s="3"/>
      <c r="J28" s="3"/>
      <c r="K28" s="3"/>
      <c r="M28" s="36" t="s">
        <v>78</v>
      </c>
      <c r="O28" s="36" t="s">
        <v>79</v>
      </c>
    </row>
    <row r="29" customFormat="false" ht="12.8" hidden="false" customHeight="false" outlineLevel="0" collapsed="false">
      <c r="A29" s="1" t="s">
        <v>55</v>
      </c>
      <c r="B29" s="2" t="s">
        <v>56</v>
      </c>
      <c r="C29" s="3" t="n">
        <v>2.38</v>
      </c>
      <c r="D29" s="0"/>
      <c r="E29" s="0"/>
      <c r="F29" s="0"/>
      <c r="G29" s="0"/>
      <c r="H29" s="3"/>
      <c r="I29" s="3"/>
      <c r="J29" s="23"/>
      <c r="K29" s="23"/>
      <c r="L29" s="23" t="n">
        <v>1</v>
      </c>
      <c r="M29" s="37" t="s">
        <v>80</v>
      </c>
      <c r="O29" s="37" t="s">
        <v>81</v>
      </c>
    </row>
    <row r="30" customFormat="false" ht="12.8" hidden="false" customHeight="false" outlineLevel="0" collapsed="false">
      <c r="A30" s="8" t="s">
        <v>10</v>
      </c>
      <c r="B30" s="2" t="s">
        <v>57</v>
      </c>
      <c r="C30" s="31" t="n">
        <v>0.0717</v>
      </c>
      <c r="D30" s="0" t="n">
        <v>0.3738</v>
      </c>
      <c r="E30" s="0" t="n">
        <v>0.3738</v>
      </c>
      <c r="F30" s="0" t="n">
        <f aca="false">$D$28*E30</f>
        <v>793.9512</v>
      </c>
      <c r="G30" s="0"/>
      <c r="H30" s="3" t="n">
        <f aca="false">C30*C$28</f>
        <v>527.9271</v>
      </c>
      <c r="I30" s="3"/>
      <c r="J30" s="28"/>
      <c r="K30" s="28"/>
      <c r="L30" s="28" t="n">
        <v>2</v>
      </c>
      <c r="M30" s="37" t="s">
        <v>82</v>
      </c>
      <c r="O30" s="37" t="s">
        <v>83</v>
      </c>
    </row>
    <row r="31" customFormat="false" ht="12.8" hidden="false" customHeight="false" outlineLevel="0" collapsed="false">
      <c r="A31" s="8"/>
      <c r="B31" s="2" t="s">
        <v>59</v>
      </c>
      <c r="C31" s="31" t="n">
        <v>0.1687</v>
      </c>
      <c r="D31" s="0" t="n">
        <v>0.1756</v>
      </c>
      <c r="E31" s="0" t="n">
        <v>0.1756</v>
      </c>
      <c r="F31" s="0" t="n">
        <f aca="false">$D$28*E31</f>
        <v>372.9744</v>
      </c>
      <c r="G31" s="0"/>
      <c r="H31" s="3" t="n">
        <f aca="false">C31*C$28</f>
        <v>1242.1381</v>
      </c>
      <c r="I31" s="3"/>
      <c r="J31" s="28"/>
      <c r="K31" s="28"/>
      <c r="L31" s="28" t="n">
        <v>3</v>
      </c>
      <c r="M31" s="37" t="s">
        <v>82</v>
      </c>
      <c r="O31" s="37" t="s">
        <v>84</v>
      </c>
    </row>
    <row r="32" customFormat="false" ht="12.8" hidden="false" customHeight="false" outlineLevel="0" collapsed="false">
      <c r="A32" s="8"/>
      <c r="B32" s="2" t="s">
        <v>61</v>
      </c>
      <c r="C32" s="31" t="n">
        <v>0.0782</v>
      </c>
      <c r="D32" s="0" t="n">
        <v>0.3041</v>
      </c>
      <c r="E32" s="0" t="n">
        <v>0.3041</v>
      </c>
      <c r="F32" s="0" t="n">
        <f aca="false">$D$28*E32</f>
        <v>645.9084</v>
      </c>
      <c r="G32" s="0"/>
      <c r="H32" s="3" t="n">
        <f aca="false">C32*C$28</f>
        <v>575.7866</v>
      </c>
      <c r="I32" s="3"/>
      <c r="J32" s="28"/>
      <c r="K32" s="28"/>
      <c r="L32" s="28"/>
      <c r="M32" s="38" t="n">
        <f aca="false">M29*(C35-C28)</f>
        <v>11884.4</v>
      </c>
      <c r="N32" s="38" t="n">
        <f aca="false">M32*1</f>
        <v>11884.4</v>
      </c>
    </row>
    <row r="33" customFormat="false" ht="12.8" hidden="false" customHeight="false" outlineLevel="0" collapsed="false">
      <c r="A33" s="8"/>
      <c r="B33" s="2" t="s">
        <v>63</v>
      </c>
      <c r="C33" s="31" t="n">
        <v>0.6814</v>
      </c>
      <c r="D33" s="0" t="n">
        <v>0.146</v>
      </c>
      <c r="E33" s="0" t="n">
        <v>0.146</v>
      </c>
      <c r="F33" s="0" t="n">
        <f aca="false">$D$28*E33</f>
        <v>310.104</v>
      </c>
      <c r="G33" s="0"/>
      <c r="H33" s="3" t="n">
        <f aca="false">C33*C$28</f>
        <v>5017.1482</v>
      </c>
      <c r="I33" s="3"/>
      <c r="J33" s="28"/>
      <c r="K33" s="28"/>
      <c r="L33" s="28"/>
      <c r="M33" s="38" t="n">
        <f aca="false">M30*(C35-C28)</f>
        <v>8913.3</v>
      </c>
      <c r="N33" s="39" t="n">
        <f aca="false">M33*2</f>
        <v>17826.6</v>
      </c>
    </row>
    <row r="34" customFormat="false" ht="12.8" hidden="false" customHeight="false" outlineLevel="0" collapsed="false">
      <c r="C34" s="31"/>
      <c r="D34" s="0"/>
      <c r="E34" s="0"/>
      <c r="F34" s="0"/>
      <c r="G34" s="0"/>
      <c r="H34" s="3"/>
      <c r="I34" s="3"/>
      <c r="J34" s="28"/>
      <c r="K34" s="28"/>
      <c r="L34" s="28"/>
      <c r="M34" s="39" t="n">
        <f aca="false">M31*(C35-C28)</f>
        <v>8913.3</v>
      </c>
      <c r="N34" s="39" t="n">
        <f aca="false">M34*3</f>
        <v>26739.9</v>
      </c>
    </row>
    <row r="35" customFormat="false" ht="12.8" hidden="false" customHeight="false" outlineLevel="0" collapsed="false">
      <c r="A35" s="1" t="s">
        <v>6</v>
      </c>
      <c r="B35" s="2" t="s">
        <v>65</v>
      </c>
      <c r="C35" s="32" t="n">
        <v>37074</v>
      </c>
      <c r="D35" s="0" t="n">
        <v>10027</v>
      </c>
      <c r="E35" s="0"/>
      <c r="F35" s="0"/>
      <c r="G35" s="0"/>
      <c r="H35" s="3"/>
      <c r="I35" s="3"/>
      <c r="J35" s="28"/>
      <c r="K35" s="28"/>
      <c r="L35" s="28"/>
      <c r="M35" s="38" t="n">
        <f aca="false">SUM(M32:M34)</f>
        <v>29711</v>
      </c>
      <c r="N35" s="38" t="n">
        <f aca="false">SUM(N32:N34)</f>
        <v>56450.9</v>
      </c>
    </row>
    <row r="36" customFormat="false" ht="12.8" hidden="false" customHeight="false" outlineLevel="0" collapsed="false">
      <c r="A36" s="1" t="s">
        <v>55</v>
      </c>
      <c r="B36" s="2" t="s">
        <v>66</v>
      </c>
      <c r="C36" s="3" t="n">
        <v>1.55</v>
      </c>
      <c r="D36" s="0"/>
      <c r="E36" s="0"/>
      <c r="F36" s="0"/>
      <c r="G36" s="0"/>
      <c r="H36" s="38"/>
      <c r="I36" s="3"/>
      <c r="J36" s="28"/>
      <c r="K36" s="28"/>
      <c r="L36" s="28"/>
      <c r="N36" s="38" t="n">
        <f aca="false">C28*C29</f>
        <v>17523.94</v>
      </c>
    </row>
    <row r="37" customFormat="false" ht="12.8" hidden="false" customHeight="false" outlineLevel="0" collapsed="false">
      <c r="A37" s="8" t="s">
        <v>10</v>
      </c>
      <c r="B37" s="2" t="s">
        <v>68</v>
      </c>
      <c r="C37" s="34" t="n">
        <v>0.0142398203592814</v>
      </c>
      <c r="D37" s="0"/>
      <c r="E37" s="0"/>
      <c r="F37" s="0"/>
      <c r="G37" s="0"/>
      <c r="H37" s="3" t="n">
        <v>0</v>
      </c>
      <c r="I37" s="3" t="n">
        <f aca="false">H37*(C$35-C$28)</f>
        <v>0</v>
      </c>
      <c r="J37" s="28" t="n">
        <f aca="false">H30+I37</f>
        <v>527.9271</v>
      </c>
      <c r="K37" s="28" t="n">
        <f aca="false">J37/J$42</f>
        <v>0.0142398203592814</v>
      </c>
      <c r="L37" s="28"/>
      <c r="N37" s="38" t="n">
        <f aca="false">N35+N36</f>
        <v>73974.84</v>
      </c>
    </row>
    <row r="38" customFormat="false" ht="12.8" hidden="false" customHeight="false" outlineLevel="0" collapsed="false">
      <c r="A38" s="8"/>
      <c r="B38" s="2" t="s">
        <v>69</v>
      </c>
      <c r="C38" s="34" t="n">
        <v>0.0335042914171657</v>
      </c>
      <c r="D38" s="0"/>
      <c r="E38" s="0"/>
      <c r="F38" s="0"/>
      <c r="G38" s="0"/>
      <c r="H38" s="3" t="n">
        <v>0</v>
      </c>
      <c r="I38" s="3" t="n">
        <f aca="false">H38*(C$35-C$28)</f>
        <v>0</v>
      </c>
      <c r="J38" s="28" t="n">
        <f aca="false">H31+I38</f>
        <v>1242.1381</v>
      </c>
      <c r="K38" s="28" t="n">
        <f aca="false">J38/J$42</f>
        <v>0.0335042914171657</v>
      </c>
      <c r="L38" s="28"/>
      <c r="N38" s="38" t="n">
        <f aca="false">N37/C35</f>
        <v>1.99532934131737</v>
      </c>
    </row>
    <row r="39" customFormat="false" ht="12.8" hidden="false" customHeight="false" outlineLevel="0" collapsed="false">
      <c r="A39" s="8"/>
      <c r="B39" s="2" t="s">
        <v>70</v>
      </c>
      <c r="C39" s="34" t="n">
        <v>0.0636145708582834</v>
      </c>
      <c r="D39" s="0"/>
      <c r="E39" s="0"/>
      <c r="F39" s="0"/>
      <c r="G39" s="0"/>
      <c r="H39" s="3" t="n">
        <v>0.06</v>
      </c>
      <c r="I39" s="3" t="n">
        <f aca="false">H39*(C$35-C$28)</f>
        <v>1782.66</v>
      </c>
      <c r="J39" s="28" t="n">
        <f aca="false">H32+I39</f>
        <v>2358.4466</v>
      </c>
      <c r="K39" s="28" t="n">
        <f aca="false">J39/J$42</f>
        <v>0.0636145708582834</v>
      </c>
      <c r="L39" s="28"/>
    </row>
    <row r="40" customFormat="false" ht="12.8" hidden="false" customHeight="false" outlineLevel="0" collapsed="false">
      <c r="A40" s="8"/>
      <c r="B40" s="2" t="s">
        <v>71</v>
      </c>
      <c r="C40" s="34" t="n">
        <v>0.888641317365269</v>
      </c>
      <c r="D40" s="0"/>
      <c r="E40" s="0"/>
      <c r="F40" s="0"/>
      <c r="G40" s="0"/>
      <c r="H40" s="3" t="n">
        <v>0.94</v>
      </c>
      <c r="I40" s="3" t="n">
        <f aca="false">H40*(C$35-C$28)</f>
        <v>27928.34</v>
      </c>
      <c r="J40" s="28" t="n">
        <f aca="false">H33+I40</f>
        <v>32945.4882</v>
      </c>
      <c r="K40" s="28" t="n">
        <f aca="false">J40/J$42</f>
        <v>0.888641317365269</v>
      </c>
      <c r="L40" s="28"/>
    </row>
    <row r="41" customFormat="false" ht="12.8" hidden="false" customHeight="false" outlineLevel="0" collapsed="false">
      <c r="C41" s="34"/>
      <c r="D41" s="0"/>
      <c r="E41" s="0"/>
      <c r="F41" s="0"/>
      <c r="G41" s="0"/>
      <c r="H41" s="3"/>
      <c r="I41" s="3"/>
      <c r="J41" s="28"/>
      <c r="K41" s="28"/>
      <c r="L41" s="28"/>
    </row>
    <row r="42" customFormat="false" ht="12.8" hidden="false" customHeight="false" outlineLevel="0" collapsed="false">
      <c r="A42" s="1" t="s">
        <v>6</v>
      </c>
      <c r="B42" s="2" t="s">
        <v>72</v>
      </c>
      <c r="C42" s="32" t="n">
        <v>30946.88</v>
      </c>
      <c r="D42" s="0" t="n">
        <v>9674</v>
      </c>
      <c r="E42" s="0"/>
      <c r="F42" s="0"/>
      <c r="G42" s="0"/>
      <c r="H42" s="3"/>
      <c r="I42" s="3"/>
      <c r="J42" s="28" t="n">
        <f aca="false">SUM(J37:J40)</f>
        <v>37074</v>
      </c>
      <c r="K42" s="28"/>
      <c r="L42" s="28"/>
    </row>
    <row r="43" customFormat="false" ht="12.8" hidden="false" customHeight="false" outlineLevel="0" collapsed="false">
      <c r="A43" s="1" t="s">
        <v>55</v>
      </c>
      <c r="B43" s="2" t="s">
        <v>73</v>
      </c>
      <c r="C43" s="3" t="n">
        <v>1.995</v>
      </c>
      <c r="D43" s="0"/>
      <c r="E43" s="0"/>
      <c r="F43" s="0"/>
      <c r="G43" s="0"/>
      <c r="H43" s="3"/>
      <c r="I43" s="3"/>
      <c r="J43" s="28"/>
      <c r="K43" s="28"/>
      <c r="L43" s="28"/>
    </row>
    <row r="44" customFormat="false" ht="12.8" hidden="false" customHeight="false" outlineLevel="0" collapsed="false">
      <c r="A44" s="8" t="s">
        <v>10</v>
      </c>
      <c r="B44" s="2" t="s">
        <v>74</v>
      </c>
      <c r="C44" s="34" t="n">
        <v>0.0142398203592814</v>
      </c>
      <c r="D44" s="0"/>
      <c r="E44" s="0"/>
      <c r="F44" s="0"/>
      <c r="G44" s="0"/>
      <c r="H44" s="3" t="n">
        <v>0</v>
      </c>
      <c r="I44" s="3" t="n">
        <f aca="false">H44*(C$42-C$28)</f>
        <v>0</v>
      </c>
      <c r="J44" s="28" t="n">
        <f aca="false">H30+I44</f>
        <v>527.9271</v>
      </c>
      <c r="K44" s="28" t="n">
        <f aca="false">J44/J$42</f>
        <v>0.0142398203592814</v>
      </c>
      <c r="L44" s="28"/>
    </row>
    <row r="45" customFormat="false" ht="12.8" hidden="false" customHeight="false" outlineLevel="0" collapsed="false">
      <c r="A45" s="8"/>
      <c r="B45" s="2" t="s">
        <v>75</v>
      </c>
      <c r="C45" s="34" t="n">
        <v>0.0335042914171657</v>
      </c>
      <c r="D45" s="0"/>
      <c r="E45" s="0"/>
      <c r="F45" s="0"/>
      <c r="G45" s="0"/>
      <c r="H45" s="3" t="n">
        <v>0</v>
      </c>
      <c r="I45" s="3" t="n">
        <f aca="false">H45*(C$42-C$28)</f>
        <v>0</v>
      </c>
      <c r="J45" s="28" t="n">
        <f aca="false">H31+I45</f>
        <v>1242.1381</v>
      </c>
      <c r="K45" s="28" t="n">
        <f aca="false">J45/J$42</f>
        <v>0.0335042914171657</v>
      </c>
      <c r="L45" s="28"/>
    </row>
    <row r="46" customFormat="false" ht="12.8" hidden="false" customHeight="false" outlineLevel="0" collapsed="false">
      <c r="A46" s="8"/>
      <c r="B46" s="2" t="s">
        <v>76</v>
      </c>
      <c r="C46" s="34" t="n">
        <v>0.0855050277822733</v>
      </c>
      <c r="D46" s="0"/>
      <c r="E46" s="0"/>
      <c r="F46" s="0"/>
      <c r="G46" s="0"/>
      <c r="H46" s="3" t="n">
        <v>0.11</v>
      </c>
      <c r="I46" s="3" t="n">
        <f aca="false">H46*(C$42-C$28)</f>
        <v>2594.2268</v>
      </c>
      <c r="J46" s="28" t="n">
        <f aca="false">H32+I46</f>
        <v>3170.0134</v>
      </c>
      <c r="K46" s="28" t="n">
        <f aca="false">J46/J$42</f>
        <v>0.0855050277822733</v>
      </c>
      <c r="L46" s="28"/>
    </row>
    <row r="47" customFormat="false" ht="12.8" hidden="false" customHeight="false" outlineLevel="0" collapsed="false">
      <c r="A47" s="8"/>
      <c r="B47" s="2" t="s">
        <v>77</v>
      </c>
      <c r="C47" s="34" t="n">
        <v>0.701483557209905</v>
      </c>
      <c r="D47" s="0"/>
      <c r="E47" s="0"/>
      <c r="F47" s="0"/>
      <c r="G47" s="0"/>
      <c r="H47" s="3" t="n">
        <v>0.89</v>
      </c>
      <c r="I47" s="3" t="n">
        <f aca="false">H47*(C$42-C$28)</f>
        <v>20989.6532</v>
      </c>
      <c r="J47" s="28" t="n">
        <f aca="false">H33+I47</f>
        <v>26006.8014</v>
      </c>
      <c r="K47" s="28" t="n">
        <f aca="false">J47/J$42</f>
        <v>0.701483557209905</v>
      </c>
      <c r="L47" s="28"/>
    </row>
    <row r="48" customFormat="false" ht="12.8" hidden="false" customHeight="false" outlineLevel="0" collapsed="false">
      <c r="D48" s="0"/>
      <c r="E48" s="0"/>
      <c r="F48" s="0"/>
      <c r="G48" s="0"/>
      <c r="H48" s="3"/>
      <c r="I48" s="3"/>
      <c r="J48" s="28" t="n">
        <f aca="false">SUM(J44:J47)</f>
        <v>30946.88</v>
      </c>
      <c r="K48" s="28"/>
      <c r="L48" s="36"/>
    </row>
    <row r="49" customFormat="false" ht="12.8" hidden="false" customHeight="false" outlineLevel="0" collapsed="false">
      <c r="F49" s="23"/>
      <c r="G49" s="23"/>
      <c r="H49" s="23"/>
    </row>
    <row r="51" customFormat="false" ht="12.8" hidden="false" customHeight="false" outlineLevel="0" collapsed="false">
      <c r="H51" s="28"/>
    </row>
  </sheetData>
  <mergeCells count="5">
    <mergeCell ref="A2:A3"/>
    <mergeCell ref="A4:A27"/>
    <mergeCell ref="A30:A33"/>
    <mergeCell ref="A37:A40"/>
    <mergeCell ref="A44:A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L9" activeCellId="0" sqref="L9"/>
    </sheetView>
  </sheetViews>
  <sheetFormatPr defaultColWidth="11.53515625" defaultRowHeight="12.8" zeroHeight="false" outlineLevelRow="0" outlineLevelCol="0"/>
  <cols>
    <col collapsed="false" customWidth="true" hidden="false" outlineLevel="0" max="13" min="13" style="0" width="13.57"/>
  </cols>
  <sheetData>
    <row r="1" customFormat="false" ht="12.8" hidden="false" customHeight="false" outlineLevel="0" collapsed="false">
      <c r="A1" s="11" t="s">
        <v>85</v>
      </c>
      <c r="B1" s="11" t="s">
        <v>86</v>
      </c>
      <c r="C1" s="11" t="s">
        <v>87</v>
      </c>
      <c r="D1" s="11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  <c r="K1" s="11" t="s">
        <v>95</v>
      </c>
      <c r="L1" s="11" t="s">
        <v>96</v>
      </c>
    </row>
    <row r="2" customFormat="false" ht="23.85" hidden="false" customHeight="false" outlineLevel="0" collapsed="false">
      <c r="A2" s="11" t="n">
        <v>35300054</v>
      </c>
      <c r="B2" s="11" t="s">
        <v>97</v>
      </c>
      <c r="C2" s="11" t="n">
        <v>0.1317</v>
      </c>
      <c r="D2" s="11" t="n">
        <v>35</v>
      </c>
      <c r="E2" s="11" t="n">
        <v>145</v>
      </c>
      <c r="F2" s="11" t="n">
        <v>0</v>
      </c>
      <c r="G2" s="11" t="n">
        <v>0</v>
      </c>
      <c r="H2" s="11" t="n">
        <v>0</v>
      </c>
      <c r="I2" s="11" t="n">
        <v>90</v>
      </c>
      <c r="J2" s="11" t="n">
        <v>55</v>
      </c>
      <c r="K2" s="11" t="n">
        <v>6.4</v>
      </c>
      <c r="L2" s="11" t="n">
        <v>391</v>
      </c>
      <c r="M2" s="0" t="n">
        <f aca="false">K2*L2/100</f>
        <v>25.024</v>
      </c>
    </row>
    <row r="3" customFormat="false" ht="23.85" hidden="false" customHeight="false" outlineLevel="0" collapsed="false">
      <c r="A3" s="11" t="n">
        <v>35300055</v>
      </c>
      <c r="B3" s="11" t="s">
        <v>98</v>
      </c>
      <c r="C3" s="11" t="n">
        <v>0.0737</v>
      </c>
      <c r="D3" s="11" t="n">
        <v>35</v>
      </c>
      <c r="E3" s="11" t="n">
        <v>210</v>
      </c>
      <c r="F3" s="11" t="n">
        <v>0</v>
      </c>
      <c r="G3" s="11" t="n">
        <v>45</v>
      </c>
      <c r="H3" s="11" t="n">
        <v>145</v>
      </c>
      <c r="I3" s="11" t="n">
        <v>15</v>
      </c>
      <c r="J3" s="11" t="n">
        <v>10</v>
      </c>
      <c r="K3" s="11" t="n">
        <v>18.4</v>
      </c>
      <c r="L3" s="11" t="n">
        <v>450</v>
      </c>
      <c r="M3" s="0" t="n">
        <f aca="false">K3*L3/100</f>
        <v>82.8</v>
      </c>
    </row>
    <row r="4" customFormat="false" ht="23.85" hidden="false" customHeight="false" outlineLevel="0" collapsed="false">
      <c r="A4" s="11" t="n">
        <v>35300056</v>
      </c>
      <c r="B4" s="11" t="s">
        <v>99</v>
      </c>
      <c r="C4" s="11" t="n">
        <v>0.1549</v>
      </c>
      <c r="D4" s="11" t="n">
        <v>35</v>
      </c>
      <c r="E4" s="11" t="n">
        <v>270</v>
      </c>
      <c r="F4" s="11" t="n">
        <v>0</v>
      </c>
      <c r="G4" s="11" t="n">
        <v>10</v>
      </c>
      <c r="H4" s="11" t="n">
        <v>100</v>
      </c>
      <c r="I4" s="11" t="n">
        <v>95</v>
      </c>
      <c r="J4" s="11" t="n">
        <v>70</v>
      </c>
      <c r="K4" s="11" t="n">
        <v>10.8</v>
      </c>
      <c r="L4" s="11" t="n">
        <v>618</v>
      </c>
      <c r="M4" s="0" t="n">
        <f aca="false">K4*L4/100</f>
        <v>66.744</v>
      </c>
    </row>
    <row r="5" customFormat="false" ht="23.85" hidden="false" customHeight="false" outlineLevel="0" collapsed="false">
      <c r="A5" s="11" t="n">
        <v>35300059</v>
      </c>
      <c r="B5" s="11" t="s">
        <v>100</v>
      </c>
      <c r="C5" s="11" t="n">
        <v>0.1742</v>
      </c>
      <c r="D5" s="11" t="n">
        <v>35</v>
      </c>
      <c r="E5" s="11" t="n">
        <v>365</v>
      </c>
      <c r="F5" s="11" t="n">
        <v>0</v>
      </c>
      <c r="G5" s="11" t="n">
        <v>20</v>
      </c>
      <c r="H5" s="11" t="n">
        <v>265</v>
      </c>
      <c r="I5" s="11" t="n">
        <v>60</v>
      </c>
      <c r="J5" s="11" t="n">
        <v>10</v>
      </c>
      <c r="K5" s="11" t="n">
        <v>19.8</v>
      </c>
      <c r="L5" s="11" t="n">
        <v>831</v>
      </c>
      <c r="M5" s="0" t="n">
        <f aca="false">K5*L5/100</f>
        <v>164.538</v>
      </c>
    </row>
    <row r="6" customFormat="false" ht="23.85" hidden="false" customHeight="false" outlineLevel="0" collapsed="false">
      <c r="A6" s="11" t="n">
        <v>35300060</v>
      </c>
      <c r="B6" s="11" t="s">
        <v>101</v>
      </c>
      <c r="C6" s="11" t="n">
        <v>0.1061</v>
      </c>
      <c r="D6" s="11" t="n">
        <v>35</v>
      </c>
      <c r="E6" s="11" t="n">
        <v>245</v>
      </c>
      <c r="F6" s="11" t="n">
        <v>0</v>
      </c>
      <c r="G6" s="11" t="n">
        <v>20</v>
      </c>
      <c r="H6" s="11" t="n">
        <v>95</v>
      </c>
      <c r="I6" s="11" t="n">
        <v>110</v>
      </c>
      <c r="J6" s="11" t="n">
        <v>25</v>
      </c>
      <c r="K6" s="11" t="n">
        <v>16.8</v>
      </c>
      <c r="L6" s="11" t="n">
        <v>618</v>
      </c>
      <c r="M6" s="0" t="n">
        <f aca="false">K6*L6/100</f>
        <v>103.824</v>
      </c>
    </row>
    <row r="7" customFormat="false" ht="12.8" hidden="false" customHeight="fals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0" t="n">
        <f aca="false">K7*L7/100</f>
        <v>0</v>
      </c>
    </row>
    <row r="8" customFormat="false" ht="12.8" hidden="false" customHeight="fals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0" t="n">
        <f aca="false">K8*L8/100</f>
        <v>0</v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0" t="n">
        <f aca="false">K9*L9/100</f>
        <v>0</v>
      </c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0" t="n">
        <f aca="false">K10*L10/100</f>
        <v>0</v>
      </c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0" t="n">
        <f aca="false">K11*L11/100</f>
        <v>0</v>
      </c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0" t="n">
        <f aca="false">K12*L12/100</f>
        <v>0</v>
      </c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0" t="n">
        <f aca="false">K13*L13/100</f>
        <v>0</v>
      </c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0" t="n">
        <f aca="false">K14*L14/100</f>
        <v>0</v>
      </c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0" t="n">
        <f aca="false">K15*L15/100</f>
        <v>0</v>
      </c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0" t="n">
        <f aca="false">K16*L16/100</f>
        <v>0</v>
      </c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0" t="n">
        <f aca="false">K17*L17/100</f>
        <v>0</v>
      </c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0" t="n">
        <f aca="false">K18*L18/100</f>
        <v>0</v>
      </c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0" t="n">
        <f aca="false">K19*L19/100</f>
        <v>0</v>
      </c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0" t="n">
        <f aca="false">K20*L20/100</f>
        <v>0</v>
      </c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0" t="n">
        <f aca="false">K21*L21/100</f>
        <v>0</v>
      </c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0" t="n">
        <f aca="false">K22*L22/100</f>
        <v>0</v>
      </c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0" t="n">
        <f aca="false">K23*L23/100</f>
        <v>0</v>
      </c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0" t="n">
        <f aca="false">K24*L24/100</f>
        <v>0</v>
      </c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0" t="n">
        <f aca="false">K25*L25/100</f>
        <v>0</v>
      </c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0" t="n">
        <f aca="false">K26*L26/100</f>
        <v>0</v>
      </c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0" t="n">
        <f aca="false">K27*L27/100</f>
        <v>0</v>
      </c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0" t="n">
        <f aca="false">K28*L28/100</f>
        <v>0</v>
      </c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0" t="n">
        <f aca="false">K29*L29/100</f>
        <v>0</v>
      </c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0" t="n">
        <f aca="false">K30*L30/100</f>
        <v>0</v>
      </c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0" t="n">
        <f aca="false">K31*L31/100</f>
        <v>0</v>
      </c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0" t="n">
        <f aca="false">K32*L32/100</f>
        <v>0</v>
      </c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0" t="n">
        <f aca="false">K33*L33/100</f>
        <v>0</v>
      </c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0" t="n">
        <f aca="false">K34*L34/100</f>
        <v>0</v>
      </c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0" t="n">
        <f aca="false">K35*L35/100</f>
        <v>0</v>
      </c>
    </row>
    <row r="36" customFormat="false" ht="12.8" hidden="false" customHeight="fals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0" t="n">
        <f aca="false">K36*L36/100</f>
        <v>0</v>
      </c>
    </row>
    <row r="37" customFormat="false" ht="12.8" hidden="false" customHeight="fals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0" t="n">
        <f aca="false">K37*L37/100</f>
        <v>0</v>
      </c>
    </row>
    <row r="38" customFormat="false" ht="12.8" hidden="false" customHeight="fals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0" t="n">
        <f aca="false">K38*L38/100</f>
        <v>0</v>
      </c>
    </row>
    <row r="39" customFormat="false" ht="12.8" hidden="false" customHeight="fals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0" t="n">
        <f aca="false">K39*L39/100</f>
        <v>0</v>
      </c>
    </row>
    <row r="45" customFormat="false" ht="12.8" hidden="false" customHeight="false" outlineLevel="0" collapsed="false">
      <c r="E45" s="0" t="n">
        <f aca="false">SUM(E2:E39)</f>
        <v>1235</v>
      </c>
      <c r="F45" s="0" t="n">
        <f aca="false">SUM(F2:F39)</f>
        <v>0</v>
      </c>
      <c r="G45" s="0" t="n">
        <f aca="false">SUM(G2:G39)</f>
        <v>95</v>
      </c>
      <c r="H45" s="0" t="n">
        <f aca="false">SUM(H2:H39)</f>
        <v>605</v>
      </c>
      <c r="I45" s="0" t="n">
        <f aca="false">SUM(I2:I39)</f>
        <v>370</v>
      </c>
      <c r="J45" s="0" t="n">
        <f aca="false">SUM(J2:J39)</f>
        <v>170</v>
      </c>
      <c r="K45" s="0" t="n">
        <f aca="false">SUM(K2:K39)</f>
        <v>72.2</v>
      </c>
      <c r="L45" s="0" t="n">
        <f aca="false">SUM(L2:L39)</f>
        <v>2908</v>
      </c>
      <c r="M45" s="0" t="n">
        <f aca="false">SUM(M2:M39)</f>
        <v>442.93</v>
      </c>
    </row>
    <row r="46" customFormat="false" ht="12.8" hidden="false" customHeight="false" outlineLevel="0" collapsed="false">
      <c r="F46" s="0" t="n">
        <f aca="false">F45*0</f>
        <v>0</v>
      </c>
      <c r="G46" s="0" t="n">
        <f aca="false">G45*1</f>
        <v>95</v>
      </c>
      <c r="H46" s="0" t="n">
        <f aca="false">H45*2</f>
        <v>1210</v>
      </c>
      <c r="I46" s="0" t="n">
        <f aca="false">I45*3</f>
        <v>1110</v>
      </c>
      <c r="J46" s="0" t="n">
        <f aca="false">J45*4</f>
        <v>680</v>
      </c>
      <c r="M46" s="0" t="n">
        <f aca="false">M45/L45</f>
        <v>0.152314305364512</v>
      </c>
    </row>
    <row r="47" customFormat="false" ht="12.8" hidden="false" customHeight="false" outlineLevel="0" collapsed="false">
      <c r="J47" s="0" t="n">
        <f aca="false">SUM(F46:J46)/E45</f>
        <v>2.50607287449393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2025-10-16T10:22:57Z</dcterms:created>
  <dc:creator>Jeff Allen</dc:creator>
  <dc:description/>
  <dc:language>en-US</dc:language>
  <cp:lastModifiedBy>Jeff Allen</cp:lastModifiedBy>
  <dcterms:modified xsi:type="dcterms:W3CDTF">2025-10-21T12:38:38Z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