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3820"/>
  <mc:AlternateContent xmlns:mc="http://schemas.openxmlformats.org/markup-compatibility/2006">
    <mc:Choice Requires="x15">
      <x15ac:absPath xmlns:x15ac="http://schemas.microsoft.com/office/spreadsheetml/2010/11/ac" url="C:\Users\Eduardo\Google Drive\Escritorio de Projetos\Diversos\Ferramentas\"/>
    </mc:Choice>
  </mc:AlternateContent>
  <bookViews>
    <workbookView xWindow="360" yWindow="165" windowWidth="11340" windowHeight="5910" tabRatio="805"/>
  </bookViews>
  <sheets>
    <sheet name="Instrucoes" sheetId="9" r:id="rId1"/>
    <sheet name="Portfolio" sheetId="7" r:id="rId2"/>
    <sheet name="1" sheetId="8" r:id="rId3"/>
    <sheet name="2" sheetId="11" r:id="rId4"/>
    <sheet name="Param" sheetId="10" r:id="rId5"/>
  </sheets>
  <calcPr calcId="152511"/>
</workbook>
</file>

<file path=xl/calcChain.xml><?xml version="1.0" encoding="utf-8"?>
<calcChain xmlns="http://schemas.openxmlformats.org/spreadsheetml/2006/main">
  <c r="J11" i="7" l="1"/>
  <c r="L5" i="7" l="1"/>
  <c r="M5" i="7" s="1"/>
  <c r="N5" i="7" s="1"/>
  <c r="O5" i="7" s="1"/>
  <c r="P5" i="7" s="1"/>
  <c r="Q5" i="7" s="1"/>
  <c r="R5" i="7" s="1"/>
  <c r="S5" i="7" s="1"/>
  <c r="T5" i="7" s="1"/>
  <c r="U5" i="7" s="1"/>
  <c r="L6" i="7"/>
  <c r="M6" i="7" s="1"/>
  <c r="N6" i="7" s="1"/>
  <c r="O6" i="7" s="1"/>
  <c r="P6" i="7" s="1"/>
  <c r="Q6" i="7" s="1"/>
  <c r="R6" i="7" s="1"/>
  <c r="S6" i="7" s="1"/>
  <c r="T6" i="7" s="1"/>
  <c r="U6" i="7" s="1"/>
  <c r="E36" i="11"/>
  <c r="D36" i="11"/>
  <c r="C36" i="11"/>
  <c r="G31" i="11"/>
  <c r="H31" i="11" s="1"/>
  <c r="H36" i="11" s="1"/>
  <c r="I30" i="11"/>
  <c r="J30" i="11" s="1"/>
  <c r="J36" i="11" s="1"/>
  <c r="F29" i="11"/>
  <c r="E29" i="11"/>
  <c r="D26" i="11"/>
  <c r="D38" i="11" s="1"/>
  <c r="D40" i="11" s="1"/>
  <c r="C26" i="11"/>
  <c r="E24" i="11"/>
  <c r="H23" i="11"/>
  <c r="I23" i="11" s="1"/>
  <c r="J23" i="11" s="1"/>
  <c r="K23" i="11" s="1"/>
  <c r="L23" i="11" s="1"/>
  <c r="F23" i="11"/>
  <c r="G23" i="11" s="1"/>
  <c r="E21" i="11"/>
  <c r="F20" i="11"/>
  <c r="G20" i="11" s="1"/>
  <c r="H20" i="11" s="1"/>
  <c r="I20" i="11" s="1"/>
  <c r="J20" i="11" s="1"/>
  <c r="K20" i="11" s="1"/>
  <c r="L20" i="11" s="1"/>
  <c r="E18" i="11"/>
  <c r="F17" i="11"/>
  <c r="G17" i="11" s="1"/>
  <c r="H17" i="11" s="1"/>
  <c r="I17" i="11" s="1"/>
  <c r="J17" i="11" s="1"/>
  <c r="K17" i="11" s="1"/>
  <c r="L17" i="11" s="1"/>
  <c r="E15" i="11"/>
  <c r="F14" i="11"/>
  <c r="G14" i="11" s="1"/>
  <c r="H14" i="11" s="1"/>
  <c r="J14" i="11" s="1"/>
  <c r="K14" i="11" s="1"/>
  <c r="L14" i="11" s="1"/>
  <c r="E12" i="11"/>
  <c r="F12" i="11" s="1"/>
  <c r="G12" i="11" s="1"/>
  <c r="H11" i="11"/>
  <c r="I11" i="11" s="1"/>
  <c r="J11" i="11" s="1"/>
  <c r="K11" i="11" s="1"/>
  <c r="L11" i="11" s="1"/>
  <c r="F11" i="11"/>
  <c r="G11" i="11" s="1"/>
  <c r="E2" i="11"/>
  <c r="N2" i="7"/>
  <c r="O2" i="7" s="1"/>
  <c r="P2" i="7" s="1"/>
  <c r="Q2" i="7" s="1"/>
  <c r="R2" i="7" s="1"/>
  <c r="S2" i="7" s="1"/>
  <c r="T2" i="7" s="1"/>
  <c r="U2" i="7" s="1"/>
  <c r="D2" i="7"/>
  <c r="E2" i="7" s="1"/>
  <c r="F2" i="7" s="1"/>
  <c r="G2" i="7" s="1"/>
  <c r="H2" i="7" s="1"/>
  <c r="I2" i="7" s="1"/>
  <c r="J2" i="7" s="1"/>
  <c r="K2" i="7" s="1"/>
  <c r="F15" i="11" l="1"/>
  <c r="C38" i="11"/>
  <c r="B4" i="7" s="1"/>
  <c r="C4" i="7"/>
  <c r="F21" i="11"/>
  <c r="G21" i="11" s="1"/>
  <c r="H21" i="11" s="1"/>
  <c r="I21" i="11" s="1"/>
  <c r="J21" i="11" s="1"/>
  <c r="K21" i="11" s="1"/>
  <c r="L21" i="11" s="1"/>
  <c r="F24" i="11"/>
  <c r="G24" i="11" s="1"/>
  <c r="H24" i="11" s="1"/>
  <c r="I24" i="11" s="1"/>
  <c r="G15" i="11"/>
  <c r="H15" i="11" s="1"/>
  <c r="I15" i="11" s="1"/>
  <c r="J15" i="11" s="1"/>
  <c r="L4" i="7"/>
  <c r="J24" i="11"/>
  <c r="K24" i="11" s="1"/>
  <c r="L24" i="11" s="1"/>
  <c r="K15" i="11"/>
  <c r="L15" i="11" s="1"/>
  <c r="C39" i="11"/>
  <c r="F2" i="11"/>
  <c r="E26" i="11"/>
  <c r="E38" i="11" s="1"/>
  <c r="D4" i="7" s="1"/>
  <c r="H12" i="11"/>
  <c r="F18" i="11"/>
  <c r="G18" i="11" s="1"/>
  <c r="H18" i="11" s="1"/>
  <c r="I18" i="11" s="1"/>
  <c r="J18" i="11" s="1"/>
  <c r="K18" i="11" s="1"/>
  <c r="L18" i="11" s="1"/>
  <c r="F36" i="11"/>
  <c r="G29" i="11"/>
  <c r="G36" i="11" s="1"/>
  <c r="K30" i="11"/>
  <c r="I36" i="11"/>
  <c r="C36" i="8"/>
  <c r="C26" i="8"/>
  <c r="I30" i="8"/>
  <c r="J30" i="8" s="1"/>
  <c r="D36" i="8"/>
  <c r="G31" i="8"/>
  <c r="H31" i="8" s="1"/>
  <c r="H36" i="8" s="1"/>
  <c r="E29" i="8"/>
  <c r="E36" i="8" s="1"/>
  <c r="D26" i="8"/>
  <c r="D38" i="8" s="1"/>
  <c r="E24" i="8"/>
  <c r="F23" i="8"/>
  <c r="G23" i="8" s="1"/>
  <c r="H23" i="8" s="1"/>
  <c r="I23" i="8" s="1"/>
  <c r="J23" i="8" s="1"/>
  <c r="K23" i="8" s="1"/>
  <c r="L23" i="8" s="1"/>
  <c r="E21" i="8"/>
  <c r="F20" i="8"/>
  <c r="G20" i="8" s="1"/>
  <c r="H20" i="8" s="1"/>
  <c r="I20" i="8" s="1"/>
  <c r="J20" i="8" s="1"/>
  <c r="K20" i="8" s="1"/>
  <c r="L20" i="8" s="1"/>
  <c r="A5" i="9"/>
  <c r="A6" i="9" s="1"/>
  <c r="A7" i="9" s="1"/>
  <c r="A8" i="9" s="1"/>
  <c r="A9" i="9" s="1"/>
  <c r="A10" i="9" s="1"/>
  <c r="A11" i="9" s="1"/>
  <c r="A12" i="9" s="1"/>
  <c r="A13" i="9" s="1"/>
  <c r="A14" i="9" s="1"/>
  <c r="A15" i="9" s="1"/>
  <c r="C1" i="9"/>
  <c r="D40" i="8" l="1"/>
  <c r="C3" i="7"/>
  <c r="M4" i="7"/>
  <c r="N4" i="7" s="1"/>
  <c r="G2" i="11"/>
  <c r="D39" i="11"/>
  <c r="E39" i="11" s="1"/>
  <c r="C40" i="11"/>
  <c r="L30" i="11"/>
  <c r="L36" i="11" s="1"/>
  <c r="K36" i="11"/>
  <c r="I12" i="11"/>
  <c r="H26" i="11"/>
  <c r="H38" i="11" s="1"/>
  <c r="G4" i="7" s="1"/>
  <c r="E40" i="11"/>
  <c r="F26" i="11"/>
  <c r="F38" i="11" s="1"/>
  <c r="G26" i="11"/>
  <c r="G38" i="11" s="1"/>
  <c r="F4" i="7" s="1"/>
  <c r="I36" i="8"/>
  <c r="C38" i="8"/>
  <c r="K30" i="8"/>
  <c r="K36" i="8" s="1"/>
  <c r="J36" i="8"/>
  <c r="F29" i="8"/>
  <c r="F21" i="8"/>
  <c r="G21" i="8" s="1"/>
  <c r="F24" i="8"/>
  <c r="G24" i="8" s="1"/>
  <c r="H24" i="8" s="1"/>
  <c r="I24" i="8" s="1"/>
  <c r="J24" i="8" s="1"/>
  <c r="K24" i="8" s="1"/>
  <c r="L24" i="8" s="1"/>
  <c r="H21" i="8"/>
  <c r="I21" i="8" s="1"/>
  <c r="J21" i="8" s="1"/>
  <c r="K21" i="8" s="1"/>
  <c r="L21" i="8" s="1"/>
  <c r="E18" i="8"/>
  <c r="F17" i="8"/>
  <c r="G17" i="8" s="1"/>
  <c r="H17" i="8" s="1"/>
  <c r="I17" i="8" s="1"/>
  <c r="J17" i="8" s="1"/>
  <c r="K17" i="8" s="1"/>
  <c r="L17" i="8" s="1"/>
  <c r="E15" i="8"/>
  <c r="F14" i="8"/>
  <c r="G14" i="8" s="1"/>
  <c r="H14" i="8" s="1"/>
  <c r="I14" i="8" s="1"/>
  <c r="J14" i="8" s="1"/>
  <c r="K14" i="8" s="1"/>
  <c r="L14" i="8" s="1"/>
  <c r="F11" i="8"/>
  <c r="G11" i="8" s="1"/>
  <c r="H11" i="8" s="1"/>
  <c r="I11" i="8" s="1"/>
  <c r="J11" i="8" s="1"/>
  <c r="K11" i="8" s="1"/>
  <c r="L11" i="8" s="1"/>
  <c r="E12" i="8"/>
  <c r="E26" i="8" l="1"/>
  <c r="E38" i="8" s="1"/>
  <c r="D3" i="7" s="1"/>
  <c r="L30" i="8"/>
  <c r="L36" i="8" s="1"/>
  <c r="B3" i="7"/>
  <c r="F40" i="11"/>
  <c r="E4" i="7"/>
  <c r="F39" i="11"/>
  <c r="I26" i="11"/>
  <c r="I38" i="11" s="1"/>
  <c r="H4" i="7" s="1"/>
  <c r="J12" i="11"/>
  <c r="C41" i="11"/>
  <c r="G39" i="11"/>
  <c r="H39" i="11" s="1"/>
  <c r="H2" i="11"/>
  <c r="G40" i="11"/>
  <c r="C39" i="8"/>
  <c r="F36" i="8"/>
  <c r="G29" i="8"/>
  <c r="G36" i="8" s="1"/>
  <c r="F18" i="8"/>
  <c r="G18" i="8" s="1"/>
  <c r="H18" i="8" s="1"/>
  <c r="I18" i="8" s="1"/>
  <c r="J18" i="8" s="1"/>
  <c r="K18" i="8" s="1"/>
  <c r="L18" i="8" s="1"/>
  <c r="F15" i="8"/>
  <c r="G15" i="8" s="1"/>
  <c r="H15" i="8" s="1"/>
  <c r="I15" i="8" s="1"/>
  <c r="J15" i="8" s="1"/>
  <c r="K15" i="8" s="1"/>
  <c r="L15" i="8" s="1"/>
  <c r="F12" i="8"/>
  <c r="C40" i="8" l="1"/>
  <c r="L3" i="7"/>
  <c r="O4" i="7"/>
  <c r="I39" i="11"/>
  <c r="H40" i="11"/>
  <c r="I2" i="11"/>
  <c r="D41" i="11"/>
  <c r="E41" i="11" s="1"/>
  <c r="F41" i="11" s="1"/>
  <c r="G41" i="11" s="1"/>
  <c r="K12" i="11"/>
  <c r="J26" i="11"/>
  <c r="J38" i="11" s="1"/>
  <c r="F26" i="8"/>
  <c r="F38" i="8" s="1"/>
  <c r="D39" i="8"/>
  <c r="G12" i="8"/>
  <c r="E2" i="8"/>
  <c r="F2" i="8" l="1"/>
  <c r="E40" i="8"/>
  <c r="M3" i="7"/>
  <c r="N3" i="7" s="1"/>
  <c r="E3" i="7"/>
  <c r="C41" i="8"/>
  <c r="J39" i="11"/>
  <c r="I4" i="7"/>
  <c r="P4" i="7"/>
  <c r="Q4" i="7" s="1"/>
  <c r="R4" i="7" s="1"/>
  <c r="K26" i="11"/>
  <c r="K38" i="11" s="1"/>
  <c r="C48" i="11" s="1"/>
  <c r="L12" i="11"/>
  <c r="L26" i="11" s="1"/>
  <c r="L38" i="11" s="1"/>
  <c r="H41" i="11"/>
  <c r="J2" i="11"/>
  <c r="I40" i="11"/>
  <c r="E39" i="8"/>
  <c r="H12" i="8"/>
  <c r="G26" i="8"/>
  <c r="G38" i="8" s="1"/>
  <c r="F3" i="7" s="1"/>
  <c r="S4" i="7" l="1"/>
  <c r="T4" i="7" s="1"/>
  <c r="D41" i="8"/>
  <c r="E41" i="8" s="1"/>
  <c r="O3" i="7"/>
  <c r="G2" i="8"/>
  <c r="F40" i="8"/>
  <c r="C45" i="11"/>
  <c r="K4" i="7"/>
  <c r="C13" i="7"/>
  <c r="K39" i="11"/>
  <c r="L39" i="11" s="1"/>
  <c r="C46" i="11" s="1"/>
  <c r="J4" i="7"/>
  <c r="I41" i="11"/>
  <c r="C44" i="11"/>
  <c r="J40" i="11"/>
  <c r="K2" i="11"/>
  <c r="F39" i="8"/>
  <c r="G39" i="8" s="1"/>
  <c r="I12" i="8"/>
  <c r="H26" i="8"/>
  <c r="H38" i="8" s="1"/>
  <c r="G3" i="7" s="1"/>
  <c r="E13" i="7" l="1"/>
  <c r="P3" i="7"/>
  <c r="Q3" i="7" s="1"/>
  <c r="B13" i="7"/>
  <c r="H2" i="8"/>
  <c r="G40" i="8"/>
  <c r="F41" i="8"/>
  <c r="U4" i="7"/>
  <c r="D13" i="7"/>
  <c r="L2" i="11"/>
  <c r="L40" i="11" s="1"/>
  <c r="K40" i="11"/>
  <c r="J41" i="11"/>
  <c r="H39" i="8"/>
  <c r="J12" i="8"/>
  <c r="I26" i="8"/>
  <c r="I38" i="8" s="1"/>
  <c r="H3" i="7" s="1"/>
  <c r="I2" i="8" l="1"/>
  <c r="H40" i="8"/>
  <c r="G41" i="8"/>
  <c r="R3" i="7"/>
  <c r="C49" i="11"/>
  <c r="K41" i="11"/>
  <c r="L41" i="11" s="1"/>
  <c r="C47" i="11"/>
  <c r="I39" i="8"/>
  <c r="K12" i="8"/>
  <c r="J26" i="8"/>
  <c r="J38" i="8" s="1"/>
  <c r="I3" i="7" s="1"/>
  <c r="H41" i="8" l="1"/>
  <c r="S3" i="7"/>
  <c r="J2" i="8"/>
  <c r="I40" i="8"/>
  <c r="J39" i="8"/>
  <c r="L12" i="8"/>
  <c r="L26" i="8" s="1"/>
  <c r="L38" i="8" s="1"/>
  <c r="K26" i="8"/>
  <c r="K38" i="8" s="1"/>
  <c r="J3" i="7" s="1"/>
  <c r="T3" i="7" l="1"/>
  <c r="K3" i="7"/>
  <c r="C48" i="8"/>
  <c r="I41" i="8"/>
  <c r="J41" i="8" s="1"/>
  <c r="K2" i="8"/>
  <c r="J40" i="8"/>
  <c r="C44" i="8"/>
  <c r="C45" i="8"/>
  <c r="K39" i="8"/>
  <c r="L39" i="8" s="1"/>
  <c r="C46" i="8" s="1"/>
  <c r="L2" i="8" l="1"/>
  <c r="L40" i="8" s="1"/>
  <c r="C49" i="8" s="1"/>
  <c r="K40" i="8"/>
  <c r="K41" i="8" s="1"/>
  <c r="E12" i="7"/>
  <c r="B12" i="7"/>
  <c r="C12" i="7"/>
  <c r="U3" i="7"/>
  <c r="D12" i="7"/>
  <c r="L41" i="8" l="1"/>
  <c r="C47" i="8"/>
  <c r="H13" i="7"/>
  <c r="H12" i="7"/>
  <c r="I12" i="7"/>
  <c r="I13" i="7"/>
  <c r="G13" i="7"/>
  <c r="G12" i="7"/>
  <c r="F13" i="7"/>
  <c r="F12" i="7"/>
  <c r="J12" i="7" l="1"/>
  <c r="J13" i="7"/>
  <c r="K13" i="7" s="1"/>
  <c r="K12" i="7" l="1"/>
</calcChain>
</file>

<file path=xl/comments1.xml><?xml version="1.0" encoding="utf-8"?>
<comments xmlns="http://schemas.openxmlformats.org/spreadsheetml/2006/main">
  <authors>
    <author>Eduardo Montes, PMP</author>
  </authors>
  <commentList>
    <comment ref="B10" authorId="0" shapeId="0">
      <text>
        <r>
          <rPr>
            <b/>
            <sz val="9"/>
            <color indexed="81"/>
            <rFont val="Tahoma"/>
            <family val="2"/>
          </rPr>
          <t>Eduardo Montes, PMP:</t>
        </r>
        <r>
          <rPr>
            <sz val="9"/>
            <color indexed="81"/>
            <rFont val="Tahoma"/>
            <family val="2"/>
          </rPr>
          <t xml:space="preserve">
Explique o ganho financeiro e forma de cálculo</t>
        </r>
      </text>
    </comment>
    <comment ref="A11" authorId="0" shapeId="0">
      <text>
        <r>
          <rPr>
            <b/>
            <sz val="9"/>
            <color indexed="81"/>
            <rFont val="Tahoma"/>
            <family val="2"/>
          </rPr>
          <t>Eduardo Montes, PMP:</t>
        </r>
        <r>
          <rPr>
            <sz val="9"/>
            <color indexed="81"/>
            <rFont val="Tahoma"/>
            <family val="2"/>
          </rPr>
          <t xml:space="preserve">
Caso exista um crescimento no benefício. Para facilitar a entrada o crescimento está como default, o mesmo para todos os anos, mas, pode ser alterado incluindo manualmente.</t>
        </r>
      </text>
    </comment>
    <comment ref="B13" authorId="0" shapeId="0">
      <text>
        <r>
          <rPr>
            <b/>
            <sz val="9"/>
            <color indexed="81"/>
            <rFont val="Tahoma"/>
            <family val="2"/>
          </rPr>
          <t>Eduardo Montes, PMP:</t>
        </r>
        <r>
          <rPr>
            <sz val="9"/>
            <color indexed="81"/>
            <rFont val="Tahoma"/>
            <family val="2"/>
          </rPr>
          <t xml:space="preserve">
Explique o ganho financeiro e forma de cálculo</t>
        </r>
      </text>
    </comment>
    <comment ref="A14" authorId="0" shapeId="0">
      <text>
        <r>
          <rPr>
            <b/>
            <sz val="9"/>
            <color indexed="81"/>
            <rFont val="Tahoma"/>
            <family val="2"/>
          </rPr>
          <t>Eduardo Montes, PMP:</t>
        </r>
        <r>
          <rPr>
            <sz val="9"/>
            <color indexed="81"/>
            <rFont val="Tahoma"/>
            <family val="2"/>
          </rPr>
          <t xml:space="preserve">
Caso exista um crescimento no benefício. Para facilitar a entrada o crescimento está como default, o mesmo para todos os anos, mas, pode ser alterado incluindo manualmente.</t>
        </r>
      </text>
    </comment>
    <comment ref="B16" authorId="0" shapeId="0">
      <text>
        <r>
          <rPr>
            <b/>
            <sz val="9"/>
            <color indexed="81"/>
            <rFont val="Tahoma"/>
            <family val="2"/>
          </rPr>
          <t>Eduardo Montes, PMP:</t>
        </r>
        <r>
          <rPr>
            <sz val="9"/>
            <color indexed="81"/>
            <rFont val="Tahoma"/>
            <family val="2"/>
          </rPr>
          <t xml:space="preserve">
Explique o ganho financeiro e forma de cálculo</t>
        </r>
      </text>
    </comment>
    <comment ref="A17" authorId="0" shapeId="0">
      <text>
        <r>
          <rPr>
            <b/>
            <sz val="9"/>
            <color indexed="81"/>
            <rFont val="Tahoma"/>
            <family val="2"/>
          </rPr>
          <t>Eduardo Montes, PMP:</t>
        </r>
        <r>
          <rPr>
            <sz val="9"/>
            <color indexed="81"/>
            <rFont val="Tahoma"/>
            <family val="2"/>
          </rPr>
          <t xml:space="preserve">
Caso exista um crescimento no benefício. Para facilitar a entrada o crescimento está como default, o mesmo para todos os anos, mas, pode ser alterado incluindo manualmente.</t>
        </r>
      </text>
    </comment>
    <comment ref="B19" authorId="0" shapeId="0">
      <text>
        <r>
          <rPr>
            <b/>
            <sz val="9"/>
            <color indexed="81"/>
            <rFont val="Tahoma"/>
            <family val="2"/>
          </rPr>
          <t>Eduardo Montes, PMP:</t>
        </r>
        <r>
          <rPr>
            <sz val="9"/>
            <color indexed="81"/>
            <rFont val="Tahoma"/>
            <family val="2"/>
          </rPr>
          <t xml:space="preserve">
Explique o ganho financeiro e forma de cálculo</t>
        </r>
      </text>
    </comment>
    <comment ref="A20" authorId="0" shapeId="0">
      <text>
        <r>
          <rPr>
            <b/>
            <sz val="9"/>
            <color indexed="81"/>
            <rFont val="Tahoma"/>
            <family val="2"/>
          </rPr>
          <t>Eduardo Montes, PMP:</t>
        </r>
        <r>
          <rPr>
            <sz val="9"/>
            <color indexed="81"/>
            <rFont val="Tahoma"/>
            <family val="2"/>
          </rPr>
          <t xml:space="preserve">
Caso exista um crescimento no benefício. Para facilitar a entrada o crescimento está como default, o mesmo para todos os anos, mas, pode ser alterado incluindo manualmente.</t>
        </r>
      </text>
    </comment>
    <comment ref="B22" authorId="0" shapeId="0">
      <text>
        <r>
          <rPr>
            <b/>
            <sz val="9"/>
            <color indexed="81"/>
            <rFont val="Tahoma"/>
            <family val="2"/>
          </rPr>
          <t>Eduardo Montes, PMP:</t>
        </r>
        <r>
          <rPr>
            <sz val="9"/>
            <color indexed="81"/>
            <rFont val="Tahoma"/>
            <family val="2"/>
          </rPr>
          <t xml:space="preserve">
Explique o ganho financeiro e forma de cálculo</t>
        </r>
      </text>
    </comment>
    <comment ref="A23" authorId="0" shapeId="0">
      <text>
        <r>
          <rPr>
            <b/>
            <sz val="9"/>
            <color indexed="81"/>
            <rFont val="Tahoma"/>
            <family val="2"/>
          </rPr>
          <t>Eduardo Montes, PMP:</t>
        </r>
        <r>
          <rPr>
            <sz val="9"/>
            <color indexed="81"/>
            <rFont val="Tahoma"/>
            <family val="2"/>
          </rPr>
          <t xml:space="preserve">
Caso exista um crescimento no benefício. Para facilitar a entrada o crescimento está como default, o mesmo para todos os anos, mas, pode ser alterado incluindo manualmente.</t>
        </r>
      </text>
    </comment>
  </commentList>
</comments>
</file>

<file path=xl/comments2.xml><?xml version="1.0" encoding="utf-8"?>
<comments xmlns="http://schemas.openxmlformats.org/spreadsheetml/2006/main">
  <authors>
    <author>Eduardo Montes, PMP</author>
  </authors>
  <commentList>
    <comment ref="B10" authorId="0" shapeId="0">
      <text>
        <r>
          <rPr>
            <b/>
            <sz val="9"/>
            <color indexed="81"/>
            <rFont val="Tahoma"/>
            <family val="2"/>
          </rPr>
          <t>Eduardo Montes, PMP:</t>
        </r>
        <r>
          <rPr>
            <sz val="9"/>
            <color indexed="81"/>
            <rFont val="Tahoma"/>
            <family val="2"/>
          </rPr>
          <t xml:space="preserve">
Explique o ganho financeiro e forma de cálculo</t>
        </r>
      </text>
    </comment>
    <comment ref="A11" authorId="0" shapeId="0">
      <text>
        <r>
          <rPr>
            <b/>
            <sz val="9"/>
            <color indexed="81"/>
            <rFont val="Tahoma"/>
            <family val="2"/>
          </rPr>
          <t>Eduardo Montes, PMP:</t>
        </r>
        <r>
          <rPr>
            <sz val="9"/>
            <color indexed="81"/>
            <rFont val="Tahoma"/>
            <family val="2"/>
          </rPr>
          <t xml:space="preserve">
Caso exista um crescimento no benefício. Para facilitar a entrada o crescimento está como default, o mesmo para todos os anos, mas, pode ser alterado incluindo manualmente.</t>
        </r>
      </text>
    </comment>
    <comment ref="B13" authorId="0" shapeId="0">
      <text>
        <r>
          <rPr>
            <b/>
            <sz val="9"/>
            <color indexed="81"/>
            <rFont val="Tahoma"/>
            <family val="2"/>
          </rPr>
          <t>Eduardo Montes, PMP:</t>
        </r>
        <r>
          <rPr>
            <sz val="9"/>
            <color indexed="81"/>
            <rFont val="Tahoma"/>
            <family val="2"/>
          </rPr>
          <t xml:space="preserve">
Explique o ganho financeiro e forma de cálculo</t>
        </r>
      </text>
    </comment>
    <comment ref="A14" authorId="0" shapeId="0">
      <text>
        <r>
          <rPr>
            <b/>
            <sz val="9"/>
            <color indexed="81"/>
            <rFont val="Tahoma"/>
            <family val="2"/>
          </rPr>
          <t>Eduardo Montes, PMP:</t>
        </r>
        <r>
          <rPr>
            <sz val="9"/>
            <color indexed="81"/>
            <rFont val="Tahoma"/>
            <family val="2"/>
          </rPr>
          <t xml:space="preserve">
Caso exista um crescimento no benefício. Para facilitar a entrada o crescimento está como default, o mesmo para todos os anos, mas, pode ser alterado incluindo manualmente.</t>
        </r>
      </text>
    </comment>
    <comment ref="B16" authorId="0" shapeId="0">
      <text>
        <r>
          <rPr>
            <b/>
            <sz val="9"/>
            <color indexed="81"/>
            <rFont val="Tahoma"/>
            <family val="2"/>
          </rPr>
          <t>Eduardo Montes, PMP:</t>
        </r>
        <r>
          <rPr>
            <sz val="9"/>
            <color indexed="81"/>
            <rFont val="Tahoma"/>
            <family val="2"/>
          </rPr>
          <t xml:space="preserve">
Explique o ganho financeiro e forma de cálculo</t>
        </r>
      </text>
    </comment>
    <comment ref="A17" authorId="0" shapeId="0">
      <text>
        <r>
          <rPr>
            <b/>
            <sz val="9"/>
            <color indexed="81"/>
            <rFont val="Tahoma"/>
            <family val="2"/>
          </rPr>
          <t>Eduardo Montes, PMP:</t>
        </r>
        <r>
          <rPr>
            <sz val="9"/>
            <color indexed="81"/>
            <rFont val="Tahoma"/>
            <family val="2"/>
          </rPr>
          <t xml:space="preserve">
Caso exista um crescimento no benefício. Para facilitar a entrada o crescimento está como default, o mesmo para todos os anos, mas, pode ser alterado incluindo manualmente.</t>
        </r>
      </text>
    </comment>
    <comment ref="B19" authorId="0" shapeId="0">
      <text>
        <r>
          <rPr>
            <b/>
            <sz val="9"/>
            <color indexed="81"/>
            <rFont val="Tahoma"/>
            <family val="2"/>
          </rPr>
          <t>Eduardo Montes, PMP:</t>
        </r>
        <r>
          <rPr>
            <sz val="9"/>
            <color indexed="81"/>
            <rFont val="Tahoma"/>
            <family val="2"/>
          </rPr>
          <t xml:space="preserve">
Explique o ganho financeiro e forma de cálculo</t>
        </r>
      </text>
    </comment>
    <comment ref="A20" authorId="0" shapeId="0">
      <text>
        <r>
          <rPr>
            <b/>
            <sz val="9"/>
            <color indexed="81"/>
            <rFont val="Tahoma"/>
            <family val="2"/>
          </rPr>
          <t>Eduardo Montes, PMP:</t>
        </r>
        <r>
          <rPr>
            <sz val="9"/>
            <color indexed="81"/>
            <rFont val="Tahoma"/>
            <family val="2"/>
          </rPr>
          <t xml:space="preserve">
Caso exista um crescimento no benefício. Para facilitar a entrada o crescimento está como default, o mesmo para todos os anos, mas, pode ser alterado incluindo manualmente.</t>
        </r>
      </text>
    </comment>
    <comment ref="B22" authorId="0" shapeId="0">
      <text>
        <r>
          <rPr>
            <b/>
            <sz val="9"/>
            <color indexed="81"/>
            <rFont val="Tahoma"/>
            <family val="2"/>
          </rPr>
          <t>Eduardo Montes, PMP:</t>
        </r>
        <r>
          <rPr>
            <sz val="9"/>
            <color indexed="81"/>
            <rFont val="Tahoma"/>
            <family val="2"/>
          </rPr>
          <t xml:space="preserve">
Explique o ganho financeiro e forma de cálculo</t>
        </r>
      </text>
    </comment>
    <comment ref="A23" authorId="0" shapeId="0">
      <text>
        <r>
          <rPr>
            <b/>
            <sz val="9"/>
            <color indexed="81"/>
            <rFont val="Tahoma"/>
            <family val="2"/>
          </rPr>
          <t>Eduardo Montes, PMP:</t>
        </r>
        <r>
          <rPr>
            <sz val="9"/>
            <color indexed="81"/>
            <rFont val="Tahoma"/>
            <family val="2"/>
          </rPr>
          <t xml:space="preserve">
Caso exista um crescimento no benefício. Para facilitar a entrada o crescimento está como default, o mesmo para todos os anos, mas, pode ser alterado incluindo manualmente.</t>
        </r>
      </text>
    </comment>
  </commentList>
</comments>
</file>

<file path=xl/sharedStrings.xml><?xml version="1.0" encoding="utf-8"?>
<sst xmlns="http://schemas.openxmlformats.org/spreadsheetml/2006/main" count="173" uniqueCount="71">
  <si>
    <t>IRR/TIR</t>
  </si>
  <si>
    <t>NPV/VPL</t>
  </si>
  <si>
    <t xml:space="preserve">Payback </t>
  </si>
  <si>
    <t>ROI</t>
  </si>
  <si>
    <t>Nome do Projeto</t>
  </si>
  <si>
    <t>Identificação do Projeto</t>
  </si>
  <si>
    <t>Patrocinador</t>
  </si>
  <si>
    <t>Taxa de Crescimento</t>
  </si>
  <si>
    <t>Anos ou Fases</t>
  </si>
  <si>
    <t>Explicação</t>
  </si>
  <si>
    <t>Aumento de Receita ou Redução de Custos</t>
  </si>
  <si>
    <t>Valor</t>
  </si>
  <si>
    <t>Instruções</t>
  </si>
  <si>
    <t>Ref.</t>
  </si>
  <si>
    <t>Passos</t>
  </si>
  <si>
    <t>Aba</t>
  </si>
  <si>
    <t>Respons</t>
  </si>
  <si>
    <t>Comentários</t>
  </si>
  <si>
    <t>Solicitante</t>
  </si>
  <si>
    <t>Preencher as informações de identificação do projeto (Nome, Solicitante e Patrocionador)</t>
  </si>
  <si>
    <t>Tipo de Benefício</t>
  </si>
  <si>
    <t>Aumento de Produtividade</t>
  </si>
  <si>
    <t>Aumento da Capacidade Produtiva</t>
  </si>
  <si>
    <t>Redução do Turn-over</t>
  </si>
  <si>
    <t>Redução de retrabalho</t>
  </si>
  <si>
    <t>Redução dos custos da não qualidade</t>
  </si>
  <si>
    <t>Redução das reclamações dos clientes</t>
  </si>
  <si>
    <t>Aumento de Receita</t>
  </si>
  <si>
    <t>Redução dos custos</t>
  </si>
  <si>
    <t>Ganhos Financeiros</t>
  </si>
  <si>
    <t>Ganho</t>
  </si>
  <si>
    <t>Para facilitar o cálculo do ganho baseado em uma taxa de crescimento.</t>
  </si>
  <si>
    <t>Pode incluir os valores diretos nessa linha</t>
  </si>
  <si>
    <t>Ganho Total</t>
  </si>
  <si>
    <t>Investimentos</t>
  </si>
  <si>
    <t>Custo de Implementação</t>
  </si>
  <si>
    <t>Custo da Operação</t>
  </si>
  <si>
    <t>Custos de Treinamento</t>
  </si>
  <si>
    <t>Outros custos</t>
  </si>
  <si>
    <t>Custo</t>
  </si>
  <si>
    <t>Investimento Total</t>
  </si>
  <si>
    <t>Redução de Custos</t>
  </si>
  <si>
    <t>Ganho Líquido</t>
  </si>
  <si>
    <t>Custo do Capital</t>
  </si>
  <si>
    <t>Indicadores Financeiros</t>
  </si>
  <si>
    <t>Taxa interna de Retorno</t>
  </si>
  <si>
    <t>Retorno Requerido do Investimento</t>
  </si>
  <si>
    <t>Variável</t>
  </si>
  <si>
    <t>Domínio ou Valor</t>
  </si>
  <si>
    <t>Ganho Líquido Acumulado</t>
  </si>
  <si>
    <t>Payback descontado</t>
  </si>
  <si>
    <t>Valor Presente Líquido</t>
  </si>
  <si>
    <t>Valor Presente Líquido Acumulado</t>
  </si>
  <si>
    <t>ROI descontado</t>
  </si>
  <si>
    <t>Projeto</t>
  </si>
  <si>
    <t>1,2,3 (Ir criando abas para novos projetos)</t>
  </si>
  <si>
    <t>Preenche na coluna A o nome dos custos (A32, A33)</t>
  </si>
  <si>
    <t>Sempre que possível, esclarece como foi calculado o valor dos custos (B32, B33)</t>
  </si>
  <si>
    <t>Sempre que possível, esclarece como foi calculado o valor dos ganhos (B13, B16, B19, B22)</t>
  </si>
  <si>
    <t>Entrar com o valor dos custos por ano (C30..L34)</t>
  </si>
  <si>
    <t>Entrar com o valor dos ganhos por ano (C12..L24), se preferir, entre com o valor do crescimento por ano (C11..L23) para todos os ganhos</t>
  </si>
  <si>
    <t>Entre com o Custo do Capital</t>
  </si>
  <si>
    <t>Param</t>
  </si>
  <si>
    <t>PMO</t>
  </si>
  <si>
    <t>Preencher na coluna A o nome dos Ganhos e/ou Redução de Custos (A10, A13, A16, A19, A22)
No máximo 5, caso tiver mais de 5 agrupar os benefícios ou ajustar planilha.
Veja na Aba Param - Coluna B - Tipos de Ganhos comuns em projetos</t>
  </si>
  <si>
    <t>Ranking</t>
  </si>
  <si>
    <t>Valor Ponderado c/ Pesos</t>
  </si>
  <si>
    <t>Compare os indicadores financeiros por projeto na Aba Portfolio</t>
  </si>
  <si>
    <t>Portfolio</t>
  </si>
  <si>
    <t>Disclaimer</t>
  </si>
  <si>
    <t>Essa planilha foi criada para comparar indicadores financeiros de vários projetos.
Ela está pronta para comparar 2 projetos e tem limitações na quantidade de custos e receitas.
Para usá-la para mais projetos, copie a aba 1 e renome para um novo número [3,4,...]
Além disso, é necessário adaptar a Aba Portfolio incluindo novas linhas para serem comparadas.
Em caso de dúvida, entre em contato conosco pelo e-mail contato@escritoriodeprojetos.com.br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</si>
</sst>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&quot;$&quot;#,##0_);[Red]\(&quot;$&quot;#,##0\)"/>
    <numFmt numFmtId="165" formatCode="&quot;$&quot;#,##0.00_);[Red]\(&quot;$&quot;#,##0.00\)"/>
    <numFmt numFmtId="166" formatCode="&quot;$&quot;#,##0.00"/>
    <numFmt numFmtId="167" formatCode="0.0%"/>
    <numFmt numFmtId="168" formatCode="dd/mmm/yyyy"/>
  </numFmts>
  <fonts count="25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1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39997558519241921"/>
        <bgColor theme="4" tint="0.39997558519241921"/>
      </patternFill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theme="5" tint="0.39997558519241921"/>
        <bgColor theme="5" tint="0.39997558519241921"/>
      </patternFill>
    </fill>
    <fill>
      <patternFill patternType="solid">
        <fgColor theme="6"/>
        <bgColor theme="6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6" tint="0.39997558519241921"/>
        <bgColor theme="6" tint="0.39997558519241921"/>
      </patternFill>
    </fill>
    <fill>
      <patternFill patternType="solid">
        <fgColor theme="7"/>
        <bgColor theme="7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7" tint="0.59999389629810485"/>
        <bgColor theme="7" tint="0.59999389629810485"/>
      </patternFill>
    </fill>
    <fill>
      <patternFill patternType="solid">
        <fgColor theme="7" tint="0.39997558519241921"/>
        <bgColor theme="7" tint="0.39997558519241921"/>
      </patternFill>
    </fill>
    <fill>
      <patternFill patternType="solid">
        <fgColor theme="8"/>
        <bgColor theme="8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8" tint="0.39997558519241921"/>
        <bgColor theme="8" tint="0.39997558519241921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9" tint="0.39997558519241921"/>
        <bgColor theme="9" tint="0.39997558519241921"/>
      </patternFill>
    </fill>
    <fill>
      <patternFill patternType="solid">
        <fgColor rgb="FFFFC7CE"/>
        <bgColor rgb="FFFFC7CE"/>
      </patternFill>
    </fill>
    <fill>
      <patternFill patternType="solid">
        <fgColor rgb="FFF2F2F2"/>
        <bgColor rgb="FFF2F2F2"/>
      </patternFill>
    </fill>
    <fill>
      <patternFill patternType="solid">
        <fgColor rgb="FFA5A5A5"/>
        <bgColor rgb="FFA5A5A5"/>
      </patternFill>
    </fill>
    <fill>
      <patternFill patternType="lightUp">
        <fgColor theme="0"/>
        <bgColor theme="4" tint="0.19998779259620961"/>
      </patternFill>
    </fill>
    <fill>
      <patternFill patternType="lightUp">
        <fgColor theme="0"/>
        <bgColor theme="5" tint="0.19998779259620961"/>
      </patternFill>
    </fill>
    <fill>
      <patternFill patternType="lightUp">
        <fgColor theme="0"/>
        <bgColor theme="6" tint="0.19998779259620961"/>
      </patternFill>
    </fill>
    <fill>
      <patternFill patternType="solid">
        <fgColor rgb="FFC6EFCE"/>
        <bgColor rgb="FFC6EFCE"/>
      </patternFill>
    </fill>
    <fill>
      <patternFill patternType="solid">
        <fgColor rgb="FFFFCC99"/>
        <bgColor rgb="FFFFCC99"/>
      </patternFill>
    </fill>
    <fill>
      <patternFill patternType="solid">
        <fgColor rgb="FFFFEB9C"/>
        <bgColor rgb="FFFFEB9C"/>
      </patternFill>
    </fill>
    <fill>
      <patternFill patternType="solid">
        <fgColor rgb="FFFFFFCC"/>
        <bgColor rgb="FFFFFFCC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</fills>
  <borders count="2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7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3" fillId="25" borderId="0" applyNumberFormat="0" applyBorder="0" applyAlignment="0" applyProtection="0"/>
    <xf numFmtId="0" fontId="5" fillId="26" borderId="0" applyNumberFormat="0" applyBorder="0" applyAlignment="0" applyProtection="0"/>
    <xf numFmtId="0" fontId="6" fillId="27" borderId="1" applyNumberFormat="0" applyAlignment="0" applyProtection="0"/>
    <xf numFmtId="0" fontId="7" fillId="28" borderId="2" applyNumberFormat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9" fillId="32" borderId="0" applyNumberFormat="0" applyBorder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2" fillId="0" borderId="5" applyNumberFormat="0" applyFill="0" applyAlignment="0" applyProtection="0"/>
    <xf numFmtId="0" fontId="12" fillId="0" borderId="0" applyNumberFormat="0" applyFill="0" applyBorder="0" applyAlignment="0" applyProtection="0"/>
    <xf numFmtId="0" fontId="13" fillId="33" borderId="1" applyNumberFormat="0" applyAlignment="0" applyProtection="0"/>
    <xf numFmtId="0" fontId="14" fillId="0" borderId="6" applyNumberFormat="0" applyFill="0" applyAlignment="0" applyProtection="0"/>
    <xf numFmtId="0" fontId="15" fillId="34" borderId="0" applyNumberFormat="0" applyBorder="0" applyAlignment="0" applyProtection="0"/>
    <xf numFmtId="0" fontId="2" fillId="35" borderId="7" applyNumberFormat="0" applyFont="0" applyAlignment="0" applyProtection="0"/>
    <xf numFmtId="0" fontId="16" fillId="27" borderId="8" applyNumberFormat="0" applyAlignment="0" applyProtection="0"/>
    <xf numFmtId="0" fontId="17" fillId="0" borderId="0" applyNumberFormat="0" applyFill="0" applyBorder="0" applyAlignment="0" applyProtection="0"/>
    <xf numFmtId="0" fontId="8" fillId="0" borderId="9" applyNumberFormat="0" applyFill="0" applyAlignment="0" applyProtection="0"/>
    <xf numFmtId="0" fontId="18" fillId="0" borderId="0" applyNumberForma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9" fontId="21" fillId="0" borderId="0" applyFont="0" applyFill="0" applyBorder="0" applyAlignment="0" applyProtection="0"/>
  </cellStyleXfs>
  <cellXfs count="78">
    <xf numFmtId="0" fontId="0" fillId="0" borderId="0" xfId="0"/>
    <xf numFmtId="0" fontId="3" fillId="2" borderId="10" xfId="1" applyBorder="1"/>
    <xf numFmtId="0" fontId="3" fillId="2" borderId="10" xfId="1" applyFont="1" applyBorder="1" applyAlignment="1">
      <alignment wrapText="1"/>
    </xf>
    <xf numFmtId="0" fontId="3" fillId="2" borderId="10" xfId="1" applyFont="1" applyBorder="1"/>
    <xf numFmtId="0" fontId="22" fillId="0" borderId="0" xfId="44" applyFont="1" applyBorder="1" applyAlignment="1">
      <alignment horizontal="left"/>
    </xf>
    <xf numFmtId="0" fontId="23" fillId="0" borderId="0" xfId="44" applyFont="1" applyAlignment="1">
      <alignment horizontal="center"/>
    </xf>
    <xf numFmtId="168" fontId="22" fillId="0" borderId="0" xfId="44" applyNumberFormat="1" applyFont="1" applyBorder="1" applyAlignment="1"/>
    <xf numFmtId="0" fontId="23" fillId="0" borderId="0" xfId="44" applyFont="1" applyBorder="1" applyAlignment="1">
      <alignment horizontal="left"/>
    </xf>
    <xf numFmtId="0" fontId="23" fillId="0" borderId="0" xfId="44" applyFont="1"/>
    <xf numFmtId="0" fontId="22" fillId="0" borderId="0" xfId="44" applyFont="1"/>
    <xf numFmtId="0" fontId="23" fillId="0" borderId="10" xfId="44" applyFont="1" applyFill="1" applyBorder="1"/>
    <xf numFmtId="0" fontId="23" fillId="0" borderId="10" xfId="44" applyFont="1" applyFill="1" applyBorder="1" applyAlignment="1">
      <alignment wrapText="1"/>
    </xf>
    <xf numFmtId="1" fontId="23" fillId="0" borderId="10" xfId="44" applyNumberFormat="1" applyFont="1" applyFill="1" applyBorder="1" applyAlignment="1">
      <alignment horizontal="center" vertical="top" wrapText="1"/>
    </xf>
    <xf numFmtId="0" fontId="23" fillId="0" borderId="10" xfId="44" applyFont="1" applyBorder="1"/>
    <xf numFmtId="0" fontId="23" fillId="0" borderId="10" xfId="44" applyFont="1" applyBorder="1" applyAlignment="1">
      <alignment wrapText="1"/>
    </xf>
    <xf numFmtId="0" fontId="23" fillId="0" borderId="0" xfId="44" applyFont="1" applyAlignment="1">
      <alignment wrapText="1"/>
    </xf>
    <xf numFmtId="0" fontId="23" fillId="0" borderId="0" xfId="44" applyFont="1" applyAlignment="1"/>
    <xf numFmtId="0" fontId="23" fillId="0" borderId="0" xfId="0" applyFont="1"/>
    <xf numFmtId="0" fontId="23" fillId="0" borderId="10" xfId="0" applyFont="1" applyBorder="1"/>
    <xf numFmtId="9" fontId="23" fillId="0" borderId="10" xfId="0" applyNumberFormat="1" applyFont="1" applyBorder="1"/>
    <xf numFmtId="0" fontId="22" fillId="0" borderId="0" xfId="0" applyFont="1" applyAlignment="1">
      <alignment horizontal="center"/>
    </xf>
    <xf numFmtId="0" fontId="23" fillId="37" borderId="0" xfId="0" applyFont="1" applyFill="1" applyAlignment="1">
      <alignment horizontal="right"/>
    </xf>
    <xf numFmtId="0" fontId="22" fillId="0" borderId="0" xfId="0" applyFont="1"/>
    <xf numFmtId="0" fontId="23" fillId="0" borderId="0" xfId="0" applyFont="1" applyAlignment="1">
      <alignment horizontal="justify"/>
    </xf>
    <xf numFmtId="0" fontId="22" fillId="36" borderId="0" xfId="0" applyFont="1" applyFill="1"/>
    <xf numFmtId="0" fontId="23" fillId="36" borderId="0" xfId="0" applyFont="1" applyFill="1"/>
    <xf numFmtId="0" fontId="23" fillId="0" borderId="0" xfId="0" applyFont="1" applyAlignment="1"/>
    <xf numFmtId="9" fontId="23" fillId="0" borderId="0" xfId="0" applyNumberFormat="1" applyFont="1" applyFill="1"/>
    <xf numFmtId="9" fontId="23" fillId="36" borderId="0" xfId="0" applyNumberFormat="1" applyFont="1" applyFill="1"/>
    <xf numFmtId="9" fontId="23" fillId="38" borderId="0" xfId="0" applyNumberFormat="1" applyFont="1" applyFill="1"/>
    <xf numFmtId="3" fontId="23" fillId="0" borderId="0" xfId="0" applyNumberFormat="1" applyFont="1" applyFill="1"/>
    <xf numFmtId="3" fontId="23" fillId="36" borderId="0" xfId="0" applyNumberFormat="1" applyFont="1" applyFill="1"/>
    <xf numFmtId="3" fontId="23" fillId="38" borderId="0" xfId="0" applyNumberFormat="1" applyFont="1" applyFill="1"/>
    <xf numFmtId="3" fontId="23" fillId="0" borderId="0" xfId="0" applyNumberFormat="1" applyFont="1"/>
    <xf numFmtId="1" fontId="23" fillId="0" borderId="0" xfId="0" applyNumberFormat="1" applyFont="1"/>
    <xf numFmtId="10" fontId="23" fillId="0" borderId="0" xfId="0" applyNumberFormat="1" applyFont="1"/>
    <xf numFmtId="10" fontId="23" fillId="38" borderId="0" xfId="0" applyNumberFormat="1" applyFont="1" applyFill="1"/>
    <xf numFmtId="165" fontId="23" fillId="0" borderId="0" xfId="0" applyNumberFormat="1" applyFont="1"/>
    <xf numFmtId="165" fontId="23" fillId="38" borderId="0" xfId="0" applyNumberFormat="1" applyFont="1" applyFill="1"/>
    <xf numFmtId="2" fontId="23" fillId="0" borderId="0" xfId="0" applyNumberFormat="1" applyFont="1"/>
    <xf numFmtId="9" fontId="23" fillId="38" borderId="0" xfId="46" applyFont="1" applyFill="1"/>
    <xf numFmtId="0" fontId="23" fillId="0" borderId="0" xfId="0" applyFont="1" applyAlignment="1">
      <alignment horizontal="center" vertical="top" wrapText="1"/>
    </xf>
    <xf numFmtId="0" fontId="23" fillId="38" borderId="0" xfId="0" applyFont="1" applyFill="1" applyAlignment="1">
      <alignment horizontal="center" vertical="top" wrapText="1"/>
    </xf>
    <xf numFmtId="164" fontId="23" fillId="38" borderId="0" xfId="0" applyNumberFormat="1" applyFont="1" applyFill="1" applyAlignment="1">
      <alignment horizontal="center" vertical="top" wrapText="1"/>
    </xf>
    <xf numFmtId="164" fontId="23" fillId="38" borderId="0" xfId="0" applyNumberFormat="1" applyFont="1" applyFill="1"/>
    <xf numFmtId="3" fontId="23" fillId="0" borderId="0" xfId="0" applyNumberFormat="1" applyFont="1" applyAlignment="1">
      <alignment horizontal="center" vertical="top" wrapText="1"/>
    </xf>
    <xf numFmtId="164" fontId="23" fillId="0" borderId="0" xfId="0" applyNumberFormat="1" applyFont="1"/>
    <xf numFmtId="0" fontId="23" fillId="38" borderId="0" xfId="0" applyFont="1" applyFill="1"/>
    <xf numFmtId="9" fontId="23" fillId="0" borderId="0" xfId="0" applyNumberFormat="1" applyFont="1"/>
    <xf numFmtId="0" fontId="24" fillId="0" borderId="0" xfId="0" applyFont="1"/>
    <xf numFmtId="3" fontId="24" fillId="0" borderId="0" xfId="0" applyNumberFormat="1" applyFont="1"/>
    <xf numFmtId="166" fontId="23" fillId="0" borderId="0" xfId="0" applyNumberFormat="1" applyFont="1"/>
    <xf numFmtId="167" fontId="23" fillId="0" borderId="0" xfId="0" applyNumberFormat="1" applyFont="1"/>
    <xf numFmtId="0" fontId="3" fillId="2" borderId="10" xfId="1" applyBorder="1" applyAlignment="1">
      <alignment horizontal="center" wrapText="1"/>
    </xf>
    <xf numFmtId="0" fontId="3" fillId="2" borderId="14" xfId="1" applyBorder="1" applyAlignment="1">
      <alignment horizontal="right"/>
    </xf>
    <xf numFmtId="0" fontId="3" fillId="2" borderId="15" xfId="1" applyBorder="1" applyAlignment="1">
      <alignment horizontal="right"/>
    </xf>
    <xf numFmtId="0" fontId="3" fillId="2" borderId="16" xfId="1" applyBorder="1" applyAlignment="1">
      <alignment horizontal="right"/>
    </xf>
    <xf numFmtId="0" fontId="3" fillId="2" borderId="14" xfId="1" applyBorder="1"/>
    <xf numFmtId="0" fontId="3" fillId="2" borderId="16" xfId="1" applyBorder="1"/>
    <xf numFmtId="0" fontId="3" fillId="2" borderId="0" xfId="1"/>
    <xf numFmtId="0" fontId="3" fillId="2" borderId="0" xfId="1" applyAlignment="1">
      <alignment horizontal="right"/>
    </xf>
    <xf numFmtId="3" fontId="3" fillId="6" borderId="0" xfId="5" applyNumberFormat="1"/>
    <xf numFmtId="10" fontId="3" fillId="6" borderId="0" xfId="5" applyNumberFormat="1"/>
    <xf numFmtId="165" fontId="3" fillId="6" borderId="0" xfId="5" applyNumberFormat="1"/>
    <xf numFmtId="9" fontId="3" fillId="6" borderId="0" xfId="5" applyNumberFormat="1"/>
    <xf numFmtId="0" fontId="3" fillId="6" borderId="0" xfId="5"/>
    <xf numFmtId="0" fontId="3" fillId="2" borderId="10" xfId="1" applyBorder="1" applyAlignment="1">
      <alignment horizontal="center" wrapText="1"/>
    </xf>
    <xf numFmtId="0" fontId="3" fillId="2" borderId="10" xfId="1" applyBorder="1" applyAlignment="1"/>
    <xf numFmtId="0" fontId="23" fillId="38" borderId="17" xfId="0" applyFont="1" applyFill="1" applyBorder="1" applyAlignment="1">
      <alignment horizontal="left" vertical="top" wrapText="1"/>
    </xf>
    <xf numFmtId="0" fontId="23" fillId="38" borderId="18" xfId="0" applyFont="1" applyFill="1" applyBorder="1" applyAlignment="1">
      <alignment vertical="top" wrapText="1"/>
    </xf>
    <xf numFmtId="0" fontId="23" fillId="38" borderId="19" xfId="0" applyFont="1" applyFill="1" applyBorder="1" applyAlignment="1">
      <alignment vertical="top" wrapText="1"/>
    </xf>
    <xf numFmtId="0" fontId="3" fillId="2" borderId="12" xfId="1" applyBorder="1" applyAlignment="1">
      <alignment horizontal="center"/>
    </xf>
    <xf numFmtId="0" fontId="3" fillId="2" borderId="11" xfId="1" applyBorder="1" applyAlignment="1">
      <alignment horizontal="center"/>
    </xf>
    <xf numFmtId="0" fontId="3" fillId="2" borderId="13" xfId="1" applyBorder="1" applyAlignment="1">
      <alignment horizontal="center"/>
    </xf>
    <xf numFmtId="0" fontId="3" fillId="2" borderId="12" xfId="1" applyBorder="1" applyAlignment="1">
      <alignment wrapText="1"/>
    </xf>
    <xf numFmtId="0" fontId="3" fillId="2" borderId="13" xfId="1" applyBorder="1" applyAlignment="1">
      <alignment wrapText="1"/>
    </xf>
    <xf numFmtId="0" fontId="3" fillId="2" borderId="0" xfId="1" applyAlignment="1">
      <alignment horizontal="center"/>
    </xf>
    <xf numFmtId="0" fontId="3" fillId="2" borderId="10" xfId="1" applyFont="1" applyBorder="1" applyAlignment="1">
      <alignment horizontal="left" vertical="center" wrapText="1"/>
    </xf>
  </cellXfs>
  <cellStyles count="47">
    <cellStyle name="Accent1" xfId="1" builtinId="29" customBuiltin="1"/>
    <cellStyle name="Accent1 - 20%" xfId="2"/>
    <cellStyle name="Accent1 - 40%" xfId="3"/>
    <cellStyle name="Accent1 - 60%" xfId="4"/>
    <cellStyle name="Accent2" xfId="5" builtinId="33" customBuiltin="1"/>
    <cellStyle name="Accent2 - 20%" xfId="6"/>
    <cellStyle name="Accent2 - 40%" xfId="7"/>
    <cellStyle name="Accent2 - 60%" xfId="8"/>
    <cellStyle name="Accent3" xfId="9" builtinId="37" customBuiltin="1"/>
    <cellStyle name="Accent3 - 20%" xfId="10"/>
    <cellStyle name="Accent3 - 40%" xfId="11"/>
    <cellStyle name="Accent3 - 60%" xfId="12"/>
    <cellStyle name="Accent4" xfId="13" builtinId="41" customBuiltin="1"/>
    <cellStyle name="Accent4 - 20%" xfId="14"/>
    <cellStyle name="Accent4 - 40%" xfId="15"/>
    <cellStyle name="Accent4 - 60%" xfId="16"/>
    <cellStyle name="Accent5" xfId="17" builtinId="45" customBuiltin="1"/>
    <cellStyle name="Accent5 - 20%" xfId="18"/>
    <cellStyle name="Accent5 - 40%" xfId="19"/>
    <cellStyle name="Accent5 - 60%" xfId="20"/>
    <cellStyle name="Accent6" xfId="21" builtinId="49" customBuiltin="1"/>
    <cellStyle name="Accent6 - 20%" xfId="22"/>
    <cellStyle name="Accent6 - 40%" xfId="23"/>
    <cellStyle name="Accent6 - 60%" xfId="24"/>
    <cellStyle name="Bad" xfId="25" builtinId="27" customBuiltin="1"/>
    <cellStyle name="Calculation" xfId="26" builtinId="22" customBuiltin="1"/>
    <cellStyle name="Check Cell" xfId="27" builtinId="23" customBuiltin="1"/>
    <cellStyle name="Emphasis 1" xfId="28"/>
    <cellStyle name="Emphasis 2" xfId="29"/>
    <cellStyle name="Emphasis 3" xfId="30"/>
    <cellStyle name="Good" xfId="31" builtinId="26" customBuiltin="1"/>
    <cellStyle name="Heading 1" xfId="32" builtinId="16" customBuiltin="1"/>
    <cellStyle name="Heading 2" xfId="33" builtinId="17" customBuiltin="1"/>
    <cellStyle name="Heading 3" xfId="34" builtinId="18" customBuiltin="1"/>
    <cellStyle name="Heading 4" xfId="35" builtinId="19" customBuiltin="1"/>
    <cellStyle name="Input" xfId="36" builtinId="20" customBuiltin="1"/>
    <cellStyle name="Linked Cell" xfId="37" builtinId="24" customBuiltin="1"/>
    <cellStyle name="Neutral" xfId="38" builtinId="28" customBuiltin="1"/>
    <cellStyle name="Normal" xfId="0" builtinId="0"/>
    <cellStyle name="Normal 2" xfId="44"/>
    <cellStyle name="Note" xfId="39" builtinId="10" customBuiltin="1"/>
    <cellStyle name="Output" xfId="40" builtinId="21" customBuiltin="1"/>
    <cellStyle name="Percent" xfId="46" builtinId="5"/>
    <cellStyle name="Percent 2" xfId="45"/>
    <cellStyle name="Sheet Title" xfId="41"/>
    <cellStyle name="Total" xfId="42" builtinId="25" customBuiltin="1"/>
    <cellStyle name="Warning Text" xfId="43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23"/>
  <sheetViews>
    <sheetView showGridLines="0" tabSelected="1" zoomScaleNormal="100" workbookViewId="0">
      <selection activeCell="B3" sqref="B3"/>
    </sheetView>
  </sheetViews>
  <sheetFormatPr defaultRowHeight="15" x14ac:dyDescent="0.25"/>
  <cols>
    <col min="1" max="1" width="5" style="8" customWidth="1"/>
    <col min="2" max="2" width="71.7109375" style="5" customWidth="1"/>
    <col min="3" max="3" width="23.85546875" style="8" customWidth="1"/>
    <col min="4" max="4" width="17.140625" style="5" customWidth="1"/>
    <col min="5" max="5" width="27.42578125" style="8" customWidth="1"/>
    <col min="6" max="16384" width="9.140625" style="8"/>
  </cols>
  <sheetData>
    <row r="1" spans="1:5" x14ac:dyDescent="0.25">
      <c r="A1" s="4" t="s">
        <v>12</v>
      </c>
      <c r="C1" s="6">
        <f ca="1">TODAY()</f>
        <v>43265</v>
      </c>
      <c r="D1" s="7"/>
    </row>
    <row r="2" spans="1:5" s="9" customFormat="1" x14ac:dyDescent="0.25">
      <c r="A2" s="53" t="s">
        <v>13</v>
      </c>
      <c r="B2" s="53" t="s">
        <v>14</v>
      </c>
      <c r="C2" s="53" t="s">
        <v>15</v>
      </c>
      <c r="D2" s="53" t="s">
        <v>16</v>
      </c>
      <c r="E2" s="53" t="s">
        <v>17</v>
      </c>
    </row>
    <row r="3" spans="1:5" x14ac:dyDescent="0.25">
      <c r="A3" s="10">
        <v>0</v>
      </c>
      <c r="B3" s="11" t="s">
        <v>61</v>
      </c>
      <c r="C3" s="11" t="s">
        <v>62</v>
      </c>
      <c r="D3" s="12" t="s">
        <v>63</v>
      </c>
      <c r="E3" s="13"/>
    </row>
    <row r="4" spans="1:5" ht="30" x14ac:dyDescent="0.25">
      <c r="A4" s="10">
        <v>1</v>
      </c>
      <c r="B4" s="11" t="s">
        <v>19</v>
      </c>
      <c r="C4" s="11" t="s">
        <v>55</v>
      </c>
      <c r="D4" s="12" t="s">
        <v>18</v>
      </c>
      <c r="E4" s="13"/>
    </row>
    <row r="5" spans="1:5" ht="60" x14ac:dyDescent="0.25">
      <c r="A5" s="10">
        <f>A4+1</f>
        <v>2</v>
      </c>
      <c r="B5" s="11" t="s">
        <v>64</v>
      </c>
      <c r="C5" s="11" t="s">
        <v>55</v>
      </c>
      <c r="D5" s="12" t="s">
        <v>18</v>
      </c>
      <c r="E5" s="13"/>
    </row>
    <row r="6" spans="1:5" ht="30" x14ac:dyDescent="0.25">
      <c r="A6" s="10">
        <f t="shared" ref="A6:A15" si="0">A5+1</f>
        <v>3</v>
      </c>
      <c r="B6" s="11" t="s">
        <v>58</v>
      </c>
      <c r="C6" s="11" t="s">
        <v>55</v>
      </c>
      <c r="D6" s="12" t="s">
        <v>18</v>
      </c>
      <c r="E6" s="13"/>
    </row>
    <row r="7" spans="1:5" ht="30" x14ac:dyDescent="0.25">
      <c r="A7" s="10">
        <f t="shared" si="0"/>
        <v>4</v>
      </c>
      <c r="B7" s="11" t="s">
        <v>60</v>
      </c>
      <c r="C7" s="11" t="s">
        <v>55</v>
      </c>
      <c r="D7" s="12" t="s">
        <v>18</v>
      </c>
      <c r="E7" s="13"/>
    </row>
    <row r="8" spans="1:5" ht="30" x14ac:dyDescent="0.25">
      <c r="A8" s="10">
        <f t="shared" si="0"/>
        <v>5</v>
      </c>
      <c r="B8" s="11" t="s">
        <v>56</v>
      </c>
      <c r="C8" s="11" t="s">
        <v>55</v>
      </c>
      <c r="D8" s="12" t="s">
        <v>18</v>
      </c>
      <c r="E8" s="13"/>
    </row>
    <row r="9" spans="1:5" ht="30" x14ac:dyDescent="0.25">
      <c r="A9" s="10">
        <f t="shared" si="0"/>
        <v>6</v>
      </c>
      <c r="B9" s="11" t="s">
        <v>57</v>
      </c>
      <c r="C9" s="11" t="s">
        <v>55</v>
      </c>
      <c r="D9" s="12" t="s">
        <v>18</v>
      </c>
      <c r="E9" s="13"/>
    </row>
    <row r="10" spans="1:5" ht="30" x14ac:dyDescent="0.25">
      <c r="A10" s="10">
        <f t="shared" si="0"/>
        <v>7</v>
      </c>
      <c r="B10" s="11" t="s">
        <v>59</v>
      </c>
      <c r="C10" s="11" t="s">
        <v>55</v>
      </c>
      <c r="D10" s="12" t="s">
        <v>18</v>
      </c>
      <c r="E10" s="13"/>
    </row>
    <row r="11" spans="1:5" x14ac:dyDescent="0.25">
      <c r="A11" s="10">
        <f t="shared" si="0"/>
        <v>8</v>
      </c>
      <c r="B11" s="11" t="s">
        <v>67</v>
      </c>
      <c r="C11" s="11" t="s">
        <v>68</v>
      </c>
      <c r="D11" s="12" t="s">
        <v>63</v>
      </c>
      <c r="E11" s="13"/>
    </row>
    <row r="12" spans="1:5" x14ac:dyDescent="0.25">
      <c r="A12" s="13">
        <f t="shared" si="0"/>
        <v>9</v>
      </c>
      <c r="B12" s="14"/>
      <c r="C12" s="14"/>
      <c r="D12" s="12"/>
      <c r="E12" s="13"/>
    </row>
    <row r="13" spans="1:5" x14ac:dyDescent="0.25">
      <c r="A13" s="13">
        <f t="shared" si="0"/>
        <v>10</v>
      </c>
      <c r="B13" s="14"/>
      <c r="C13" s="14"/>
      <c r="D13" s="12"/>
      <c r="E13" s="13"/>
    </row>
    <row r="14" spans="1:5" x14ac:dyDescent="0.25">
      <c r="A14" s="13">
        <f t="shared" si="0"/>
        <v>11</v>
      </c>
      <c r="B14" s="14"/>
      <c r="C14" s="14"/>
      <c r="D14" s="12"/>
      <c r="E14" s="13"/>
    </row>
    <row r="15" spans="1:5" x14ac:dyDescent="0.25">
      <c r="A15" s="13">
        <f t="shared" si="0"/>
        <v>12</v>
      </c>
      <c r="B15" s="14"/>
      <c r="C15" s="14"/>
      <c r="D15" s="12"/>
      <c r="E15" s="13"/>
    </row>
    <row r="18" spans="2:4" x14ac:dyDescent="0.25">
      <c r="B18" s="66" t="s">
        <v>69</v>
      </c>
      <c r="C18" s="67"/>
      <c r="D18" s="67"/>
    </row>
    <row r="19" spans="2:4" x14ac:dyDescent="0.25">
      <c r="B19" s="68" t="s">
        <v>70</v>
      </c>
      <c r="C19" s="69"/>
      <c r="D19" s="70"/>
    </row>
    <row r="20" spans="2:4" x14ac:dyDescent="0.25">
      <c r="B20" s="15"/>
      <c r="D20" s="16"/>
    </row>
    <row r="21" spans="2:4" x14ac:dyDescent="0.25">
      <c r="B21" s="15"/>
      <c r="D21" s="16"/>
    </row>
    <row r="22" spans="2:4" x14ac:dyDescent="0.25">
      <c r="B22" s="15"/>
    </row>
    <row r="23" spans="2:4" x14ac:dyDescent="0.25">
      <c r="B23" s="15"/>
    </row>
  </sheetData>
  <mergeCells count="2">
    <mergeCell ref="B18:D18"/>
    <mergeCell ref="B19:D19"/>
  </mergeCells>
  <dataValidations disablePrompts="1" count="1">
    <dataValidation showInputMessage="1" showErrorMessage="1" sqref="D3:D15"/>
  </dataValidations>
  <pageMargins left="0.31496062992125984" right="0.35433070866141736" top="0.98425196850393704" bottom="0.98425196850393704" header="0.51181102362204722" footer="0.51181102362204722"/>
  <pageSetup orientation="landscape" r:id="rId1"/>
  <headerFooter alignWithMargins="0">
    <oddHeader>&amp;LPMO Escritório de Projetos&amp;R&amp;F</oddHeader>
    <oddFooter>&amp;Lhttp://escritoriodeprojetos.com.br&amp;R&amp;P de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U57"/>
  <sheetViews>
    <sheetView showGridLines="0" zoomScaleNormal="100" workbookViewId="0">
      <selection activeCell="A2" sqref="A2"/>
    </sheetView>
  </sheetViews>
  <sheetFormatPr defaultRowHeight="15" x14ac:dyDescent="0.25"/>
  <cols>
    <col min="1" max="1" width="12" style="17" customWidth="1"/>
    <col min="2" max="2" width="9.7109375" style="17" customWidth="1"/>
    <col min="3" max="3" width="9.140625" style="17" customWidth="1"/>
    <col min="4" max="11" width="7.7109375" style="17" customWidth="1"/>
    <col min="12" max="12" width="9.140625" style="17"/>
    <col min="13" max="13" width="11.7109375" style="17" bestFit="1" customWidth="1"/>
    <col min="14" max="16384" width="9.140625" style="17"/>
  </cols>
  <sheetData>
    <row r="1" spans="1:21" x14ac:dyDescent="0.25">
      <c r="B1" s="71" t="s">
        <v>42</v>
      </c>
      <c r="C1" s="72"/>
      <c r="D1" s="72"/>
      <c r="E1" s="72"/>
      <c r="F1" s="72"/>
      <c r="G1" s="72"/>
      <c r="H1" s="72"/>
      <c r="I1" s="72"/>
      <c r="J1" s="72"/>
      <c r="K1" s="73"/>
      <c r="L1" s="71" t="s">
        <v>49</v>
      </c>
      <c r="M1" s="72"/>
      <c r="N1" s="72"/>
      <c r="O1" s="72"/>
      <c r="P1" s="72"/>
      <c r="Q1" s="72"/>
      <c r="R1" s="72"/>
      <c r="S1" s="72"/>
      <c r="T1" s="72"/>
      <c r="U1" s="73"/>
    </row>
    <row r="2" spans="1:21" x14ac:dyDescent="0.25">
      <c r="A2" s="41" t="s">
        <v>54</v>
      </c>
      <c r="B2" s="54">
        <v>0</v>
      </c>
      <c r="C2" s="55">
        <v>1</v>
      </c>
      <c r="D2" s="55">
        <f>C2+1</f>
        <v>2</v>
      </c>
      <c r="E2" s="55">
        <f t="shared" ref="E2:K2" si="0">D2+1</f>
        <v>3</v>
      </c>
      <c r="F2" s="55">
        <f t="shared" si="0"/>
        <v>4</v>
      </c>
      <c r="G2" s="55">
        <f t="shared" si="0"/>
        <v>5</v>
      </c>
      <c r="H2" s="55">
        <f t="shared" si="0"/>
        <v>6</v>
      </c>
      <c r="I2" s="55">
        <f t="shared" si="0"/>
        <v>7</v>
      </c>
      <c r="J2" s="55">
        <f t="shared" si="0"/>
        <v>8</v>
      </c>
      <c r="K2" s="56">
        <f t="shared" si="0"/>
        <v>9</v>
      </c>
      <c r="L2" s="54">
        <v>0</v>
      </c>
      <c r="M2" s="55">
        <v>1</v>
      </c>
      <c r="N2" s="55">
        <f>M2+1</f>
        <v>2</v>
      </c>
      <c r="O2" s="55">
        <f t="shared" ref="O2" si="1">N2+1</f>
        <v>3</v>
      </c>
      <c r="P2" s="55">
        <f t="shared" ref="P2" si="2">O2+1</f>
        <v>4</v>
      </c>
      <c r="Q2" s="55">
        <f t="shared" ref="Q2" si="3">P2+1</f>
        <v>5</v>
      </c>
      <c r="R2" s="55">
        <f t="shared" ref="R2" si="4">Q2+1</f>
        <v>6</v>
      </c>
      <c r="S2" s="55">
        <f t="shared" ref="S2" si="5">R2+1</f>
        <v>7</v>
      </c>
      <c r="T2" s="55">
        <f t="shared" ref="T2" si="6">S2+1</f>
        <v>8</v>
      </c>
      <c r="U2" s="56">
        <f t="shared" ref="U2" si="7">T2+1</f>
        <v>9</v>
      </c>
    </row>
    <row r="3" spans="1:21" x14ac:dyDescent="0.25">
      <c r="A3" s="42">
        <v>1</v>
      </c>
      <c r="B3" s="43">
        <f>'1'!C38</f>
        <v>-4000</v>
      </c>
      <c r="C3" s="43">
        <f>'1'!D38</f>
        <v>2100</v>
      </c>
      <c r="D3" s="43">
        <f>'1'!E38</f>
        <v>2350</v>
      </c>
      <c r="E3" s="43">
        <f>'1'!F38</f>
        <v>2525</v>
      </c>
      <c r="F3" s="43">
        <f>'1'!G38</f>
        <v>2777.5</v>
      </c>
      <c r="G3" s="43">
        <f>'1'!H38</f>
        <v>3010.2500000000005</v>
      </c>
      <c r="H3" s="43">
        <f>'1'!I38</f>
        <v>3526.2750000000005</v>
      </c>
      <c r="I3" s="43">
        <f>'1'!J38</f>
        <v>3928.9025000000011</v>
      </c>
      <c r="J3" s="43">
        <f>'1'!K38</f>
        <v>4371.7927500000014</v>
      </c>
      <c r="K3" s="43">
        <f>'1'!L38</f>
        <v>4858.9720250000018</v>
      </c>
      <c r="L3" s="44">
        <f>B3</f>
        <v>-4000</v>
      </c>
      <c r="M3" s="44">
        <f>L3+C3</f>
        <v>-1900</v>
      </c>
      <c r="N3" s="44">
        <f t="shared" ref="N3:U3" si="8">M3+D3</f>
        <v>450</v>
      </c>
      <c r="O3" s="44">
        <f t="shared" si="8"/>
        <v>2975</v>
      </c>
      <c r="P3" s="44">
        <f t="shared" si="8"/>
        <v>5752.5</v>
      </c>
      <c r="Q3" s="44">
        <f t="shared" si="8"/>
        <v>8762.75</v>
      </c>
      <c r="R3" s="44">
        <f t="shared" si="8"/>
        <v>12289.025000000001</v>
      </c>
      <c r="S3" s="44">
        <f t="shared" si="8"/>
        <v>16217.927500000002</v>
      </c>
      <c r="T3" s="44">
        <f t="shared" si="8"/>
        <v>20589.720250000002</v>
      </c>
      <c r="U3" s="44">
        <f t="shared" si="8"/>
        <v>25448.692275000005</v>
      </c>
    </row>
    <row r="4" spans="1:21" x14ac:dyDescent="0.25">
      <c r="A4" s="42">
        <v>2</v>
      </c>
      <c r="B4" s="43">
        <f>'2'!C38</f>
        <v>-22000</v>
      </c>
      <c r="C4" s="43">
        <f>'2'!D38</f>
        <v>2300</v>
      </c>
      <c r="D4" s="43">
        <f>'2'!E38</f>
        <v>2610</v>
      </c>
      <c r="E4" s="43">
        <f>'2'!F38</f>
        <v>2857</v>
      </c>
      <c r="F4" s="43">
        <f>'2'!G38</f>
        <v>3195.6000000000004</v>
      </c>
      <c r="G4" s="43">
        <f>'2'!H38</f>
        <v>3530.9950000000008</v>
      </c>
      <c r="H4" s="43">
        <f>'2'!I38</f>
        <v>4239.0150000000012</v>
      </c>
      <c r="I4" s="43">
        <f>'2'!J38</f>
        <v>4880.821100000001</v>
      </c>
      <c r="J4" s="43">
        <f>'2'!K38</f>
        <v>5620.3887300000015</v>
      </c>
      <c r="K4" s="43">
        <f>'2'!L38</f>
        <v>6474.2102270000014</v>
      </c>
      <c r="L4" s="44">
        <f>B4</f>
        <v>-22000</v>
      </c>
      <c r="M4" s="44">
        <f>L4+C4</f>
        <v>-19700</v>
      </c>
      <c r="N4" s="44">
        <f t="shared" ref="N4:N6" si="9">M4+D4</f>
        <v>-17090</v>
      </c>
      <c r="O4" s="44">
        <f t="shared" ref="O4:O6" si="10">N4+E4</f>
        <v>-14233</v>
      </c>
      <c r="P4" s="44">
        <f t="shared" ref="P4:P6" si="11">O4+F4</f>
        <v>-11037.4</v>
      </c>
      <c r="Q4" s="44">
        <f t="shared" ref="Q4:Q6" si="12">P4+G4</f>
        <v>-7506.4049999999988</v>
      </c>
      <c r="R4" s="44">
        <f t="shared" ref="R4:R6" si="13">Q4+H4</f>
        <v>-3267.3899999999976</v>
      </c>
      <c r="S4" s="44">
        <f t="shared" ref="S4:S6" si="14">R4+I4</f>
        <v>1613.4311000000034</v>
      </c>
      <c r="T4" s="44">
        <f t="shared" ref="T4:T6" si="15">S4+J4</f>
        <v>7233.8198300000049</v>
      </c>
      <c r="U4" s="44">
        <f t="shared" ref="U4:U6" si="16">T4+K4</f>
        <v>13708.030057000007</v>
      </c>
    </row>
    <row r="5" spans="1:21" x14ac:dyDescent="0.25">
      <c r="A5" s="42">
        <v>3</v>
      </c>
      <c r="B5" s="45"/>
      <c r="C5" s="45"/>
      <c r="D5" s="46"/>
      <c r="E5" s="46"/>
      <c r="L5" s="46">
        <f>B5</f>
        <v>0</v>
      </c>
      <c r="M5" s="46">
        <f>L5+C5</f>
        <v>0</v>
      </c>
      <c r="N5" s="46">
        <f t="shared" si="9"/>
        <v>0</v>
      </c>
      <c r="O5" s="46">
        <f t="shared" si="10"/>
        <v>0</v>
      </c>
      <c r="P5" s="46">
        <f t="shared" si="11"/>
        <v>0</v>
      </c>
      <c r="Q5" s="46">
        <f t="shared" si="12"/>
        <v>0</v>
      </c>
      <c r="R5" s="46">
        <f t="shared" si="13"/>
        <v>0</v>
      </c>
      <c r="S5" s="46">
        <f t="shared" si="14"/>
        <v>0</v>
      </c>
      <c r="T5" s="46">
        <f t="shared" si="15"/>
        <v>0</v>
      </c>
      <c r="U5" s="46">
        <f t="shared" si="16"/>
        <v>0</v>
      </c>
    </row>
    <row r="6" spans="1:21" x14ac:dyDescent="0.25">
      <c r="A6" s="42">
        <v>4</v>
      </c>
      <c r="B6" s="45"/>
      <c r="C6" s="45"/>
      <c r="D6" s="46"/>
      <c r="E6" s="46"/>
      <c r="L6" s="46">
        <f>B6</f>
        <v>0</v>
      </c>
      <c r="M6" s="46">
        <f>L6+C6</f>
        <v>0</v>
      </c>
      <c r="N6" s="46">
        <f t="shared" si="9"/>
        <v>0</v>
      </c>
      <c r="O6" s="46">
        <f t="shared" si="10"/>
        <v>0</v>
      </c>
      <c r="P6" s="46">
        <f t="shared" si="11"/>
        <v>0</v>
      </c>
      <c r="Q6" s="46">
        <f t="shared" si="12"/>
        <v>0</v>
      </c>
      <c r="R6" s="46">
        <f t="shared" si="13"/>
        <v>0</v>
      </c>
      <c r="S6" s="46">
        <f t="shared" si="14"/>
        <v>0</v>
      </c>
      <c r="T6" s="46">
        <f t="shared" si="15"/>
        <v>0</v>
      </c>
      <c r="U6" s="46">
        <f t="shared" si="16"/>
        <v>0</v>
      </c>
    </row>
    <row r="7" spans="1:21" x14ac:dyDescent="0.25">
      <c r="A7" s="41"/>
      <c r="B7" s="45"/>
      <c r="C7" s="45"/>
      <c r="D7" s="46"/>
      <c r="E7" s="46"/>
    </row>
    <row r="9" spans="1:21" x14ac:dyDescent="0.25">
      <c r="B9" s="71" t="s">
        <v>44</v>
      </c>
      <c r="C9" s="72"/>
      <c r="D9" s="72"/>
      <c r="E9" s="73"/>
      <c r="F9" s="71" t="s">
        <v>65</v>
      </c>
      <c r="G9" s="72"/>
      <c r="H9" s="72"/>
      <c r="I9" s="73"/>
      <c r="J9" s="74" t="s">
        <v>66</v>
      </c>
      <c r="K9" s="75"/>
    </row>
    <row r="10" spans="1:21" x14ac:dyDescent="0.25">
      <c r="A10" s="17" t="s">
        <v>54</v>
      </c>
      <c r="B10" s="1" t="s">
        <v>0</v>
      </c>
      <c r="C10" s="1" t="s">
        <v>1</v>
      </c>
      <c r="D10" s="1" t="s">
        <v>2</v>
      </c>
      <c r="E10" s="1" t="s">
        <v>3</v>
      </c>
      <c r="F10" s="1" t="s">
        <v>0</v>
      </c>
      <c r="G10" s="1" t="s">
        <v>1</v>
      </c>
      <c r="H10" s="1" t="s">
        <v>2</v>
      </c>
      <c r="I10" s="1" t="s">
        <v>3</v>
      </c>
      <c r="J10" s="57"/>
      <c r="K10" s="58" t="s">
        <v>65</v>
      </c>
    </row>
    <row r="11" spans="1:21" x14ac:dyDescent="0.25">
      <c r="F11" s="17">
        <v>1</v>
      </c>
      <c r="G11" s="17">
        <v>2</v>
      </c>
      <c r="H11" s="17">
        <v>3</v>
      </c>
      <c r="I11" s="17">
        <v>4</v>
      </c>
      <c r="J11" s="17">
        <f>MAX(A12:A20)+1</f>
        <v>3</v>
      </c>
    </row>
    <row r="12" spans="1:21" x14ac:dyDescent="0.25">
      <c r="A12" s="47">
        <v>1</v>
      </c>
      <c r="B12" s="29">
        <f>IRR(B3:K3)</f>
        <v>0.61194687318906715</v>
      </c>
      <c r="C12" s="44">
        <f>NPV(Param!$C$3,C3:K3)+B3</f>
        <v>17359.900681993251</v>
      </c>
      <c r="D12" s="47">
        <f>COUNTIF(L3:U3,"&lt;0")</f>
        <v>2</v>
      </c>
      <c r="E12" s="40">
        <f>(SUM(C3:K3)/-B3)</f>
        <v>7.3621730687500015</v>
      </c>
      <c r="F12" s="47">
        <f>RANK(B12,B$12:B$20)</f>
        <v>1</v>
      </c>
      <c r="G12" s="47">
        <f>RANK(C12,C$12:C$20)</f>
        <v>1</v>
      </c>
      <c r="H12" s="47">
        <f>RANK(D12,D$12:D$20,1)</f>
        <v>1</v>
      </c>
      <c r="I12" s="47">
        <f>RANK(E12,E$12:E$20)</f>
        <v>1</v>
      </c>
      <c r="J12" s="47">
        <f>(($J$11-F12)*F$11)+(($J$11-G12)*G$11)+(($J$11-H12)*H$11)+(($J$11-I12)*I$11)</f>
        <v>20</v>
      </c>
      <c r="K12" s="47">
        <f>RANK(J12,J$12:J$20)</f>
        <v>1</v>
      </c>
    </row>
    <row r="13" spans="1:21" x14ac:dyDescent="0.25">
      <c r="A13" s="47">
        <v>2</v>
      </c>
      <c r="B13" s="29">
        <f>IRR(B4:K4)</f>
        <v>9.0662650486095897E-2</v>
      </c>
      <c r="C13" s="44">
        <f>NPV(Param!$C$3,C4:K4)+B4</f>
        <v>3654.0133082465145</v>
      </c>
      <c r="D13" s="47">
        <f>COUNTIF(L4:U4,"&lt;0")</f>
        <v>7</v>
      </c>
      <c r="E13" s="40">
        <f>(SUM(C4:K4)/-B4)</f>
        <v>1.623092275318182</v>
      </c>
      <c r="F13" s="47">
        <f>RANK(B13,B$12:B$20)</f>
        <v>2</v>
      </c>
      <c r="G13" s="47">
        <f>RANK(C13,C$12:C$20)</f>
        <v>2</v>
      </c>
      <c r="H13" s="47">
        <f>RANK(D13,D$12:D$20,1)</f>
        <v>2</v>
      </c>
      <c r="I13" s="47">
        <f>RANK(E13,E$12:E$20)</f>
        <v>2</v>
      </c>
      <c r="J13" s="47">
        <f>(($J$11-F13)*F$11)+(($J$11-G13)*G$11)+(($J$11-H13)*H$11)+(($J$11-I13)*I$11)</f>
        <v>10</v>
      </c>
      <c r="K13" s="47">
        <f>RANK(J13,J$12:J$20)</f>
        <v>2</v>
      </c>
    </row>
    <row r="15" spans="1:21" x14ac:dyDescent="0.25">
      <c r="B15" s="39"/>
      <c r="C15" s="39"/>
    </row>
    <row r="16" spans="1:21" x14ac:dyDescent="0.25">
      <c r="B16" s="35"/>
      <c r="C16" s="35"/>
    </row>
    <row r="23" spans="2:13" x14ac:dyDescent="0.25">
      <c r="B23" s="33"/>
    </row>
    <row r="26" spans="2:13" x14ac:dyDescent="0.25">
      <c r="B26" s="48"/>
    </row>
    <row r="27" spans="2:13" x14ac:dyDescent="0.25">
      <c r="B27" s="48"/>
    </row>
    <row r="29" spans="2:13" x14ac:dyDescent="0.25">
      <c r="I29" s="49"/>
    </row>
    <row r="30" spans="2:13" x14ac:dyDescent="0.25">
      <c r="B30" s="33"/>
      <c r="H30" s="33"/>
      <c r="I30" s="50"/>
      <c r="J30" s="33"/>
      <c r="K30" s="33"/>
      <c r="L30" s="33"/>
      <c r="M30" s="37"/>
    </row>
    <row r="31" spans="2:13" x14ac:dyDescent="0.25">
      <c r="I31" s="49"/>
      <c r="J31" s="33"/>
      <c r="K31" s="33"/>
      <c r="L31" s="33"/>
      <c r="M31" s="37"/>
    </row>
    <row r="32" spans="2:13" x14ac:dyDescent="0.25">
      <c r="I32" s="49"/>
      <c r="J32" s="33"/>
      <c r="K32" s="33"/>
      <c r="L32" s="33"/>
    </row>
    <row r="33" spans="1:12" x14ac:dyDescent="0.25">
      <c r="I33" s="49"/>
      <c r="J33" s="33"/>
      <c r="K33" s="33"/>
      <c r="L33" s="33"/>
    </row>
    <row r="34" spans="1:12" x14ac:dyDescent="0.25">
      <c r="I34" s="49"/>
      <c r="J34" s="33"/>
      <c r="K34" s="33"/>
      <c r="L34" s="33"/>
    </row>
    <row r="35" spans="1:12" x14ac:dyDescent="0.25">
      <c r="I35" s="33"/>
      <c r="J35" s="33"/>
      <c r="K35" s="33"/>
      <c r="L35" s="33"/>
    </row>
    <row r="37" spans="1:12" x14ac:dyDescent="0.25">
      <c r="L37" s="33"/>
    </row>
    <row r="43" spans="1:12" x14ac:dyDescent="0.25">
      <c r="A43" s="48"/>
      <c r="B43" s="51"/>
      <c r="C43" s="51"/>
    </row>
    <row r="44" spans="1:12" x14ac:dyDescent="0.25">
      <c r="A44" s="52"/>
      <c r="B44" s="51"/>
      <c r="C44" s="51"/>
    </row>
    <row r="45" spans="1:12" x14ac:dyDescent="0.25">
      <c r="A45" s="52"/>
      <c r="B45" s="51"/>
      <c r="C45" s="51"/>
    </row>
    <row r="46" spans="1:12" x14ac:dyDescent="0.25">
      <c r="A46" s="52"/>
      <c r="B46" s="51"/>
      <c r="C46" s="51"/>
    </row>
    <row r="47" spans="1:12" x14ac:dyDescent="0.25">
      <c r="A47" s="52"/>
      <c r="B47" s="51"/>
      <c r="C47" s="51"/>
    </row>
    <row r="48" spans="1:12" x14ac:dyDescent="0.25">
      <c r="A48" s="52"/>
      <c r="B48" s="51"/>
      <c r="C48" s="51"/>
    </row>
    <row r="49" spans="1:3" x14ac:dyDescent="0.25">
      <c r="A49" s="52"/>
      <c r="B49" s="51"/>
      <c r="C49" s="51"/>
    </row>
    <row r="50" spans="1:3" x14ac:dyDescent="0.25">
      <c r="A50" s="52"/>
      <c r="B50" s="51"/>
      <c r="C50" s="51"/>
    </row>
    <row r="51" spans="1:3" x14ac:dyDescent="0.25">
      <c r="A51" s="52"/>
      <c r="B51" s="51"/>
      <c r="C51" s="51"/>
    </row>
    <row r="52" spans="1:3" x14ac:dyDescent="0.25">
      <c r="A52" s="52"/>
      <c r="B52" s="51"/>
      <c r="C52" s="51"/>
    </row>
    <row r="53" spans="1:3" x14ac:dyDescent="0.25">
      <c r="A53" s="52"/>
      <c r="B53" s="51"/>
      <c r="C53" s="51"/>
    </row>
    <row r="54" spans="1:3" x14ac:dyDescent="0.25">
      <c r="A54" s="52"/>
      <c r="B54" s="51"/>
      <c r="C54" s="51"/>
    </row>
    <row r="55" spans="1:3" x14ac:dyDescent="0.25">
      <c r="A55" s="52"/>
      <c r="B55" s="51"/>
      <c r="C55" s="51"/>
    </row>
    <row r="56" spans="1:3" x14ac:dyDescent="0.25">
      <c r="A56" s="52"/>
      <c r="B56" s="51"/>
      <c r="C56" s="51"/>
    </row>
    <row r="57" spans="1:3" x14ac:dyDescent="0.25">
      <c r="A57" s="52"/>
      <c r="B57" s="51"/>
      <c r="C57" s="51"/>
    </row>
  </sheetData>
  <mergeCells count="5">
    <mergeCell ref="B1:K1"/>
    <mergeCell ref="L1:U1"/>
    <mergeCell ref="B9:E9"/>
    <mergeCell ref="F9:I9"/>
    <mergeCell ref="J9:K9"/>
  </mergeCells>
  <phoneticPr fontId="0" type="noConversion"/>
  <pageMargins left="0.74803149606299213" right="0.74803149606299213" top="0.98425196850393704" bottom="0.98425196850393704" header="0.51181102362204722" footer="0.51181102362204722"/>
  <pageSetup orientation="portrait" r:id="rId1"/>
  <headerFooter alignWithMargins="0">
    <oddHeader xml:space="preserve">&amp;LPMO Escritório de Projetos&amp;R&amp;F
</oddHeader>
    <oddFooter xml:space="preserve">&amp;Lhttp://escritoriodeprojetos.com.br&amp;R&amp;P de &amp;N
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L49"/>
  <sheetViews>
    <sheetView showGridLines="0"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defaultRowHeight="15" x14ac:dyDescent="0.25"/>
  <cols>
    <col min="1" max="1" width="25.7109375" style="17" customWidth="1"/>
    <col min="2" max="2" width="45.85546875" style="17" customWidth="1"/>
    <col min="3" max="3" width="11.42578125" style="17" customWidth="1"/>
    <col min="4" max="4" width="11.140625" style="17" customWidth="1"/>
    <col min="5" max="5" width="10.7109375" style="17" customWidth="1"/>
    <col min="6" max="16384" width="9.140625" style="17"/>
  </cols>
  <sheetData>
    <row r="1" spans="1:12" x14ac:dyDescent="0.25">
      <c r="A1" s="76" t="s">
        <v>5</v>
      </c>
      <c r="B1" s="76"/>
      <c r="C1" s="20"/>
      <c r="D1" s="76" t="s">
        <v>8</v>
      </c>
      <c r="E1" s="76"/>
      <c r="F1" s="76"/>
      <c r="G1" s="76"/>
      <c r="H1" s="76"/>
      <c r="I1" s="76"/>
      <c r="J1" s="76"/>
      <c r="K1" s="76"/>
      <c r="L1" s="76"/>
    </row>
    <row r="2" spans="1:12" x14ac:dyDescent="0.25">
      <c r="A2" s="59" t="s">
        <v>4</v>
      </c>
      <c r="C2" s="60">
        <v>0</v>
      </c>
      <c r="D2" s="60">
        <v>1</v>
      </c>
      <c r="E2" s="60">
        <f>D2+1</f>
        <v>2</v>
      </c>
      <c r="F2" s="60">
        <f t="shared" ref="F2:L2" si="0">E2+1</f>
        <v>3</v>
      </c>
      <c r="G2" s="60">
        <f t="shared" si="0"/>
        <v>4</v>
      </c>
      <c r="H2" s="60">
        <f t="shared" si="0"/>
        <v>5</v>
      </c>
      <c r="I2" s="60">
        <f t="shared" si="0"/>
        <v>6</v>
      </c>
      <c r="J2" s="60">
        <f t="shared" si="0"/>
        <v>7</v>
      </c>
      <c r="K2" s="60">
        <f t="shared" si="0"/>
        <v>8</v>
      </c>
      <c r="L2" s="60">
        <f t="shared" si="0"/>
        <v>9</v>
      </c>
    </row>
    <row r="3" spans="1:12" x14ac:dyDescent="0.25">
      <c r="A3" s="59" t="s">
        <v>6</v>
      </c>
    </row>
    <row r="4" spans="1:12" x14ac:dyDescent="0.25">
      <c r="A4" s="59" t="s">
        <v>18</v>
      </c>
    </row>
    <row r="8" spans="1:12" x14ac:dyDescent="0.25">
      <c r="B8" s="22" t="s">
        <v>9</v>
      </c>
      <c r="C8" s="22"/>
    </row>
    <row r="9" spans="1:12" x14ac:dyDescent="0.25">
      <c r="A9" s="59" t="s">
        <v>29</v>
      </c>
      <c r="B9" s="17" t="s">
        <v>10</v>
      </c>
      <c r="D9" s="23"/>
      <c r="E9" s="23"/>
      <c r="F9" s="23"/>
      <c r="G9" s="23"/>
      <c r="H9" s="23"/>
      <c r="I9" s="23"/>
      <c r="J9" s="23"/>
      <c r="K9" s="23"/>
      <c r="L9" s="23"/>
    </row>
    <row r="10" spans="1:12" x14ac:dyDescent="0.25">
      <c r="A10" s="24" t="s">
        <v>30</v>
      </c>
      <c r="B10" s="25"/>
    </row>
    <row r="11" spans="1:12" x14ac:dyDescent="0.25">
      <c r="A11" s="17" t="s">
        <v>7</v>
      </c>
      <c r="B11" s="26" t="s">
        <v>31</v>
      </c>
      <c r="C11" s="28"/>
      <c r="D11" s="28"/>
      <c r="E11" s="28">
        <v>0.1</v>
      </c>
      <c r="F11" s="29">
        <f>E11</f>
        <v>0.1</v>
      </c>
      <c r="G11" s="29">
        <f t="shared" ref="G11:L11" si="1">F11</f>
        <v>0.1</v>
      </c>
      <c r="H11" s="29">
        <f t="shared" si="1"/>
        <v>0.1</v>
      </c>
      <c r="I11" s="29">
        <f t="shared" si="1"/>
        <v>0.1</v>
      </c>
      <c r="J11" s="29">
        <f t="shared" si="1"/>
        <v>0.1</v>
      </c>
      <c r="K11" s="29">
        <f t="shared" si="1"/>
        <v>0.1</v>
      </c>
      <c r="L11" s="29">
        <f t="shared" si="1"/>
        <v>0.1</v>
      </c>
    </row>
    <row r="12" spans="1:12" x14ac:dyDescent="0.25">
      <c r="A12" s="17" t="s">
        <v>11</v>
      </c>
      <c r="B12" s="17" t="s">
        <v>32</v>
      </c>
      <c r="C12" s="31"/>
      <c r="D12" s="31">
        <v>500</v>
      </c>
      <c r="E12" s="32">
        <f>D12*(1+E11)</f>
        <v>550</v>
      </c>
      <c r="F12" s="32">
        <f>E12*(1+F11)</f>
        <v>605</v>
      </c>
      <c r="G12" s="32">
        <f t="shared" ref="G12:L12" si="2">F12*(1+G11)</f>
        <v>665.5</v>
      </c>
      <c r="H12" s="32">
        <f t="shared" si="2"/>
        <v>732.05000000000007</v>
      </c>
      <c r="I12" s="32">
        <f t="shared" si="2"/>
        <v>805.25500000000011</v>
      </c>
      <c r="J12" s="32">
        <f t="shared" si="2"/>
        <v>885.78050000000019</v>
      </c>
      <c r="K12" s="32">
        <f t="shared" si="2"/>
        <v>974.35855000000026</v>
      </c>
      <c r="L12" s="32">
        <f t="shared" si="2"/>
        <v>1071.7944050000003</v>
      </c>
    </row>
    <row r="13" spans="1:12" x14ac:dyDescent="0.25">
      <c r="A13" s="24" t="s">
        <v>30</v>
      </c>
      <c r="B13" s="25"/>
      <c r="C13" s="33"/>
      <c r="D13" s="33"/>
      <c r="E13" s="33"/>
      <c r="F13" s="33"/>
      <c r="G13" s="33"/>
      <c r="H13" s="33"/>
      <c r="I13" s="33"/>
      <c r="J13" s="33"/>
      <c r="K13" s="33"/>
      <c r="L13" s="33"/>
    </row>
    <row r="14" spans="1:12" x14ac:dyDescent="0.25">
      <c r="A14" s="17" t="s">
        <v>7</v>
      </c>
      <c r="B14" s="26" t="s">
        <v>31</v>
      </c>
      <c r="C14" s="28"/>
      <c r="D14" s="28"/>
      <c r="E14" s="28">
        <v>0.1</v>
      </c>
      <c r="F14" s="29">
        <f>E14</f>
        <v>0.1</v>
      </c>
      <c r="G14" s="29">
        <f t="shared" ref="G14:L14" si="3">F14</f>
        <v>0.1</v>
      </c>
      <c r="H14" s="29">
        <f t="shared" si="3"/>
        <v>0.1</v>
      </c>
      <c r="I14" s="29">
        <f t="shared" si="3"/>
        <v>0.1</v>
      </c>
      <c r="J14" s="29">
        <f t="shared" si="3"/>
        <v>0.1</v>
      </c>
      <c r="K14" s="29">
        <f t="shared" si="3"/>
        <v>0.1</v>
      </c>
      <c r="L14" s="29">
        <f t="shared" si="3"/>
        <v>0.1</v>
      </c>
    </row>
    <row r="15" spans="1:12" x14ac:dyDescent="0.25">
      <c r="A15" s="17" t="s">
        <v>11</v>
      </c>
      <c r="B15" s="17" t="s">
        <v>32</v>
      </c>
      <c r="C15" s="31"/>
      <c r="D15" s="31">
        <v>500</v>
      </c>
      <c r="E15" s="32">
        <f>D15*(1+E14)</f>
        <v>550</v>
      </c>
      <c r="F15" s="32">
        <f>E15*(1+F14)</f>
        <v>605</v>
      </c>
      <c r="G15" s="32">
        <f t="shared" ref="G15" si="4">F15*(1+G14)</f>
        <v>665.5</v>
      </c>
      <c r="H15" s="32">
        <f t="shared" ref="H15" si="5">G15*(1+H14)</f>
        <v>732.05000000000007</v>
      </c>
      <c r="I15" s="32">
        <f t="shared" ref="I15" si="6">H15*(1+I14)</f>
        <v>805.25500000000011</v>
      </c>
      <c r="J15" s="32">
        <f t="shared" ref="J15" si="7">I15*(1+J14)</f>
        <v>885.78050000000019</v>
      </c>
      <c r="K15" s="32">
        <f t="shared" ref="K15" si="8">J15*(1+K14)</f>
        <v>974.35855000000026</v>
      </c>
      <c r="L15" s="32">
        <f t="shared" ref="L15" si="9">K15*(1+L14)</f>
        <v>1071.7944050000003</v>
      </c>
    </row>
    <row r="16" spans="1:12" x14ac:dyDescent="0.25">
      <c r="A16" s="24" t="s">
        <v>30</v>
      </c>
      <c r="B16" s="25"/>
      <c r="C16" s="33"/>
      <c r="D16" s="33"/>
      <c r="E16" s="33"/>
      <c r="F16" s="33"/>
      <c r="G16" s="33"/>
      <c r="H16" s="33"/>
      <c r="I16" s="33"/>
      <c r="J16" s="33"/>
      <c r="K16" s="33"/>
      <c r="L16" s="33"/>
    </row>
    <row r="17" spans="1:12" x14ac:dyDescent="0.25">
      <c r="A17" s="17" t="s">
        <v>7</v>
      </c>
      <c r="B17" s="26" t="s">
        <v>31</v>
      </c>
      <c r="C17" s="28"/>
      <c r="D17" s="28"/>
      <c r="E17" s="28">
        <v>0.1</v>
      </c>
      <c r="F17" s="29">
        <f>E17</f>
        <v>0.1</v>
      </c>
      <c r="G17" s="29">
        <f t="shared" ref="G17:L17" si="10">F17</f>
        <v>0.1</v>
      </c>
      <c r="H17" s="29">
        <f t="shared" si="10"/>
        <v>0.1</v>
      </c>
      <c r="I17" s="29">
        <f t="shared" si="10"/>
        <v>0.1</v>
      </c>
      <c r="J17" s="29">
        <f t="shared" si="10"/>
        <v>0.1</v>
      </c>
      <c r="K17" s="29">
        <f t="shared" si="10"/>
        <v>0.1</v>
      </c>
      <c r="L17" s="29">
        <f t="shared" si="10"/>
        <v>0.1</v>
      </c>
    </row>
    <row r="18" spans="1:12" x14ac:dyDescent="0.25">
      <c r="A18" s="17" t="s">
        <v>11</v>
      </c>
      <c r="B18" s="17" t="s">
        <v>32</v>
      </c>
      <c r="C18" s="31"/>
      <c r="D18" s="31">
        <v>500</v>
      </c>
      <c r="E18" s="32">
        <f>D18*(1+E17)</f>
        <v>550</v>
      </c>
      <c r="F18" s="32">
        <f>E18*(1+F17)</f>
        <v>605</v>
      </c>
      <c r="G18" s="32">
        <f t="shared" ref="G18" si="11">F18*(1+G17)</f>
        <v>665.5</v>
      </c>
      <c r="H18" s="32">
        <f t="shared" ref="H18" si="12">G18*(1+H17)</f>
        <v>732.05000000000007</v>
      </c>
      <c r="I18" s="32">
        <f t="shared" ref="I18" si="13">H18*(1+I17)</f>
        <v>805.25500000000011</v>
      </c>
      <c r="J18" s="32">
        <f t="shared" ref="J18" si="14">I18*(1+J17)</f>
        <v>885.78050000000019</v>
      </c>
      <c r="K18" s="32">
        <f t="shared" ref="K18" si="15">J18*(1+K17)</f>
        <v>974.35855000000026</v>
      </c>
      <c r="L18" s="32">
        <f t="shared" ref="L18" si="16">K18*(1+L17)</f>
        <v>1071.7944050000003</v>
      </c>
    </row>
    <row r="19" spans="1:12" x14ac:dyDescent="0.25">
      <c r="A19" s="24" t="s">
        <v>41</v>
      </c>
      <c r="B19" s="25"/>
      <c r="C19" s="33"/>
      <c r="D19" s="33"/>
      <c r="E19" s="33"/>
      <c r="F19" s="33"/>
      <c r="G19" s="33"/>
      <c r="H19" s="33"/>
      <c r="I19" s="33"/>
      <c r="J19" s="33"/>
      <c r="K19" s="33"/>
      <c r="L19" s="33"/>
    </row>
    <row r="20" spans="1:12" x14ac:dyDescent="0.25">
      <c r="A20" s="17" t="s">
        <v>7</v>
      </c>
      <c r="B20" s="26" t="s">
        <v>31</v>
      </c>
      <c r="C20" s="28"/>
      <c r="D20" s="28"/>
      <c r="E20" s="28">
        <v>0.1</v>
      </c>
      <c r="F20" s="29">
        <f>E20</f>
        <v>0.1</v>
      </c>
      <c r="G20" s="29">
        <f t="shared" ref="G20:L20" si="17">F20</f>
        <v>0.1</v>
      </c>
      <c r="H20" s="29">
        <f t="shared" si="17"/>
        <v>0.1</v>
      </c>
      <c r="I20" s="29">
        <f t="shared" si="17"/>
        <v>0.1</v>
      </c>
      <c r="J20" s="29">
        <f t="shared" si="17"/>
        <v>0.1</v>
      </c>
      <c r="K20" s="29">
        <f t="shared" si="17"/>
        <v>0.1</v>
      </c>
      <c r="L20" s="29">
        <f t="shared" si="17"/>
        <v>0.1</v>
      </c>
    </row>
    <row r="21" spans="1:12" x14ac:dyDescent="0.25">
      <c r="A21" s="17" t="s">
        <v>11</v>
      </c>
      <c r="B21" s="17" t="s">
        <v>32</v>
      </c>
      <c r="C21" s="31"/>
      <c r="D21" s="31">
        <v>500</v>
      </c>
      <c r="E21" s="32">
        <f>D21*(1+E20)</f>
        <v>550</v>
      </c>
      <c r="F21" s="32">
        <f>E21*(1+F20)</f>
        <v>605</v>
      </c>
      <c r="G21" s="32">
        <f t="shared" ref="G21" si="18">F21*(1+G20)</f>
        <v>665.5</v>
      </c>
      <c r="H21" s="32">
        <f t="shared" ref="H21" si="19">G21*(1+H20)</f>
        <v>732.05000000000007</v>
      </c>
      <c r="I21" s="32">
        <f t="shared" ref="I21" si="20">H21*(1+I20)</f>
        <v>805.25500000000011</v>
      </c>
      <c r="J21" s="32">
        <f t="shared" ref="J21" si="21">I21*(1+J20)</f>
        <v>885.78050000000019</v>
      </c>
      <c r="K21" s="32">
        <f t="shared" ref="K21" si="22">J21*(1+K20)</f>
        <v>974.35855000000026</v>
      </c>
      <c r="L21" s="32">
        <f t="shared" ref="L21" si="23">K21*(1+L20)</f>
        <v>1071.7944050000003</v>
      </c>
    </row>
    <row r="22" spans="1:12" x14ac:dyDescent="0.25">
      <c r="A22" s="24" t="s">
        <v>41</v>
      </c>
      <c r="B22" s="25"/>
      <c r="C22" s="33"/>
      <c r="D22" s="33"/>
      <c r="E22" s="33"/>
      <c r="F22" s="33"/>
      <c r="G22" s="33"/>
      <c r="H22" s="33"/>
      <c r="I22" s="33"/>
      <c r="J22" s="33"/>
      <c r="K22" s="33"/>
      <c r="L22" s="33"/>
    </row>
    <row r="23" spans="1:12" x14ac:dyDescent="0.25">
      <c r="A23" s="17" t="s">
        <v>7</v>
      </c>
      <c r="B23" s="26" t="s">
        <v>31</v>
      </c>
      <c r="C23" s="28"/>
      <c r="D23" s="28"/>
      <c r="E23" s="28">
        <v>0.1</v>
      </c>
      <c r="F23" s="29">
        <f>E23</f>
        <v>0.1</v>
      </c>
      <c r="G23" s="29">
        <f t="shared" ref="G23:L23" si="24">F23</f>
        <v>0.1</v>
      </c>
      <c r="H23" s="29">
        <f t="shared" si="24"/>
        <v>0.1</v>
      </c>
      <c r="I23" s="29">
        <f t="shared" si="24"/>
        <v>0.1</v>
      </c>
      <c r="J23" s="29">
        <f t="shared" si="24"/>
        <v>0.1</v>
      </c>
      <c r="K23" s="29">
        <f t="shared" si="24"/>
        <v>0.1</v>
      </c>
      <c r="L23" s="29">
        <f t="shared" si="24"/>
        <v>0.1</v>
      </c>
    </row>
    <row r="24" spans="1:12" x14ac:dyDescent="0.25">
      <c r="A24" s="17" t="s">
        <v>11</v>
      </c>
      <c r="B24" s="17" t="s">
        <v>32</v>
      </c>
      <c r="C24" s="31"/>
      <c r="D24" s="31">
        <v>500</v>
      </c>
      <c r="E24" s="32">
        <f>D24*(1+E23)</f>
        <v>550</v>
      </c>
      <c r="F24" s="32">
        <f>E24*(1+F23)</f>
        <v>605</v>
      </c>
      <c r="G24" s="32">
        <f t="shared" ref="G24" si="25">F24*(1+G23)</f>
        <v>665.5</v>
      </c>
      <c r="H24" s="32">
        <f t="shared" ref="H24" si="26">G24*(1+H23)</f>
        <v>732.05000000000007</v>
      </c>
      <c r="I24" s="32">
        <f t="shared" ref="I24" si="27">H24*(1+I23)</f>
        <v>805.25500000000011</v>
      </c>
      <c r="J24" s="32">
        <f t="shared" ref="J24" si="28">I24*(1+J23)</f>
        <v>885.78050000000019</v>
      </c>
      <c r="K24" s="32">
        <f t="shared" ref="K24" si="29">J24*(1+K23)</f>
        <v>974.35855000000026</v>
      </c>
      <c r="L24" s="32">
        <f t="shared" ref="L24" si="30">K24*(1+L23)</f>
        <v>1071.7944050000003</v>
      </c>
    </row>
    <row r="26" spans="1:12" x14ac:dyDescent="0.25">
      <c r="A26" s="65" t="s">
        <v>33</v>
      </c>
      <c r="C26" s="61">
        <f>C12+C15+C18+C21+C24</f>
        <v>0</v>
      </c>
      <c r="D26" s="61">
        <f>D12+D15+D18+D21+D24</f>
        <v>2500</v>
      </c>
      <c r="E26" s="61">
        <f t="shared" ref="E26:L26" si="31">E12+E15+E18+E21+E24</f>
        <v>2750</v>
      </c>
      <c r="F26" s="61">
        <f t="shared" si="31"/>
        <v>3025</v>
      </c>
      <c r="G26" s="61">
        <f t="shared" si="31"/>
        <v>3327.5</v>
      </c>
      <c r="H26" s="61">
        <f t="shared" si="31"/>
        <v>3660.2500000000005</v>
      </c>
      <c r="I26" s="61">
        <f t="shared" si="31"/>
        <v>4026.2750000000005</v>
      </c>
      <c r="J26" s="61">
        <f t="shared" si="31"/>
        <v>4428.9025000000011</v>
      </c>
      <c r="K26" s="61">
        <f t="shared" si="31"/>
        <v>4871.7927500000014</v>
      </c>
      <c r="L26" s="61">
        <f t="shared" si="31"/>
        <v>5358.9720250000018</v>
      </c>
    </row>
    <row r="28" spans="1:12" x14ac:dyDescent="0.25">
      <c r="A28" s="59" t="s">
        <v>34</v>
      </c>
    </row>
    <row r="29" spans="1:12" x14ac:dyDescent="0.25">
      <c r="A29" s="17" t="s">
        <v>35</v>
      </c>
      <c r="C29" s="17">
        <v>4000</v>
      </c>
      <c r="D29" s="17">
        <v>400</v>
      </c>
      <c r="E29" s="17">
        <f>D29</f>
        <v>400</v>
      </c>
      <c r="F29" s="17">
        <f>E29</f>
        <v>400</v>
      </c>
      <c r="G29" s="17">
        <f>F29</f>
        <v>400</v>
      </c>
    </row>
    <row r="30" spans="1:12" x14ac:dyDescent="0.25">
      <c r="A30" s="17" t="s">
        <v>36</v>
      </c>
      <c r="H30" s="17">
        <v>500</v>
      </c>
      <c r="I30" s="17">
        <f>H30</f>
        <v>500</v>
      </c>
      <c r="J30" s="17">
        <f t="shared" ref="J30:L30" si="32">I30</f>
        <v>500</v>
      </c>
      <c r="K30" s="17">
        <f t="shared" si="32"/>
        <v>500</v>
      </c>
      <c r="L30" s="17">
        <f t="shared" si="32"/>
        <v>500</v>
      </c>
    </row>
    <row r="31" spans="1:12" x14ac:dyDescent="0.25">
      <c r="A31" s="17" t="s">
        <v>37</v>
      </c>
      <c r="F31" s="17">
        <v>100</v>
      </c>
      <c r="G31" s="17">
        <f>F31</f>
        <v>100</v>
      </c>
      <c r="H31" s="17">
        <f>G31</f>
        <v>100</v>
      </c>
    </row>
    <row r="32" spans="1:12" x14ac:dyDescent="0.25">
      <c r="A32" s="24" t="s">
        <v>39</v>
      </c>
      <c r="B32" s="25"/>
    </row>
    <row r="33" spans="1:12" x14ac:dyDescent="0.25">
      <c r="A33" s="24" t="s">
        <v>39</v>
      </c>
      <c r="B33" s="25"/>
      <c r="G33" s="17">
        <v>50</v>
      </c>
      <c r="H33" s="17">
        <v>50</v>
      </c>
    </row>
    <row r="34" spans="1:12" x14ac:dyDescent="0.25">
      <c r="A34" s="17" t="s">
        <v>38</v>
      </c>
    </row>
    <row r="36" spans="1:12" x14ac:dyDescent="0.25">
      <c r="A36" s="65" t="s">
        <v>40</v>
      </c>
      <c r="C36" s="61">
        <f>SUM(C29:C34)</f>
        <v>4000</v>
      </c>
      <c r="D36" s="61">
        <f>SUM(D29:D34)</f>
        <v>400</v>
      </c>
      <c r="E36" s="61">
        <f t="shared" ref="E36:L36" si="33">SUM(E29:E34)</f>
        <v>400</v>
      </c>
      <c r="F36" s="61">
        <f t="shared" si="33"/>
        <v>500</v>
      </c>
      <c r="G36" s="61">
        <f t="shared" si="33"/>
        <v>550</v>
      </c>
      <c r="H36" s="61">
        <f t="shared" si="33"/>
        <v>650</v>
      </c>
      <c r="I36" s="61">
        <f t="shared" si="33"/>
        <v>500</v>
      </c>
      <c r="J36" s="61">
        <f t="shared" si="33"/>
        <v>500</v>
      </c>
      <c r="K36" s="61">
        <f t="shared" si="33"/>
        <v>500</v>
      </c>
      <c r="L36" s="61">
        <f t="shared" si="33"/>
        <v>500</v>
      </c>
    </row>
    <row r="38" spans="1:12" x14ac:dyDescent="0.25">
      <c r="A38" s="65" t="s">
        <v>42</v>
      </c>
      <c r="C38" s="61">
        <f>C26-C36</f>
        <v>-4000</v>
      </c>
      <c r="D38" s="61">
        <f>D26-D36</f>
        <v>2100</v>
      </c>
      <c r="E38" s="61">
        <f t="shared" ref="E38:L38" si="34">E26-E36</f>
        <v>2350</v>
      </c>
      <c r="F38" s="61">
        <f t="shared" si="34"/>
        <v>2525</v>
      </c>
      <c r="G38" s="61">
        <f t="shared" si="34"/>
        <v>2777.5</v>
      </c>
      <c r="H38" s="61">
        <f t="shared" si="34"/>
        <v>3010.2500000000005</v>
      </c>
      <c r="I38" s="61">
        <f t="shared" si="34"/>
        <v>3526.2750000000005</v>
      </c>
      <c r="J38" s="61">
        <f t="shared" si="34"/>
        <v>3928.9025000000011</v>
      </c>
      <c r="K38" s="61">
        <f t="shared" si="34"/>
        <v>4371.7927500000014</v>
      </c>
      <c r="L38" s="61">
        <f t="shared" si="34"/>
        <v>4858.9720250000018</v>
      </c>
    </row>
    <row r="39" spans="1:12" x14ac:dyDescent="0.25">
      <c r="A39" s="65" t="s">
        <v>49</v>
      </c>
      <c r="C39" s="61">
        <f>C38</f>
        <v>-4000</v>
      </c>
      <c r="D39" s="61">
        <f>C39+D38</f>
        <v>-1900</v>
      </c>
      <c r="E39" s="61">
        <f t="shared" ref="E39:L39" si="35">D39+E38</f>
        <v>450</v>
      </c>
      <c r="F39" s="61">
        <f t="shared" si="35"/>
        <v>2975</v>
      </c>
      <c r="G39" s="61">
        <f t="shared" si="35"/>
        <v>5752.5</v>
      </c>
      <c r="H39" s="61">
        <f t="shared" si="35"/>
        <v>8762.75</v>
      </c>
      <c r="I39" s="61">
        <f t="shared" si="35"/>
        <v>12289.025000000001</v>
      </c>
      <c r="J39" s="61">
        <f t="shared" si="35"/>
        <v>16217.927500000002</v>
      </c>
      <c r="K39" s="61">
        <f t="shared" si="35"/>
        <v>20589.720250000002</v>
      </c>
      <c r="L39" s="61">
        <f t="shared" si="35"/>
        <v>25448.692275000005</v>
      </c>
    </row>
    <row r="40" spans="1:12" x14ac:dyDescent="0.25">
      <c r="A40" s="65" t="s">
        <v>51</v>
      </c>
      <c r="C40" s="61">
        <f>C39</f>
        <v>-4000</v>
      </c>
      <c r="D40" s="61">
        <f>PV(Param!$C$3,D2,0,-D38)</f>
        <v>1981.132075471698</v>
      </c>
      <c r="E40" s="61">
        <f>PV(Param!$C$3,E2,0,-E38)</f>
        <v>2091.4916340334635</v>
      </c>
      <c r="F40" s="61">
        <f>PV(Param!$C$3,F2,0,-F38)</f>
        <v>2120.0386896565615</v>
      </c>
      <c r="G40" s="61">
        <f>PV(Param!$C$3,G2,0,-G38)</f>
        <v>2200.0401496436016</v>
      </c>
      <c r="H40" s="61">
        <f>PV(Param!$C$3,H2,0,-H38)</f>
        <v>2249.4339148700483</v>
      </c>
      <c r="I40" s="61">
        <f>PV(Param!$C$3,I2,0,-I38)</f>
        <v>2485.8847297389198</v>
      </c>
      <c r="J40" s="61">
        <f>PV(Param!$C$3,J2,0,-J38)</f>
        <v>2612.944556353581</v>
      </c>
      <c r="K40" s="61">
        <f>PV(Param!$C$3,K2,0,-K38)</f>
        <v>2742.9168562925056</v>
      </c>
      <c r="L40" s="61">
        <f>PV(Param!$C$3,L2,0,-L38)</f>
        <v>2876.0180759328755</v>
      </c>
    </row>
    <row r="41" spans="1:12" x14ac:dyDescent="0.25">
      <c r="A41" s="65" t="s">
        <v>52</v>
      </c>
      <c r="C41" s="61">
        <f>C40</f>
        <v>-4000</v>
      </c>
      <c r="D41" s="61">
        <f>C41+D40</f>
        <v>-2018.867924528302</v>
      </c>
      <c r="E41" s="61">
        <f t="shared" ref="E41:L41" si="36">D41+E40</f>
        <v>72.623709505161514</v>
      </c>
      <c r="F41" s="61">
        <f t="shared" si="36"/>
        <v>2192.662399161723</v>
      </c>
      <c r="G41" s="61">
        <f t="shared" si="36"/>
        <v>4392.7025488053241</v>
      </c>
      <c r="H41" s="61">
        <f t="shared" si="36"/>
        <v>6642.1364636753724</v>
      </c>
      <c r="I41" s="61">
        <f t="shared" si="36"/>
        <v>9128.0211934142917</v>
      </c>
      <c r="J41" s="61">
        <f t="shared" si="36"/>
        <v>11740.965749767873</v>
      </c>
      <c r="K41" s="61">
        <f t="shared" si="36"/>
        <v>14483.882606060379</v>
      </c>
      <c r="L41" s="61">
        <f t="shared" si="36"/>
        <v>17359.900681993255</v>
      </c>
    </row>
    <row r="42" spans="1:12" x14ac:dyDescent="0.25">
      <c r="D42" s="34"/>
      <c r="E42" s="34"/>
      <c r="F42" s="34"/>
      <c r="G42" s="34"/>
      <c r="H42" s="34"/>
    </row>
    <row r="43" spans="1:12" x14ac:dyDescent="0.25">
      <c r="A43" s="59" t="s">
        <v>44</v>
      </c>
    </row>
    <row r="44" spans="1:12" x14ac:dyDescent="0.25">
      <c r="A44" s="59" t="s">
        <v>0</v>
      </c>
      <c r="B44" s="35" t="s">
        <v>45</v>
      </c>
      <c r="C44" s="62">
        <f>IRR(C38:L38)</f>
        <v>0.61194687318906715</v>
      </c>
    </row>
    <row r="45" spans="1:12" x14ac:dyDescent="0.25">
      <c r="A45" s="59" t="s">
        <v>1</v>
      </c>
      <c r="B45" s="37"/>
      <c r="C45" s="63">
        <f>NPV(Param!C3,D38:L38)+C38</f>
        <v>17359.900681993251</v>
      </c>
    </row>
    <row r="46" spans="1:12" x14ac:dyDescent="0.25">
      <c r="A46" s="59" t="s">
        <v>2</v>
      </c>
      <c r="C46" s="61">
        <f>COUNTIF(C39:L39,"&lt;=0")</f>
        <v>2</v>
      </c>
    </row>
    <row r="47" spans="1:12" x14ac:dyDescent="0.25">
      <c r="A47" s="59" t="s">
        <v>50</v>
      </c>
      <c r="B47" s="39"/>
      <c r="C47" s="61">
        <f>COUNTIF(C41:L41,"&lt;=0")</f>
        <v>2</v>
      </c>
    </row>
    <row r="48" spans="1:12" x14ac:dyDescent="0.25">
      <c r="A48" s="59" t="s">
        <v>3</v>
      </c>
      <c r="B48" s="35"/>
      <c r="C48" s="64">
        <f>SUM(D38:L38)/-C38</f>
        <v>7.3621730687500015</v>
      </c>
    </row>
    <row r="49" spans="1:3" x14ac:dyDescent="0.25">
      <c r="A49" s="59" t="s">
        <v>53</v>
      </c>
      <c r="C49" s="64">
        <f>SUM(D40:L40)/-C40</f>
        <v>5.3399751704983149</v>
      </c>
    </row>
  </sheetData>
  <mergeCells count="2">
    <mergeCell ref="A1:B1"/>
    <mergeCell ref="D1:L1"/>
  </mergeCell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L49"/>
  <sheetViews>
    <sheetView showGridLines="0"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defaultRowHeight="15" x14ac:dyDescent="0.25"/>
  <cols>
    <col min="1" max="1" width="25.7109375" style="17" customWidth="1"/>
    <col min="2" max="2" width="45.85546875" style="17" customWidth="1"/>
    <col min="3" max="3" width="10.42578125" style="17" customWidth="1"/>
    <col min="4" max="4" width="11.140625" style="17" customWidth="1"/>
    <col min="5" max="5" width="10.7109375" style="17" customWidth="1"/>
    <col min="6" max="16384" width="9.140625" style="17"/>
  </cols>
  <sheetData>
    <row r="1" spans="1:12" x14ac:dyDescent="0.25">
      <c r="A1" s="76" t="s">
        <v>5</v>
      </c>
      <c r="B1" s="76"/>
      <c r="C1" s="20"/>
      <c r="D1" s="76" t="s">
        <v>8</v>
      </c>
      <c r="E1" s="76"/>
      <c r="F1" s="76"/>
      <c r="G1" s="76"/>
      <c r="H1" s="76"/>
      <c r="I1" s="76"/>
      <c r="J1" s="76"/>
      <c r="K1" s="76"/>
      <c r="L1" s="76"/>
    </row>
    <row r="2" spans="1:12" x14ac:dyDescent="0.25">
      <c r="A2" s="59" t="s">
        <v>4</v>
      </c>
      <c r="C2" s="21">
        <v>0</v>
      </c>
      <c r="D2" s="21">
        <v>1</v>
      </c>
      <c r="E2" s="21">
        <f>D2+1</f>
        <v>2</v>
      </c>
      <c r="F2" s="21">
        <f t="shared" ref="F2:L2" si="0">E2+1</f>
        <v>3</v>
      </c>
      <c r="G2" s="21">
        <f t="shared" si="0"/>
        <v>4</v>
      </c>
      <c r="H2" s="21">
        <f t="shared" si="0"/>
        <v>5</v>
      </c>
      <c r="I2" s="21">
        <f t="shared" si="0"/>
        <v>6</v>
      </c>
      <c r="J2" s="21">
        <f t="shared" si="0"/>
        <v>7</v>
      </c>
      <c r="K2" s="21">
        <f t="shared" si="0"/>
        <v>8</v>
      </c>
      <c r="L2" s="21">
        <f t="shared" si="0"/>
        <v>9</v>
      </c>
    </row>
    <row r="3" spans="1:12" x14ac:dyDescent="0.25">
      <c r="A3" s="59" t="s">
        <v>6</v>
      </c>
    </row>
    <row r="4" spans="1:12" x14ac:dyDescent="0.25">
      <c r="A4" s="59" t="s">
        <v>18</v>
      </c>
    </row>
    <row r="8" spans="1:12" x14ac:dyDescent="0.25">
      <c r="B8" s="22" t="s">
        <v>9</v>
      </c>
      <c r="C8" s="22"/>
    </row>
    <row r="9" spans="1:12" x14ac:dyDescent="0.25">
      <c r="A9" s="59" t="s">
        <v>29</v>
      </c>
      <c r="B9" s="17" t="s">
        <v>10</v>
      </c>
      <c r="D9" s="23"/>
      <c r="E9" s="23"/>
      <c r="F9" s="23"/>
      <c r="G9" s="23"/>
      <c r="H9" s="23"/>
      <c r="I9" s="23"/>
      <c r="J9" s="23"/>
      <c r="K9" s="23"/>
      <c r="L9" s="23"/>
    </row>
    <row r="10" spans="1:12" x14ac:dyDescent="0.25">
      <c r="A10" s="24" t="s">
        <v>30</v>
      </c>
      <c r="B10" s="25"/>
    </row>
    <row r="11" spans="1:12" x14ac:dyDescent="0.25">
      <c r="A11" s="17" t="s">
        <v>7</v>
      </c>
      <c r="B11" s="26" t="s">
        <v>31</v>
      </c>
      <c r="C11" s="27"/>
      <c r="D11" s="28"/>
      <c r="E11" s="28">
        <v>0.1</v>
      </c>
      <c r="F11" s="29">
        <f>E11</f>
        <v>0.1</v>
      </c>
      <c r="G11" s="29">
        <f t="shared" ref="G11:L11" si="1">F11</f>
        <v>0.1</v>
      </c>
      <c r="H11" s="29">
        <f t="shared" si="1"/>
        <v>0.1</v>
      </c>
      <c r="I11" s="29">
        <f t="shared" si="1"/>
        <v>0.1</v>
      </c>
      <c r="J11" s="29">
        <f t="shared" si="1"/>
        <v>0.1</v>
      </c>
      <c r="K11" s="29">
        <f t="shared" si="1"/>
        <v>0.1</v>
      </c>
      <c r="L11" s="29">
        <f t="shared" si="1"/>
        <v>0.1</v>
      </c>
    </row>
    <row r="12" spans="1:12" x14ac:dyDescent="0.25">
      <c r="A12" s="17" t="s">
        <v>11</v>
      </c>
      <c r="B12" s="17" t="s">
        <v>32</v>
      </c>
      <c r="C12" s="30"/>
      <c r="D12" s="31">
        <v>1500</v>
      </c>
      <c r="E12" s="32">
        <f>D12*(1+E11)</f>
        <v>1650.0000000000002</v>
      </c>
      <c r="F12" s="32">
        <f>E12*(1+F11)</f>
        <v>1815.0000000000005</v>
      </c>
      <c r="G12" s="32">
        <f t="shared" ref="G12:L12" si="2">F12*(1+G11)</f>
        <v>1996.5000000000007</v>
      </c>
      <c r="H12" s="32">
        <f t="shared" si="2"/>
        <v>2196.150000000001</v>
      </c>
      <c r="I12" s="32">
        <f t="shared" si="2"/>
        <v>2415.7650000000012</v>
      </c>
      <c r="J12" s="32">
        <f t="shared" si="2"/>
        <v>2657.3415000000014</v>
      </c>
      <c r="K12" s="32">
        <f t="shared" si="2"/>
        <v>2923.0756500000016</v>
      </c>
      <c r="L12" s="32">
        <f t="shared" si="2"/>
        <v>3215.3832150000021</v>
      </c>
    </row>
    <row r="13" spans="1:12" x14ac:dyDescent="0.25">
      <c r="A13" s="24" t="s">
        <v>30</v>
      </c>
      <c r="B13" s="25"/>
      <c r="C13" s="30"/>
      <c r="D13" s="33"/>
      <c r="E13" s="33"/>
      <c r="F13" s="33"/>
      <c r="G13" s="33"/>
      <c r="H13" s="33"/>
      <c r="I13" s="33"/>
      <c r="J13" s="33"/>
      <c r="K13" s="33"/>
      <c r="L13" s="33"/>
    </row>
    <row r="14" spans="1:12" x14ac:dyDescent="0.25">
      <c r="A14" s="17" t="s">
        <v>7</v>
      </c>
      <c r="B14" s="26" t="s">
        <v>31</v>
      </c>
      <c r="C14" s="27"/>
      <c r="D14" s="28"/>
      <c r="E14" s="28">
        <v>0.15</v>
      </c>
      <c r="F14" s="29">
        <f>E14</f>
        <v>0.15</v>
      </c>
      <c r="G14" s="29">
        <f t="shared" ref="G14:L14" si="3">F14</f>
        <v>0.15</v>
      </c>
      <c r="H14" s="29">
        <f t="shared" si="3"/>
        <v>0.15</v>
      </c>
      <c r="I14" s="29">
        <v>0.2</v>
      </c>
      <c r="J14" s="29">
        <f t="shared" si="3"/>
        <v>0.2</v>
      </c>
      <c r="K14" s="29">
        <f t="shared" si="3"/>
        <v>0.2</v>
      </c>
      <c r="L14" s="29">
        <f t="shared" si="3"/>
        <v>0.2</v>
      </c>
    </row>
    <row r="15" spans="1:12" x14ac:dyDescent="0.25">
      <c r="A15" s="17" t="s">
        <v>11</v>
      </c>
      <c r="B15" s="17" t="s">
        <v>32</v>
      </c>
      <c r="C15" s="30"/>
      <c r="D15" s="31">
        <v>800</v>
      </c>
      <c r="E15" s="32">
        <f>D15*(1+E14)</f>
        <v>919.99999999999989</v>
      </c>
      <c r="F15" s="32">
        <f>E15*(1+F14)</f>
        <v>1057.9999999999998</v>
      </c>
      <c r="G15" s="32">
        <f t="shared" ref="G15:L15" si="4">F15*(1+G14)</f>
        <v>1216.6999999999996</v>
      </c>
      <c r="H15" s="32">
        <f t="shared" si="4"/>
        <v>1399.2049999999995</v>
      </c>
      <c r="I15" s="32">
        <f t="shared" si="4"/>
        <v>1679.0459999999994</v>
      </c>
      <c r="J15" s="32">
        <f t="shared" si="4"/>
        <v>2014.8551999999991</v>
      </c>
      <c r="K15" s="32">
        <f t="shared" si="4"/>
        <v>2417.826239999999</v>
      </c>
      <c r="L15" s="32">
        <f t="shared" si="4"/>
        <v>2901.3914879999988</v>
      </c>
    </row>
    <row r="16" spans="1:12" x14ac:dyDescent="0.25">
      <c r="A16" s="24" t="s">
        <v>30</v>
      </c>
      <c r="B16" s="25"/>
      <c r="C16" s="30"/>
      <c r="D16" s="33"/>
      <c r="E16" s="33"/>
      <c r="F16" s="33"/>
      <c r="G16" s="33"/>
      <c r="H16" s="33"/>
      <c r="I16" s="33"/>
      <c r="J16" s="33"/>
      <c r="K16" s="33"/>
      <c r="L16" s="33"/>
    </row>
    <row r="17" spans="1:12" x14ac:dyDescent="0.25">
      <c r="A17" s="17" t="s">
        <v>7</v>
      </c>
      <c r="B17" s="26" t="s">
        <v>31</v>
      </c>
      <c r="C17" s="27"/>
      <c r="D17" s="28"/>
      <c r="E17" s="28">
        <v>0.1</v>
      </c>
      <c r="F17" s="29">
        <f>E17</f>
        <v>0.1</v>
      </c>
      <c r="G17" s="29">
        <f t="shared" ref="G17:L17" si="5">F17</f>
        <v>0.1</v>
      </c>
      <c r="H17" s="29">
        <f t="shared" si="5"/>
        <v>0.1</v>
      </c>
      <c r="I17" s="29">
        <f t="shared" si="5"/>
        <v>0.1</v>
      </c>
      <c r="J17" s="29">
        <f t="shared" si="5"/>
        <v>0.1</v>
      </c>
      <c r="K17" s="29">
        <f t="shared" si="5"/>
        <v>0.1</v>
      </c>
      <c r="L17" s="29">
        <f t="shared" si="5"/>
        <v>0.1</v>
      </c>
    </row>
    <row r="18" spans="1:12" x14ac:dyDescent="0.25">
      <c r="A18" s="17" t="s">
        <v>11</v>
      </c>
      <c r="B18" s="17" t="s">
        <v>32</v>
      </c>
      <c r="C18" s="30"/>
      <c r="D18" s="31">
        <v>400</v>
      </c>
      <c r="E18" s="32">
        <f>D18*(1+E17)</f>
        <v>440.00000000000006</v>
      </c>
      <c r="F18" s="32">
        <f>E18*(1+F17)</f>
        <v>484.00000000000011</v>
      </c>
      <c r="G18" s="32">
        <f t="shared" ref="G18:L18" si="6">F18*(1+G17)</f>
        <v>532.4000000000002</v>
      </c>
      <c r="H18" s="32">
        <f t="shared" si="6"/>
        <v>585.64000000000033</v>
      </c>
      <c r="I18" s="32">
        <f t="shared" si="6"/>
        <v>644.20400000000041</v>
      </c>
      <c r="J18" s="32">
        <f t="shared" si="6"/>
        <v>708.62440000000049</v>
      </c>
      <c r="K18" s="32">
        <f t="shared" si="6"/>
        <v>779.4868400000006</v>
      </c>
      <c r="L18" s="32">
        <f t="shared" si="6"/>
        <v>857.43552400000078</v>
      </c>
    </row>
    <row r="19" spans="1:12" x14ac:dyDescent="0.25">
      <c r="A19" s="24" t="s">
        <v>41</v>
      </c>
      <c r="B19" s="25"/>
      <c r="C19" s="30"/>
      <c r="D19" s="33"/>
      <c r="E19" s="33"/>
      <c r="F19" s="33"/>
      <c r="G19" s="33"/>
      <c r="H19" s="33"/>
      <c r="I19" s="33"/>
      <c r="J19" s="33"/>
      <c r="K19" s="33"/>
      <c r="L19" s="33"/>
    </row>
    <row r="20" spans="1:12" x14ac:dyDescent="0.25">
      <c r="A20" s="17" t="s">
        <v>7</v>
      </c>
      <c r="B20" s="26" t="s">
        <v>31</v>
      </c>
      <c r="C20" s="27"/>
      <c r="D20" s="28"/>
      <c r="E20" s="28">
        <v>0.1</v>
      </c>
      <c r="F20" s="29">
        <f>E20</f>
        <v>0.1</v>
      </c>
      <c r="G20" s="29">
        <f t="shared" ref="G20:L20" si="7">F20</f>
        <v>0.1</v>
      </c>
      <c r="H20" s="29">
        <f t="shared" si="7"/>
        <v>0.1</v>
      </c>
      <c r="I20" s="29">
        <f t="shared" si="7"/>
        <v>0.1</v>
      </c>
      <c r="J20" s="29">
        <f t="shared" si="7"/>
        <v>0.1</v>
      </c>
      <c r="K20" s="29">
        <f t="shared" si="7"/>
        <v>0.1</v>
      </c>
      <c r="L20" s="29">
        <f t="shared" si="7"/>
        <v>0.1</v>
      </c>
    </row>
    <row r="21" spans="1:12" x14ac:dyDescent="0.25">
      <c r="A21" s="17" t="s">
        <v>11</v>
      </c>
      <c r="B21" s="17" t="s">
        <v>32</v>
      </c>
      <c r="C21" s="30"/>
      <c r="D21" s="31">
        <v>0</v>
      </c>
      <c r="E21" s="32">
        <f>D21*(1+E20)</f>
        <v>0</v>
      </c>
      <c r="F21" s="32">
        <f>E21*(1+F20)</f>
        <v>0</v>
      </c>
      <c r="G21" s="32">
        <f t="shared" ref="G21:L21" si="8">F21*(1+G20)</f>
        <v>0</v>
      </c>
      <c r="H21" s="32">
        <f t="shared" si="8"/>
        <v>0</v>
      </c>
      <c r="I21" s="32">
        <f t="shared" si="8"/>
        <v>0</v>
      </c>
      <c r="J21" s="32">
        <f t="shared" si="8"/>
        <v>0</v>
      </c>
      <c r="K21" s="32">
        <f t="shared" si="8"/>
        <v>0</v>
      </c>
      <c r="L21" s="32">
        <f t="shared" si="8"/>
        <v>0</v>
      </c>
    </row>
    <row r="22" spans="1:12" x14ac:dyDescent="0.25">
      <c r="A22" s="24" t="s">
        <v>41</v>
      </c>
      <c r="B22" s="25"/>
      <c r="C22" s="30"/>
      <c r="D22" s="33"/>
      <c r="E22" s="33"/>
      <c r="F22" s="33"/>
      <c r="G22" s="33"/>
      <c r="H22" s="33"/>
      <c r="I22" s="33"/>
      <c r="J22" s="33"/>
      <c r="K22" s="33"/>
      <c r="L22" s="33"/>
    </row>
    <row r="23" spans="1:12" x14ac:dyDescent="0.25">
      <c r="A23" s="17" t="s">
        <v>7</v>
      </c>
      <c r="B23" s="26" t="s">
        <v>31</v>
      </c>
      <c r="C23" s="27"/>
      <c r="D23" s="28"/>
      <c r="E23" s="28">
        <v>0.1</v>
      </c>
      <c r="F23" s="29">
        <f>E23</f>
        <v>0.1</v>
      </c>
      <c r="G23" s="29">
        <f t="shared" ref="G23:L23" si="9">F23</f>
        <v>0.1</v>
      </c>
      <c r="H23" s="29">
        <f t="shared" si="9"/>
        <v>0.1</v>
      </c>
      <c r="I23" s="29">
        <f t="shared" si="9"/>
        <v>0.1</v>
      </c>
      <c r="J23" s="29">
        <f t="shared" si="9"/>
        <v>0.1</v>
      </c>
      <c r="K23" s="29">
        <f t="shared" si="9"/>
        <v>0.1</v>
      </c>
      <c r="L23" s="29">
        <f t="shared" si="9"/>
        <v>0.1</v>
      </c>
    </row>
    <row r="24" spans="1:12" x14ac:dyDescent="0.25">
      <c r="A24" s="17" t="s">
        <v>11</v>
      </c>
      <c r="B24" s="17" t="s">
        <v>32</v>
      </c>
      <c r="C24" s="30"/>
      <c r="D24" s="31">
        <v>0</v>
      </c>
      <c r="E24" s="32">
        <f>D24*(1+E23)</f>
        <v>0</v>
      </c>
      <c r="F24" s="32">
        <f>E24*(1+F23)</f>
        <v>0</v>
      </c>
      <c r="G24" s="32">
        <f t="shared" ref="G24:L24" si="10">F24*(1+G23)</f>
        <v>0</v>
      </c>
      <c r="H24" s="32">
        <f t="shared" si="10"/>
        <v>0</v>
      </c>
      <c r="I24" s="32">
        <f t="shared" si="10"/>
        <v>0</v>
      </c>
      <c r="J24" s="32">
        <f t="shared" si="10"/>
        <v>0</v>
      </c>
      <c r="K24" s="32">
        <f t="shared" si="10"/>
        <v>0</v>
      </c>
      <c r="L24" s="32">
        <f t="shared" si="10"/>
        <v>0</v>
      </c>
    </row>
    <row r="26" spans="1:12" x14ac:dyDescent="0.25">
      <c r="A26" s="65" t="s">
        <v>33</v>
      </c>
      <c r="C26" s="61">
        <f>C12+C15+C18+C21+C24</f>
        <v>0</v>
      </c>
      <c r="D26" s="61">
        <f>D12+D15+D18+D21+D24</f>
        <v>2700</v>
      </c>
      <c r="E26" s="61">
        <f t="shared" ref="E26:L26" si="11">E12+E15+E18+E21+E24</f>
        <v>3010</v>
      </c>
      <c r="F26" s="61">
        <f t="shared" si="11"/>
        <v>3357</v>
      </c>
      <c r="G26" s="61">
        <f t="shared" si="11"/>
        <v>3745.6000000000004</v>
      </c>
      <c r="H26" s="61">
        <f t="shared" si="11"/>
        <v>4180.9950000000008</v>
      </c>
      <c r="I26" s="61">
        <f t="shared" si="11"/>
        <v>4739.0150000000012</v>
      </c>
      <c r="J26" s="61">
        <f t="shared" si="11"/>
        <v>5380.821100000001</v>
      </c>
      <c r="K26" s="61">
        <f t="shared" si="11"/>
        <v>6120.3887300000015</v>
      </c>
      <c r="L26" s="61">
        <f t="shared" si="11"/>
        <v>6974.2102270000014</v>
      </c>
    </row>
    <row r="28" spans="1:12" x14ac:dyDescent="0.25">
      <c r="A28" s="59" t="s">
        <v>34</v>
      </c>
    </row>
    <row r="29" spans="1:12" x14ac:dyDescent="0.25">
      <c r="A29" s="17" t="s">
        <v>35</v>
      </c>
      <c r="C29" s="17">
        <v>22000</v>
      </c>
      <c r="D29" s="17">
        <v>400</v>
      </c>
      <c r="E29" s="17">
        <f>D29</f>
        <v>400</v>
      </c>
      <c r="F29" s="17">
        <f>E29</f>
        <v>400</v>
      </c>
      <c r="G29" s="17">
        <f>F29</f>
        <v>400</v>
      </c>
    </row>
    <row r="30" spans="1:12" x14ac:dyDescent="0.25">
      <c r="A30" s="17" t="s">
        <v>36</v>
      </c>
      <c r="H30" s="17">
        <v>500</v>
      </c>
      <c r="I30" s="17">
        <f>H30</f>
        <v>500</v>
      </c>
      <c r="J30" s="17">
        <f t="shared" ref="J30:L30" si="12">I30</f>
        <v>500</v>
      </c>
      <c r="K30" s="17">
        <f t="shared" si="12"/>
        <v>500</v>
      </c>
      <c r="L30" s="17">
        <f t="shared" si="12"/>
        <v>500</v>
      </c>
    </row>
    <row r="31" spans="1:12" x14ac:dyDescent="0.25">
      <c r="A31" s="17" t="s">
        <v>37</v>
      </c>
      <c r="F31" s="17">
        <v>100</v>
      </c>
      <c r="G31" s="17">
        <f>F31</f>
        <v>100</v>
      </c>
      <c r="H31" s="17">
        <f>G31</f>
        <v>100</v>
      </c>
    </row>
    <row r="32" spans="1:12" x14ac:dyDescent="0.25">
      <c r="A32" s="24" t="s">
        <v>39</v>
      </c>
      <c r="B32" s="25"/>
    </row>
    <row r="33" spans="1:12" x14ac:dyDescent="0.25">
      <c r="A33" s="24" t="s">
        <v>39</v>
      </c>
      <c r="B33" s="25"/>
      <c r="G33" s="17">
        <v>50</v>
      </c>
      <c r="H33" s="17">
        <v>50</v>
      </c>
    </row>
    <row r="34" spans="1:12" x14ac:dyDescent="0.25">
      <c r="A34" s="17" t="s">
        <v>38</v>
      </c>
    </row>
    <row r="36" spans="1:12" x14ac:dyDescent="0.25">
      <c r="A36" s="65" t="s">
        <v>40</v>
      </c>
      <c r="C36" s="61">
        <f>SUM(C29:C34)</f>
        <v>22000</v>
      </c>
      <c r="D36" s="61">
        <f>SUM(D29:D34)</f>
        <v>400</v>
      </c>
      <c r="E36" s="61">
        <f t="shared" ref="E36:L36" si="13">SUM(E29:E34)</f>
        <v>400</v>
      </c>
      <c r="F36" s="61">
        <f t="shared" si="13"/>
        <v>500</v>
      </c>
      <c r="G36" s="61">
        <f t="shared" si="13"/>
        <v>550</v>
      </c>
      <c r="H36" s="61">
        <f t="shared" si="13"/>
        <v>650</v>
      </c>
      <c r="I36" s="61">
        <f t="shared" si="13"/>
        <v>500</v>
      </c>
      <c r="J36" s="61">
        <f t="shared" si="13"/>
        <v>500</v>
      </c>
      <c r="K36" s="61">
        <f t="shared" si="13"/>
        <v>500</v>
      </c>
      <c r="L36" s="61">
        <f t="shared" si="13"/>
        <v>500</v>
      </c>
    </row>
    <row r="38" spans="1:12" x14ac:dyDescent="0.25">
      <c r="A38" s="65" t="s">
        <v>42</v>
      </c>
      <c r="C38" s="61">
        <f>C26-C36</f>
        <v>-22000</v>
      </c>
      <c r="D38" s="61">
        <f>D26-D36</f>
        <v>2300</v>
      </c>
      <c r="E38" s="61">
        <f t="shared" ref="E38:L38" si="14">E26-E36</f>
        <v>2610</v>
      </c>
      <c r="F38" s="61">
        <f t="shared" si="14"/>
        <v>2857</v>
      </c>
      <c r="G38" s="61">
        <f t="shared" si="14"/>
        <v>3195.6000000000004</v>
      </c>
      <c r="H38" s="61">
        <f t="shared" si="14"/>
        <v>3530.9950000000008</v>
      </c>
      <c r="I38" s="61">
        <f t="shared" si="14"/>
        <v>4239.0150000000012</v>
      </c>
      <c r="J38" s="61">
        <f t="shared" si="14"/>
        <v>4880.821100000001</v>
      </c>
      <c r="K38" s="61">
        <f t="shared" si="14"/>
        <v>5620.3887300000015</v>
      </c>
      <c r="L38" s="61">
        <f t="shared" si="14"/>
        <v>6474.2102270000014</v>
      </c>
    </row>
    <row r="39" spans="1:12" x14ac:dyDescent="0.25">
      <c r="A39" s="65" t="s">
        <v>49</v>
      </c>
      <c r="C39" s="61">
        <f>C38</f>
        <v>-22000</v>
      </c>
      <c r="D39" s="61">
        <f>C39+D38</f>
        <v>-19700</v>
      </c>
      <c r="E39" s="61">
        <f t="shared" ref="E39:L39" si="15">D39+E38</f>
        <v>-17090</v>
      </c>
      <c r="F39" s="61">
        <f t="shared" si="15"/>
        <v>-14233</v>
      </c>
      <c r="G39" s="61">
        <f t="shared" si="15"/>
        <v>-11037.4</v>
      </c>
      <c r="H39" s="61">
        <f t="shared" si="15"/>
        <v>-7506.4049999999988</v>
      </c>
      <c r="I39" s="61">
        <f t="shared" si="15"/>
        <v>-3267.3899999999976</v>
      </c>
      <c r="J39" s="61">
        <f t="shared" si="15"/>
        <v>1613.4311000000034</v>
      </c>
      <c r="K39" s="61">
        <f t="shared" si="15"/>
        <v>7233.8198300000049</v>
      </c>
      <c r="L39" s="61">
        <f t="shared" si="15"/>
        <v>13708.030057000007</v>
      </c>
    </row>
    <row r="40" spans="1:12" x14ac:dyDescent="0.25">
      <c r="A40" s="65" t="s">
        <v>51</v>
      </c>
      <c r="C40" s="61">
        <f>C39</f>
        <v>-22000</v>
      </c>
      <c r="D40" s="61">
        <f>PV(Param!$C$3,D2,0,-D38)</f>
        <v>2169.8113207547167</v>
      </c>
      <c r="E40" s="61">
        <f>PV(Param!$C$3,E2,0,-E38)</f>
        <v>2322.8907084371658</v>
      </c>
      <c r="F40" s="61">
        <f>PV(Param!$C$3,F2,0,-F38)</f>
        <v>2398.7922916232856</v>
      </c>
      <c r="G40" s="61">
        <f>PV(Param!$C$3,G2,0,-G38)</f>
        <v>2531.2145102434183</v>
      </c>
      <c r="H40" s="61">
        <f>PV(Param!$C$3,H2,0,-H38)</f>
        <v>2638.564872099183</v>
      </c>
      <c r="I40" s="61">
        <f>PV(Param!$C$3,I2,0,-I38)</f>
        <v>2988.3383053318953</v>
      </c>
      <c r="J40" s="61">
        <f>PV(Param!$C$3,J2,0,-J38)</f>
        <v>3246.0247928729959</v>
      </c>
      <c r="K40" s="61">
        <f>PV(Param!$C$3,K2,0,-K38)</f>
        <v>3526.3014209521775</v>
      </c>
      <c r="L40" s="61">
        <f>PV(Param!$C$3,L2,0,-L38)</f>
        <v>3832.0750859316754</v>
      </c>
    </row>
    <row r="41" spans="1:12" x14ac:dyDescent="0.25">
      <c r="A41" s="65" t="s">
        <v>52</v>
      </c>
      <c r="C41" s="61">
        <f>C40</f>
        <v>-22000</v>
      </c>
      <c r="D41" s="61">
        <f>C41+D40</f>
        <v>-19830.188679245282</v>
      </c>
      <c r="E41" s="61">
        <f t="shared" ref="E41:L41" si="16">D41+E40</f>
        <v>-17507.297970808118</v>
      </c>
      <c r="F41" s="61">
        <f t="shared" si="16"/>
        <v>-15108.505679184833</v>
      </c>
      <c r="G41" s="61">
        <f t="shared" si="16"/>
        <v>-12577.291168941414</v>
      </c>
      <c r="H41" s="61">
        <f t="shared" si="16"/>
        <v>-9938.726296842231</v>
      </c>
      <c r="I41" s="61">
        <f t="shared" si="16"/>
        <v>-6950.3879915103353</v>
      </c>
      <c r="J41" s="61">
        <f t="shared" si="16"/>
        <v>-3704.3631986373393</v>
      </c>
      <c r="K41" s="61">
        <f t="shared" si="16"/>
        <v>-178.06177768516181</v>
      </c>
      <c r="L41" s="61">
        <f t="shared" si="16"/>
        <v>3654.0133082465136</v>
      </c>
    </row>
    <row r="42" spans="1:12" x14ac:dyDescent="0.25">
      <c r="D42" s="34"/>
      <c r="E42" s="34"/>
      <c r="F42" s="34"/>
      <c r="G42" s="34"/>
      <c r="H42" s="34"/>
    </row>
    <row r="43" spans="1:12" x14ac:dyDescent="0.25">
      <c r="A43" s="59" t="s">
        <v>44</v>
      </c>
    </row>
    <row r="44" spans="1:12" x14ac:dyDescent="0.25">
      <c r="A44" s="59" t="s">
        <v>0</v>
      </c>
      <c r="B44" s="35" t="s">
        <v>45</v>
      </c>
      <c r="C44" s="36">
        <f>IRR(C38:L38)</f>
        <v>9.0662650486095897E-2</v>
      </c>
    </row>
    <row r="45" spans="1:12" x14ac:dyDescent="0.25">
      <c r="A45" s="59" t="s">
        <v>1</v>
      </c>
      <c r="B45" s="37"/>
      <c r="C45" s="38">
        <f>NPV(Param!C3,D38:L38)+C38</f>
        <v>3654.0133082465145</v>
      </c>
    </row>
    <row r="46" spans="1:12" x14ac:dyDescent="0.25">
      <c r="A46" s="59" t="s">
        <v>2</v>
      </c>
      <c r="C46" s="32">
        <f>COUNTIF(C39:L39,"&lt;=0")</f>
        <v>7</v>
      </c>
    </row>
    <row r="47" spans="1:12" x14ac:dyDescent="0.25">
      <c r="A47" s="59" t="s">
        <v>50</v>
      </c>
      <c r="B47" s="39"/>
      <c r="C47" s="32">
        <f>COUNTIF(C41:L41,"&lt;=0")</f>
        <v>9</v>
      </c>
    </row>
    <row r="48" spans="1:12" x14ac:dyDescent="0.25">
      <c r="A48" s="59" t="s">
        <v>3</v>
      </c>
      <c r="B48" s="35"/>
      <c r="C48" s="40">
        <f>SUM(D38:L38)/-C38</f>
        <v>1.623092275318182</v>
      </c>
    </row>
    <row r="49" spans="1:3" x14ac:dyDescent="0.25">
      <c r="A49" s="59" t="s">
        <v>53</v>
      </c>
      <c r="C49" s="40">
        <f>SUM(D40:L40)/-C40</f>
        <v>1.1660915140112051</v>
      </c>
    </row>
  </sheetData>
  <mergeCells count="2">
    <mergeCell ref="A1:B1"/>
    <mergeCell ref="D1:L1"/>
  </mergeCells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10"/>
  <sheetViews>
    <sheetView showGridLines="0" zoomScaleNormal="100" workbookViewId="0"/>
  </sheetViews>
  <sheetFormatPr defaultRowHeight="15" x14ac:dyDescent="0.25"/>
  <cols>
    <col min="1" max="1" width="15.42578125" style="17" customWidth="1"/>
    <col min="2" max="2" width="33.5703125" style="17" customWidth="1"/>
    <col min="3" max="3" width="32.140625" style="17" customWidth="1"/>
    <col min="4" max="16384" width="9.140625" style="17"/>
  </cols>
  <sheetData>
    <row r="1" spans="1:3" x14ac:dyDescent="0.25">
      <c r="A1" s="2" t="s">
        <v>47</v>
      </c>
      <c r="B1" s="2" t="s">
        <v>20</v>
      </c>
      <c r="C1" s="2" t="s">
        <v>43</v>
      </c>
    </row>
    <row r="2" spans="1:3" x14ac:dyDescent="0.25">
      <c r="A2" s="3" t="s">
        <v>9</v>
      </c>
      <c r="B2" s="18"/>
      <c r="C2" s="18" t="s">
        <v>46</v>
      </c>
    </row>
    <row r="3" spans="1:3" ht="15" customHeight="1" x14ac:dyDescent="0.25">
      <c r="A3" s="77" t="s">
        <v>48</v>
      </c>
      <c r="B3" s="18" t="s">
        <v>27</v>
      </c>
      <c r="C3" s="19">
        <v>0.06</v>
      </c>
    </row>
    <row r="4" spans="1:3" ht="15" customHeight="1" x14ac:dyDescent="0.25">
      <c r="A4" s="77"/>
      <c r="B4" s="18" t="s">
        <v>21</v>
      </c>
      <c r="C4" s="18"/>
    </row>
    <row r="5" spans="1:3" ht="15" customHeight="1" x14ac:dyDescent="0.25">
      <c r="A5" s="77"/>
      <c r="B5" s="18" t="s">
        <v>22</v>
      </c>
      <c r="C5" s="18"/>
    </row>
    <row r="6" spans="1:3" ht="15" customHeight="1" x14ac:dyDescent="0.25">
      <c r="A6" s="77"/>
      <c r="B6" s="18" t="s">
        <v>23</v>
      </c>
      <c r="C6" s="18"/>
    </row>
    <row r="7" spans="1:3" ht="15" customHeight="1" x14ac:dyDescent="0.25">
      <c r="A7" s="77"/>
      <c r="B7" s="18" t="s">
        <v>24</v>
      </c>
      <c r="C7" s="18"/>
    </row>
    <row r="8" spans="1:3" ht="15" customHeight="1" x14ac:dyDescent="0.25">
      <c r="A8" s="77"/>
      <c r="B8" s="18" t="s">
        <v>25</v>
      </c>
      <c r="C8" s="18"/>
    </row>
    <row r="9" spans="1:3" ht="15" customHeight="1" x14ac:dyDescent="0.25">
      <c r="A9" s="77"/>
      <c r="B9" s="18" t="s">
        <v>26</v>
      </c>
      <c r="C9" s="18"/>
    </row>
    <row r="10" spans="1:3" ht="15" customHeight="1" x14ac:dyDescent="0.25">
      <c r="A10" s="77"/>
      <c r="B10" s="18" t="s">
        <v>28</v>
      </c>
      <c r="C10" s="18"/>
    </row>
  </sheetData>
  <mergeCells count="1">
    <mergeCell ref="A3:A1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Instrucoes</vt:lpstr>
      <vt:lpstr>Portfolio</vt:lpstr>
      <vt:lpstr>1</vt:lpstr>
      <vt:lpstr>2</vt:lpstr>
      <vt:lpstr>Param</vt:lpstr>
    </vt:vector>
  </TitlesOfParts>
  <Company>PMO Escritório de Projetos</Company>
  <LinksUpToDate>false</LinksUpToDate>
  <SharedDoc>false</SharedDoc>
  <HyperlinkBase>http://www.escritoriodeprojetos.com.br/SharedFiles/Download.aspx?pageid=18&amp;mid=24&amp;fileid=16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Avaliação de Projetos</dc:title>
  <dc:subject>Planilha para avaliação de projetos</dc:subject>
  <dc:creator>eduardo@escritoriodeprojetos.com.br</dc:creator>
  <cp:lastModifiedBy>Eduardo Montes</cp:lastModifiedBy>
  <cp:lastPrinted>2011-09-19T21:52:01Z</cp:lastPrinted>
  <dcterms:created xsi:type="dcterms:W3CDTF">2003-06-16T18:48:17Z</dcterms:created>
  <dcterms:modified xsi:type="dcterms:W3CDTF">2018-06-14T19:04:52Z</dcterms:modified>
  <cp:category>Gerenciamento de Projetos, Avaliação, Template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-390182746</vt:i4>
  </property>
  <property fmtid="{D5CDD505-2E9C-101B-9397-08002B2CF9AE}" pid="3" name="_EmailSubject">
    <vt:lpwstr>Planilha de controle e riscos</vt:lpwstr>
  </property>
  <property fmtid="{D5CDD505-2E9C-101B-9397-08002B2CF9AE}" pid="4" name="_AuthorEmail">
    <vt:lpwstr>Ywama@crk.com.br</vt:lpwstr>
  </property>
  <property fmtid="{D5CDD505-2E9C-101B-9397-08002B2CF9AE}" pid="5" name="_AuthorEmailDisplayName">
    <vt:lpwstr>Ywama</vt:lpwstr>
  </property>
  <property fmtid="{D5CDD505-2E9C-101B-9397-08002B2CF9AE}" pid="6" name="_PreviousAdHocReviewCycleID">
    <vt:i4>-1939388886</vt:i4>
  </property>
  <property fmtid="{D5CDD505-2E9C-101B-9397-08002B2CF9AE}" pid="7" name="_ReviewingToolsShownOnce">
    <vt:lpwstr/>
  </property>
</Properties>
</file>