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Manuscripts/ABFEP/Submission/SourceData/"/>
    </mc:Choice>
  </mc:AlternateContent>
  <xr:revisionPtr revIDLastSave="0" documentId="13_ncr:1_{B7CF0DD5-2180-8247-A916-638ADF035886}" xr6:coauthVersionLast="47" xr6:coauthVersionMax="47" xr10:uidLastSave="{00000000-0000-0000-0000-000000000000}"/>
  <bookViews>
    <workbookView xWindow="5720" yWindow="5340" windowWidth="29560" windowHeight="12920" firstSheet="4" activeTab="16" xr2:uid="{3BAB4961-DF32-7143-973F-D1BCAD6BAA73}"/>
  </bookViews>
  <sheets>
    <sheet name="bace1" sheetId="143" r:id="rId1"/>
    <sheet name="bace1_shift" sheetId="166" r:id="rId2"/>
    <sheet name="cdk2" sheetId="131" r:id="rId3"/>
    <sheet name="cdk2_shift" sheetId="136" r:id="rId4"/>
    <sheet name="jnk1" sheetId="106" r:id="rId5"/>
    <sheet name="jnk1_shift" sheetId="113" r:id="rId6"/>
    <sheet name="mcl1" sheetId="173" r:id="rId7"/>
    <sheet name="mcl1_shift" sheetId="177" r:id="rId8"/>
    <sheet name="p38" sheetId="222" r:id="rId9"/>
    <sheet name="p38_shift" sheetId="227" r:id="rId10"/>
    <sheet name="ptp1b" sheetId="140" r:id="rId11"/>
    <sheet name="ptp1b_shift" sheetId="152" r:id="rId12"/>
    <sheet name="thrombin" sheetId="159" r:id="rId13"/>
    <sheet name="thrombin_shift" sheetId="162" r:id="rId14"/>
    <sheet name="tyk2" sheetId="35" r:id="rId15"/>
    <sheet name="tyk2_shift" sheetId="36" r:id="rId16"/>
    <sheet name="summary" sheetId="2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06" l="1"/>
  <c r="I6" i="106"/>
  <c r="M6" i="106"/>
  <c r="N6" i="106"/>
  <c r="L25" i="106" a="1"/>
  <c r="L25" i="106" s="1"/>
  <c r="L24" i="106" a="1"/>
  <c r="L24" i="106" s="1"/>
  <c r="K45" i="177" a="1"/>
  <c r="K45" i="177" s="1"/>
  <c r="K46" i="177" a="1"/>
  <c r="K46" i="177" s="1"/>
  <c r="J46" i="177" a="1"/>
  <c r="J46" i="177" s="1"/>
  <c r="K45" i="173" a="1"/>
  <c r="K45" i="173" s="1"/>
  <c r="K46" i="173" a="1"/>
  <c r="K46" i="173" s="1"/>
  <c r="C12" i="215"/>
  <c r="AC11" i="215"/>
  <c r="AD11" i="215"/>
  <c r="AB11" i="215"/>
  <c r="AF10" i="215"/>
  <c r="AG10" i="215"/>
  <c r="AE10" i="215"/>
  <c r="AC10" i="215"/>
  <c r="AD10" i="215"/>
  <c r="AB10" i="215"/>
  <c r="AF9" i="215"/>
  <c r="AG9" i="215"/>
  <c r="AE9" i="215"/>
  <c r="AC9" i="215"/>
  <c r="AD9" i="215"/>
  <c r="AB9" i="215"/>
  <c r="AF8" i="215"/>
  <c r="AG8" i="215"/>
  <c r="AE8" i="215"/>
  <c r="AC8" i="215"/>
  <c r="AD8" i="215"/>
  <c r="AB8" i="215"/>
  <c r="AF7" i="215"/>
  <c r="AG7" i="215"/>
  <c r="AE7" i="215"/>
  <c r="AC7" i="215"/>
  <c r="AD7" i="215"/>
  <c r="AB7" i="215"/>
  <c r="AF5" i="215"/>
  <c r="AG5" i="215"/>
  <c r="AE5" i="215"/>
  <c r="AC5" i="215"/>
  <c r="AD5" i="215"/>
  <c r="AB5" i="215"/>
  <c r="AF4" i="215"/>
  <c r="AG4" i="215"/>
  <c r="AE4" i="215"/>
  <c r="AC4" i="215"/>
  <c r="AD4" i="215"/>
  <c r="AB4" i="215"/>
  <c r="E44" i="222"/>
  <c r="E43" i="222"/>
  <c r="C44" i="222"/>
  <c r="C43" i="222"/>
  <c r="AA8" i="215" l="1"/>
  <c r="J31" i="227"/>
  <c r="K6" i="227"/>
  <c r="E3" i="227"/>
  <c r="I3" i="227" s="1"/>
  <c r="F3" i="227"/>
  <c r="G3" i="227"/>
  <c r="E4" i="227"/>
  <c r="E6" i="227"/>
  <c r="F6" i="227"/>
  <c r="E7" i="227"/>
  <c r="F7" i="227"/>
  <c r="E8" i="227"/>
  <c r="E10" i="227"/>
  <c r="F10" i="227"/>
  <c r="E11" i="227"/>
  <c r="F11" i="227"/>
  <c r="E12" i="227"/>
  <c r="E14" i="227"/>
  <c r="F14" i="227"/>
  <c r="E15" i="227"/>
  <c r="H15" i="227" s="1"/>
  <c r="F15" i="227"/>
  <c r="G15" i="227"/>
  <c r="E16" i="227"/>
  <c r="E18" i="227"/>
  <c r="F18" i="227"/>
  <c r="E19" i="227"/>
  <c r="F19" i="227"/>
  <c r="E20" i="227"/>
  <c r="E22" i="227"/>
  <c r="F22" i="227"/>
  <c r="E23" i="227"/>
  <c r="F23" i="227"/>
  <c r="E24" i="227"/>
  <c r="E26" i="227"/>
  <c r="F26" i="227"/>
  <c r="E27" i="227"/>
  <c r="I27" i="227" s="1"/>
  <c r="F27" i="227"/>
  <c r="G27" i="227"/>
  <c r="H27" i="227" s="1"/>
  <c r="E28" i="227"/>
  <c r="E30" i="227"/>
  <c r="F30" i="227"/>
  <c r="E31" i="227"/>
  <c r="F31" i="227"/>
  <c r="E32" i="227"/>
  <c r="E34" i="227"/>
  <c r="F34" i="227"/>
  <c r="E35" i="227"/>
  <c r="F35" i="227"/>
  <c r="F2" i="227"/>
  <c r="D41" i="227"/>
  <c r="D40" i="227"/>
  <c r="T8" i="215" s="1"/>
  <c r="D39" i="227"/>
  <c r="D38" i="227" a="1"/>
  <c r="D38" i="227" s="1"/>
  <c r="M8" i="215" s="1"/>
  <c r="D37" i="227" a="1"/>
  <c r="D37" i="227" s="1"/>
  <c r="D36" i="227"/>
  <c r="C36" i="227"/>
  <c r="L41" i="222"/>
  <c r="K41" i="222"/>
  <c r="J41" i="222"/>
  <c r="G41" i="222"/>
  <c r="F41" i="222"/>
  <c r="E41" i="222"/>
  <c r="D41" i="222"/>
  <c r="D40" i="222"/>
  <c r="L39" i="222"/>
  <c r="L40" i="222" s="1"/>
  <c r="K39" i="222"/>
  <c r="K40" i="222" s="1"/>
  <c r="J39" i="222"/>
  <c r="J40" i="222" s="1"/>
  <c r="G39" i="222"/>
  <c r="G40" i="222" s="1"/>
  <c r="F39" i="222"/>
  <c r="F40" i="222" s="1"/>
  <c r="E39" i="222"/>
  <c r="E40" i="222" s="1"/>
  <c r="D39" i="222"/>
  <c r="L38" i="222" a="1"/>
  <c r="L38" i="222" s="1"/>
  <c r="K38" i="222" a="1"/>
  <c r="K38" i="222" s="1"/>
  <c r="J38" i="222" a="1"/>
  <c r="J38" i="222" s="1"/>
  <c r="G38" i="222" a="1"/>
  <c r="G38" i="222" s="1"/>
  <c r="F38" i="222" a="1"/>
  <c r="F38" i="222" s="1"/>
  <c r="E38" i="222"/>
  <c r="E38" i="222" a="1"/>
  <c r="D38" i="222" a="1"/>
  <c r="D38" i="222" s="1"/>
  <c r="L37" i="222" a="1"/>
  <c r="L37" i="222" s="1"/>
  <c r="K37" i="222" a="1"/>
  <c r="K37" i="222" s="1"/>
  <c r="J37" i="222" a="1"/>
  <c r="J37" i="222" s="1"/>
  <c r="G37" i="222" a="1"/>
  <c r="G37" i="222" s="1"/>
  <c r="F37" i="222" a="1"/>
  <c r="F37" i="222" s="1"/>
  <c r="E37" i="222" a="1"/>
  <c r="E37" i="222" s="1"/>
  <c r="D37" i="222" a="1"/>
  <c r="D37" i="222" s="1"/>
  <c r="L36" i="222"/>
  <c r="L25" i="227" s="1"/>
  <c r="K36" i="222"/>
  <c r="K26" i="227" s="1"/>
  <c r="J36" i="222"/>
  <c r="J30" i="227" s="1"/>
  <c r="G36" i="222"/>
  <c r="F36" i="222"/>
  <c r="F4" i="227" s="1"/>
  <c r="E36" i="222"/>
  <c r="E2" i="227" s="1"/>
  <c r="D36" i="222"/>
  <c r="C36" i="222"/>
  <c r="F9" i="227" s="1"/>
  <c r="N35" i="222"/>
  <c r="M35" i="222"/>
  <c r="I35" i="222"/>
  <c r="H35" i="222"/>
  <c r="N34" i="222"/>
  <c r="M34" i="222"/>
  <c r="I34" i="222"/>
  <c r="H34" i="222"/>
  <c r="N33" i="222"/>
  <c r="M33" i="222"/>
  <c r="I33" i="222"/>
  <c r="H33" i="222"/>
  <c r="N32" i="222"/>
  <c r="M32" i="222"/>
  <c r="I32" i="222"/>
  <c r="H32" i="222"/>
  <c r="N31" i="222"/>
  <c r="M31" i="222"/>
  <c r="I31" i="222"/>
  <c r="H31" i="222"/>
  <c r="N30" i="222"/>
  <c r="M30" i="222"/>
  <c r="I30" i="222"/>
  <c r="H30" i="222"/>
  <c r="N29" i="222"/>
  <c r="M29" i="222"/>
  <c r="I29" i="222"/>
  <c r="H29" i="222"/>
  <c r="N28" i="222"/>
  <c r="M28" i="222"/>
  <c r="I28" i="222"/>
  <c r="H28" i="222"/>
  <c r="N27" i="222"/>
  <c r="M27" i="222"/>
  <c r="I27" i="222"/>
  <c r="H27" i="222"/>
  <c r="N26" i="222"/>
  <c r="M26" i="222"/>
  <c r="I26" i="222"/>
  <c r="H26" i="222"/>
  <c r="N25" i="222"/>
  <c r="M25" i="222"/>
  <c r="I25" i="222"/>
  <c r="H25" i="222"/>
  <c r="N24" i="222"/>
  <c r="M24" i="222"/>
  <c r="I24" i="222"/>
  <c r="H24" i="222"/>
  <c r="N23" i="222"/>
  <c r="M23" i="222"/>
  <c r="I23" i="222"/>
  <c r="H23" i="222"/>
  <c r="N22" i="222"/>
  <c r="M22" i="222"/>
  <c r="I22" i="222"/>
  <c r="H22" i="222"/>
  <c r="N21" i="222"/>
  <c r="M21" i="222"/>
  <c r="I21" i="222"/>
  <c r="H21" i="222"/>
  <c r="N20" i="222"/>
  <c r="M20" i="222"/>
  <c r="I20" i="222"/>
  <c r="H20" i="222"/>
  <c r="N19" i="222"/>
  <c r="M19" i="222"/>
  <c r="I19" i="222"/>
  <c r="H19" i="222"/>
  <c r="N18" i="222"/>
  <c r="M18" i="222"/>
  <c r="I18" i="222"/>
  <c r="H18" i="222"/>
  <c r="N17" i="222"/>
  <c r="M17" i="222"/>
  <c r="I17" i="222"/>
  <c r="H17" i="222"/>
  <c r="N16" i="222"/>
  <c r="M16" i="222"/>
  <c r="I16" i="222"/>
  <c r="H16" i="222"/>
  <c r="N15" i="222"/>
  <c r="M15" i="222"/>
  <c r="I15" i="222"/>
  <c r="H15" i="222"/>
  <c r="N14" i="222"/>
  <c r="M14" i="222"/>
  <c r="I14" i="222"/>
  <c r="H14" i="222"/>
  <c r="N13" i="222"/>
  <c r="M13" i="222"/>
  <c r="I13" i="222"/>
  <c r="H13" i="222"/>
  <c r="N12" i="222"/>
  <c r="M12" i="222"/>
  <c r="I12" i="222"/>
  <c r="H12" i="222"/>
  <c r="N11" i="222"/>
  <c r="M11" i="222"/>
  <c r="I11" i="222"/>
  <c r="H11" i="222"/>
  <c r="N10" i="222"/>
  <c r="M10" i="222"/>
  <c r="I10" i="222"/>
  <c r="H10" i="222"/>
  <c r="N9" i="222"/>
  <c r="M9" i="222"/>
  <c r="I9" i="222"/>
  <c r="H9" i="222"/>
  <c r="N8" i="222"/>
  <c r="M8" i="222"/>
  <c r="I8" i="222"/>
  <c r="H8" i="222"/>
  <c r="N7" i="222"/>
  <c r="M7" i="222"/>
  <c r="I7" i="222"/>
  <c r="H7" i="222"/>
  <c r="N6" i="222"/>
  <c r="M6" i="222"/>
  <c r="I6" i="222"/>
  <c r="H6" i="222"/>
  <c r="N5" i="222"/>
  <c r="M5" i="222"/>
  <c r="I5" i="222"/>
  <c r="H5" i="222"/>
  <c r="N4" i="222"/>
  <c r="M4" i="222"/>
  <c r="I4" i="222"/>
  <c r="H4" i="222"/>
  <c r="N3" i="222"/>
  <c r="M3" i="222"/>
  <c r="I3" i="222"/>
  <c r="H3" i="222"/>
  <c r="N2" i="222"/>
  <c r="M2" i="222"/>
  <c r="I2" i="222"/>
  <c r="H2" i="222"/>
  <c r="H38" i="222" s="1" a="1"/>
  <c r="L34" i="227" l="1"/>
  <c r="L6" i="227"/>
  <c r="L10" i="227"/>
  <c r="L13" i="227"/>
  <c r="L22" i="227"/>
  <c r="M41" i="222"/>
  <c r="K13" i="227"/>
  <c r="K17" i="227"/>
  <c r="K18" i="227"/>
  <c r="K25" i="227"/>
  <c r="K29" i="227"/>
  <c r="K5" i="227"/>
  <c r="K30" i="227"/>
  <c r="J14" i="227"/>
  <c r="J2" i="227"/>
  <c r="J19" i="227"/>
  <c r="J25" i="227"/>
  <c r="J7" i="227"/>
  <c r="J26" i="227"/>
  <c r="J13" i="227"/>
  <c r="N13" i="227" s="1"/>
  <c r="I35" i="227"/>
  <c r="I23" i="227"/>
  <c r="I4" i="227"/>
  <c r="G2" i="227"/>
  <c r="G4" i="227"/>
  <c r="G8" i="227"/>
  <c r="G12" i="227"/>
  <c r="G16" i="227"/>
  <c r="G20" i="227"/>
  <c r="G24" i="227"/>
  <c r="G28" i="227"/>
  <c r="G32" i="227"/>
  <c r="L35" i="227"/>
  <c r="L31" i="227"/>
  <c r="L27" i="227"/>
  <c r="L23" i="227"/>
  <c r="L19" i="227"/>
  <c r="L15" i="227"/>
  <c r="L11" i="227"/>
  <c r="L7" i="227"/>
  <c r="L3" i="227"/>
  <c r="I15" i="227"/>
  <c r="G25" i="227"/>
  <c r="G13" i="227"/>
  <c r="J3" i="227"/>
  <c r="L9" i="227"/>
  <c r="J15" i="227"/>
  <c r="L21" i="227"/>
  <c r="J27" i="227"/>
  <c r="L33" i="227"/>
  <c r="M36" i="222"/>
  <c r="H23" i="227"/>
  <c r="G30" i="227"/>
  <c r="I30" i="227" s="1"/>
  <c r="G18" i="227"/>
  <c r="I18" i="227" s="1"/>
  <c r="G6" i="227"/>
  <c r="L4" i="227"/>
  <c r="J10" i="227"/>
  <c r="L16" i="227"/>
  <c r="J22" i="227"/>
  <c r="L28" i="227"/>
  <c r="J34" i="227"/>
  <c r="H4" i="227"/>
  <c r="G35" i="227"/>
  <c r="G23" i="227"/>
  <c r="G11" i="227"/>
  <c r="H11" i="227" s="1"/>
  <c r="J5" i="227"/>
  <c r="K10" i="227"/>
  <c r="J17" i="227"/>
  <c r="K22" i="227"/>
  <c r="J29" i="227"/>
  <c r="K34" i="227"/>
  <c r="N38" i="222"/>
  <c r="L8" i="215" s="1"/>
  <c r="H35" i="227"/>
  <c r="G29" i="227"/>
  <c r="G17" i="227"/>
  <c r="G5" i="227"/>
  <c r="L5" i="227"/>
  <c r="J11" i="227"/>
  <c r="L17" i="227"/>
  <c r="J23" i="227"/>
  <c r="L29" i="227"/>
  <c r="G34" i="227"/>
  <c r="I34" i="227" s="1"/>
  <c r="G22" i="227"/>
  <c r="G10" i="227"/>
  <c r="I10" i="227" s="1"/>
  <c r="J6" i="227"/>
  <c r="L12" i="227"/>
  <c r="M12" i="227" s="1"/>
  <c r="J18" i="227"/>
  <c r="L24" i="227"/>
  <c r="H10" i="227"/>
  <c r="N25" i="227"/>
  <c r="M25" i="227"/>
  <c r="I22" i="227"/>
  <c r="L18" i="227"/>
  <c r="L30" i="227"/>
  <c r="M30" i="227" s="1"/>
  <c r="I2" i="227"/>
  <c r="H2" i="227"/>
  <c r="G33" i="227"/>
  <c r="G21" i="227"/>
  <c r="G9" i="227"/>
  <c r="G26" i="227"/>
  <c r="H26" i="227" s="1"/>
  <c r="L8" i="227"/>
  <c r="L20" i="227"/>
  <c r="L32" i="227"/>
  <c r="AC20" i="215"/>
  <c r="AB20" i="215"/>
  <c r="J32" i="227"/>
  <c r="J28" i="227"/>
  <c r="J24" i="227"/>
  <c r="J20" i="227"/>
  <c r="J16" i="227"/>
  <c r="J12" i="227"/>
  <c r="J8" i="227"/>
  <c r="J4" i="227"/>
  <c r="J35" i="227"/>
  <c r="H3" i="227"/>
  <c r="H8" i="227"/>
  <c r="G31" i="227"/>
  <c r="I31" i="227" s="1"/>
  <c r="G19" i="227"/>
  <c r="G7" i="227"/>
  <c r="K2" i="227"/>
  <c r="J9" i="227"/>
  <c r="K14" i="227"/>
  <c r="M14" i="227" s="1"/>
  <c r="J21" i="227"/>
  <c r="J33" i="227"/>
  <c r="AF20" i="215"/>
  <c r="G14" i="227"/>
  <c r="I14" i="227" s="1"/>
  <c r="K32" i="227"/>
  <c r="K28" i="227"/>
  <c r="K24" i="227"/>
  <c r="K20" i="227"/>
  <c r="K16" i="227"/>
  <c r="K12" i="227"/>
  <c r="K8" i="227"/>
  <c r="K4" i="227"/>
  <c r="K27" i="227"/>
  <c r="K19" i="227"/>
  <c r="K7" i="227"/>
  <c r="K35" i="227"/>
  <c r="K23" i="227"/>
  <c r="K11" i="227"/>
  <c r="K31" i="227"/>
  <c r="N31" i="227" s="1"/>
  <c r="K15" i="227"/>
  <c r="K3" i="227"/>
  <c r="I26" i="227"/>
  <c r="L2" i="227"/>
  <c r="K9" i="227"/>
  <c r="L14" i="227"/>
  <c r="K21" i="227"/>
  <c r="L26" i="227"/>
  <c r="N26" i="227" s="1"/>
  <c r="K33" i="227"/>
  <c r="F25" i="227"/>
  <c r="F13" i="227"/>
  <c r="E33" i="227"/>
  <c r="E29" i="227"/>
  <c r="E25" i="227"/>
  <c r="I25" i="227" s="1"/>
  <c r="E21" i="227"/>
  <c r="E17" i="227"/>
  <c r="E13" i="227"/>
  <c r="E9" i="227"/>
  <c r="E5" i="227"/>
  <c r="E38" i="227" s="1" a="1"/>
  <c r="E38" i="227" s="1"/>
  <c r="N8" i="215" s="1"/>
  <c r="F29" i="227"/>
  <c r="F17" i="227"/>
  <c r="F5" i="227"/>
  <c r="F33" i="227"/>
  <c r="F21" i="227"/>
  <c r="F32" i="227"/>
  <c r="H32" i="227" s="1"/>
  <c r="F28" i="227"/>
  <c r="H28" i="227" s="1"/>
  <c r="F24" i="227"/>
  <c r="F20" i="227"/>
  <c r="I20" i="227" s="1"/>
  <c r="F16" i="227"/>
  <c r="I16" i="227" s="1"/>
  <c r="F12" i="227"/>
  <c r="H12" i="227" s="1"/>
  <c r="F8" i="227"/>
  <c r="I8" i="227" s="1"/>
  <c r="L36" i="227"/>
  <c r="M5" i="227"/>
  <c r="H30" i="227"/>
  <c r="H6" i="227"/>
  <c r="H18" i="227"/>
  <c r="I6" i="227"/>
  <c r="H34" i="227"/>
  <c r="H22" i="227"/>
  <c r="H25" i="227"/>
  <c r="G41" i="227"/>
  <c r="I38" i="222"/>
  <c r="K8" i="215" s="1"/>
  <c r="H38" i="222"/>
  <c r="H36" i="222"/>
  <c r="N37" i="222"/>
  <c r="J8" i="215" s="1"/>
  <c r="H37" i="222" a="1"/>
  <c r="H37" i="222" s="1"/>
  <c r="H39" i="222"/>
  <c r="H40" i="222" s="1"/>
  <c r="I37" i="222"/>
  <c r="I8" i="215" s="1"/>
  <c r="M39" i="222"/>
  <c r="M40" i="222" s="1"/>
  <c r="M38" i="222" a="1"/>
  <c r="M38" i="222" s="1"/>
  <c r="H41" i="222"/>
  <c r="M37" i="222" a="1"/>
  <c r="M37" i="222" s="1"/>
  <c r="M7" i="227" l="1"/>
  <c r="M19" i="227"/>
  <c r="N30" i="227"/>
  <c r="K41" i="227"/>
  <c r="N19" i="227"/>
  <c r="M13" i="227"/>
  <c r="M16" i="227"/>
  <c r="N16" i="227"/>
  <c r="F39" i="227"/>
  <c r="F40" i="227" s="1"/>
  <c r="V8" i="215" s="1"/>
  <c r="I29" i="227"/>
  <c r="H29" i="227"/>
  <c r="J37" i="227" a="1"/>
  <c r="J37" i="227" s="1"/>
  <c r="M9" i="227"/>
  <c r="N9" i="227"/>
  <c r="M20" i="227"/>
  <c r="N20" i="227"/>
  <c r="F37" i="227" a="1"/>
  <c r="F37" i="227" s="1"/>
  <c r="H31" i="227"/>
  <c r="I32" i="227"/>
  <c r="I33" i="227"/>
  <c r="H33" i="227"/>
  <c r="K36" i="227"/>
  <c r="K38" i="227" a="1"/>
  <c r="K38" i="227" s="1"/>
  <c r="R8" i="215" s="1"/>
  <c r="N2" i="227"/>
  <c r="K39" i="227"/>
  <c r="K40" i="227" s="1"/>
  <c r="Y8" i="215" s="1"/>
  <c r="K37" i="227" a="1"/>
  <c r="K37" i="227" s="1"/>
  <c r="M2" i="227"/>
  <c r="N24" i="227"/>
  <c r="M24" i="227"/>
  <c r="M23" i="227"/>
  <c r="N23" i="227"/>
  <c r="N34" i="227"/>
  <c r="M34" i="227"/>
  <c r="I28" i="227"/>
  <c r="I7" i="227"/>
  <c r="H7" i="227"/>
  <c r="H38" i="227" s="1" a="1"/>
  <c r="H38" i="227" s="1"/>
  <c r="N28" i="227"/>
  <c r="M28" i="227"/>
  <c r="I38" i="227"/>
  <c r="H19" i="227"/>
  <c r="I19" i="227"/>
  <c r="M32" i="227"/>
  <c r="N32" i="227"/>
  <c r="N11" i="227"/>
  <c r="M11" i="227"/>
  <c r="N29" i="227"/>
  <c r="M29" i="227"/>
  <c r="M22" i="227"/>
  <c r="N22" i="227"/>
  <c r="H20" i="227"/>
  <c r="J38" i="227" a="1"/>
  <c r="J38" i="227" s="1"/>
  <c r="Q8" i="215" s="1"/>
  <c r="H16" i="227"/>
  <c r="N7" i="227"/>
  <c r="J39" i="227"/>
  <c r="J40" i="227" s="1"/>
  <c r="X8" i="215" s="1"/>
  <c r="N17" i="227"/>
  <c r="M17" i="227"/>
  <c r="N10" i="227"/>
  <c r="M10" i="227"/>
  <c r="N27" i="227"/>
  <c r="M27" i="227"/>
  <c r="E41" i="227"/>
  <c r="I5" i="227"/>
  <c r="H5" i="227"/>
  <c r="H36" i="227" s="1"/>
  <c r="E39" i="227"/>
  <c r="E40" i="227" s="1"/>
  <c r="U8" i="215" s="1"/>
  <c r="E37" i="227" a="1"/>
  <c r="E37" i="227" s="1"/>
  <c r="N18" i="227"/>
  <c r="M18" i="227"/>
  <c r="L41" i="227"/>
  <c r="N14" i="227"/>
  <c r="I24" i="227"/>
  <c r="H24" i="227"/>
  <c r="F41" i="227"/>
  <c r="F36" i="227"/>
  <c r="I9" i="227"/>
  <c r="H9" i="227"/>
  <c r="N35" i="227"/>
  <c r="M35" i="227"/>
  <c r="N5" i="227"/>
  <c r="G36" i="227"/>
  <c r="N15" i="227"/>
  <c r="M15" i="227"/>
  <c r="H13" i="227"/>
  <c r="I13" i="227"/>
  <c r="AE20" i="215"/>
  <c r="J41" i="227"/>
  <c r="M4" i="227"/>
  <c r="N4" i="227"/>
  <c r="N6" i="227"/>
  <c r="M6" i="227"/>
  <c r="I12" i="227"/>
  <c r="G38" i="227" a="1"/>
  <c r="G38" i="227" s="1"/>
  <c r="P8" i="215" s="1"/>
  <c r="G37" i="227" a="1"/>
  <c r="G37" i="227" s="1"/>
  <c r="M31" i="227"/>
  <c r="H17" i="227"/>
  <c r="I17" i="227"/>
  <c r="L38" i="227" a="1"/>
  <c r="L38" i="227" s="1"/>
  <c r="S8" i="215" s="1"/>
  <c r="L39" i="227"/>
  <c r="L40" i="227" s="1"/>
  <c r="Z8" i="215" s="1"/>
  <c r="L37" i="227" a="1"/>
  <c r="L37" i="227" s="1"/>
  <c r="N33" i="227"/>
  <c r="M33" i="227"/>
  <c r="N8" i="227"/>
  <c r="M8" i="227"/>
  <c r="M26" i="227"/>
  <c r="F38" i="227" a="1"/>
  <c r="F38" i="227" s="1"/>
  <c r="O8" i="215" s="1"/>
  <c r="N20" i="215" s="1"/>
  <c r="J36" i="227"/>
  <c r="N3" i="227"/>
  <c r="M3" i="227"/>
  <c r="I11" i="227"/>
  <c r="E36" i="227"/>
  <c r="G39" i="227"/>
  <c r="G40" i="227" s="1"/>
  <c r="W8" i="215" s="1"/>
  <c r="V20" i="215" s="1"/>
  <c r="H21" i="227"/>
  <c r="I21" i="227"/>
  <c r="H14" i="227"/>
  <c r="N21" i="227"/>
  <c r="M21" i="227"/>
  <c r="N12" i="227"/>
  <c r="H41" i="227"/>
  <c r="U20" i="215" l="1"/>
  <c r="R20" i="215"/>
  <c r="M36" i="227"/>
  <c r="M39" i="227"/>
  <c r="M40" i="227" s="1"/>
  <c r="M38" i="227" a="1"/>
  <c r="M38" i="227" s="1"/>
  <c r="M37" i="227" a="1"/>
  <c r="M37" i="227" s="1"/>
  <c r="Q20" i="215"/>
  <c r="N38" i="227"/>
  <c r="N37" i="227"/>
  <c r="M41" i="227"/>
  <c r="X20" i="215"/>
  <c r="Y20" i="215"/>
  <c r="H37" i="227" a="1"/>
  <c r="H37" i="227" s="1"/>
  <c r="H39" i="227"/>
  <c r="H40" i="227" s="1"/>
  <c r="I37" i="227"/>
  <c r="O20" i="215"/>
  <c r="D12" i="162" l="1"/>
  <c r="D11" i="162"/>
  <c r="D10" i="162"/>
  <c r="D8" i="162"/>
  <c r="D7" i="162"/>
  <c r="D6" i="162"/>
  <c r="D5" i="162"/>
  <c r="D4" i="162"/>
  <c r="D3" i="162"/>
  <c r="D2" i="162"/>
  <c r="D12" i="159"/>
  <c r="D11" i="159"/>
  <c r="D10" i="159"/>
  <c r="D8" i="159"/>
  <c r="D7" i="159"/>
  <c r="D6" i="159"/>
  <c r="D5" i="159"/>
  <c r="D4" i="159"/>
  <c r="D3" i="159"/>
  <c r="D2" i="159"/>
  <c r="E13" i="159" l="1"/>
  <c r="F13" i="159"/>
  <c r="G13" i="159"/>
  <c r="E14" i="159" a="1"/>
  <c r="E14" i="159" s="1"/>
  <c r="F14" i="159" a="1"/>
  <c r="F14" i="159" s="1"/>
  <c r="G14" i="159" a="1"/>
  <c r="G14" i="159" s="1"/>
  <c r="E15" i="159" a="1"/>
  <c r="E15" i="159" s="1"/>
  <c r="F15" i="159" a="1"/>
  <c r="F15" i="159" s="1"/>
  <c r="G15" i="159" a="1"/>
  <c r="G15" i="159" s="1"/>
  <c r="E16" i="159"/>
  <c r="E17" i="159" s="1"/>
  <c r="F16" i="159"/>
  <c r="F17" i="159" s="1"/>
  <c r="G16" i="159"/>
  <c r="G17" i="159" s="1"/>
  <c r="E18" i="159"/>
  <c r="F18" i="159"/>
  <c r="G18" i="159"/>
  <c r="I12" i="159"/>
  <c r="H12" i="159"/>
  <c r="I11" i="159"/>
  <c r="H11" i="159"/>
  <c r="I10" i="159"/>
  <c r="H10" i="159"/>
  <c r="I9" i="159"/>
  <c r="H9" i="159"/>
  <c r="I8" i="159"/>
  <c r="H8" i="159"/>
  <c r="I7" i="159"/>
  <c r="H7" i="159"/>
  <c r="I6" i="159"/>
  <c r="H6" i="159"/>
  <c r="I5" i="159"/>
  <c r="H5" i="159"/>
  <c r="I4" i="159"/>
  <c r="H4" i="159"/>
  <c r="I3" i="159"/>
  <c r="H3" i="159"/>
  <c r="I2" i="159"/>
  <c r="H2" i="159"/>
  <c r="H18" i="159" l="1"/>
  <c r="I15" i="159"/>
  <c r="H15" i="159" a="1"/>
  <c r="H15" i="159" s="1"/>
  <c r="H13" i="159"/>
  <c r="H14" i="159" a="1"/>
  <c r="H14" i="159" s="1"/>
  <c r="I14" i="159"/>
  <c r="H16" i="159"/>
  <c r="H17" i="159" s="1"/>
  <c r="I10" i="215" l="1"/>
  <c r="K10" i="215"/>
  <c r="J13" i="159"/>
  <c r="K13" i="159"/>
  <c r="L13" i="159"/>
  <c r="J14" i="159" a="1"/>
  <c r="J14" i="159" s="1"/>
  <c r="K14" i="159" a="1"/>
  <c r="K14" i="159" s="1"/>
  <c r="L14" i="159" a="1"/>
  <c r="L14" i="159" s="1"/>
  <c r="J15" i="159" a="1"/>
  <c r="J15" i="159" s="1"/>
  <c r="K15" i="159" a="1"/>
  <c r="K15" i="159" s="1"/>
  <c r="L15" i="159" a="1"/>
  <c r="L15" i="159" s="1"/>
  <c r="J16" i="159"/>
  <c r="J17" i="159" s="1"/>
  <c r="K16" i="159"/>
  <c r="K17" i="159" s="1"/>
  <c r="L16" i="159"/>
  <c r="L17" i="159" s="1"/>
  <c r="J18" i="159"/>
  <c r="K18" i="159"/>
  <c r="L18" i="159"/>
  <c r="N12" i="159"/>
  <c r="M12" i="159"/>
  <c r="N11" i="159"/>
  <c r="M11" i="159"/>
  <c r="N10" i="159"/>
  <c r="M10" i="159"/>
  <c r="N9" i="159"/>
  <c r="M9" i="159"/>
  <c r="N8" i="159"/>
  <c r="M8" i="159"/>
  <c r="N7" i="159"/>
  <c r="M7" i="159"/>
  <c r="N6" i="159"/>
  <c r="M6" i="159"/>
  <c r="N5" i="159"/>
  <c r="M5" i="159"/>
  <c r="N4" i="159"/>
  <c r="M4" i="159"/>
  <c r="N3" i="159"/>
  <c r="M3" i="159"/>
  <c r="N2" i="159"/>
  <c r="M2" i="159"/>
  <c r="R7" i="215"/>
  <c r="J18" i="131"/>
  <c r="J19" i="131" a="1"/>
  <c r="J19" i="131" s="1"/>
  <c r="J20" i="131" a="1"/>
  <c r="J20" i="131" s="1"/>
  <c r="J21" i="131" a="1"/>
  <c r="J21" i="131" s="1"/>
  <c r="J22" i="131" s="1"/>
  <c r="J23" i="131" a="1"/>
  <c r="J23" i="131" s="1"/>
  <c r="K18" i="131"/>
  <c r="L18" i="131"/>
  <c r="K19" i="131" a="1"/>
  <c r="K19" i="131" s="1"/>
  <c r="L19" i="131" a="1"/>
  <c r="L19" i="131" s="1"/>
  <c r="K20" i="131" a="1"/>
  <c r="K20" i="131" s="1"/>
  <c r="L20" i="131" a="1"/>
  <c r="L20" i="131" s="1"/>
  <c r="K21" i="131" a="1"/>
  <c r="K21" i="131" s="1"/>
  <c r="K22" i="131" s="1"/>
  <c r="L21" i="131" a="1"/>
  <c r="L21" i="131" s="1"/>
  <c r="L22" i="131" s="1"/>
  <c r="K23" i="131" a="1"/>
  <c r="K23" i="131" s="1"/>
  <c r="L23" i="131" a="1"/>
  <c r="L23" i="131" s="1"/>
  <c r="N17" i="131"/>
  <c r="M17" i="131"/>
  <c r="N16" i="131"/>
  <c r="M16" i="131"/>
  <c r="N15" i="131"/>
  <c r="M15" i="131"/>
  <c r="N14" i="131"/>
  <c r="M14" i="131"/>
  <c r="N13" i="131"/>
  <c r="M13" i="131"/>
  <c r="N12" i="131"/>
  <c r="M12" i="131"/>
  <c r="N11" i="131"/>
  <c r="M11" i="131"/>
  <c r="N10" i="131"/>
  <c r="M10" i="131"/>
  <c r="N9" i="131"/>
  <c r="M9" i="131"/>
  <c r="N8" i="131"/>
  <c r="M8" i="131"/>
  <c r="N7" i="131"/>
  <c r="M7" i="131"/>
  <c r="N6" i="131"/>
  <c r="M6" i="131"/>
  <c r="N5" i="131"/>
  <c r="M5" i="131"/>
  <c r="N4" i="131"/>
  <c r="M4" i="131"/>
  <c r="N3" i="131"/>
  <c r="M3" i="131"/>
  <c r="N2" i="131"/>
  <c r="M2" i="131"/>
  <c r="L23" i="106"/>
  <c r="L26" i="106"/>
  <c r="L27" i="106" s="1"/>
  <c r="L28" i="106"/>
  <c r="J23" i="106"/>
  <c r="K23" i="106"/>
  <c r="J24" i="106" a="1"/>
  <c r="J24" i="106" s="1"/>
  <c r="K24" i="106" a="1"/>
  <c r="K24" i="106" s="1"/>
  <c r="J25" i="106" a="1"/>
  <c r="J25" i="106" s="1"/>
  <c r="K25" i="106" a="1"/>
  <c r="K25" i="106" s="1"/>
  <c r="J26" i="106"/>
  <c r="J27" i="106" s="1"/>
  <c r="K26" i="106"/>
  <c r="K27" i="106" s="1"/>
  <c r="J28" i="106"/>
  <c r="K28" i="106"/>
  <c r="N22" i="106"/>
  <c r="M22" i="106"/>
  <c r="N21" i="106"/>
  <c r="M21" i="106"/>
  <c r="N20" i="106"/>
  <c r="M20" i="106"/>
  <c r="N19" i="106"/>
  <c r="M19" i="106"/>
  <c r="N18" i="106"/>
  <c r="M18" i="106"/>
  <c r="N17" i="106"/>
  <c r="M17" i="106"/>
  <c r="N16" i="106"/>
  <c r="M16" i="106"/>
  <c r="N15" i="106"/>
  <c r="M15" i="106"/>
  <c r="N14" i="106"/>
  <c r="M14" i="106"/>
  <c r="N13" i="106"/>
  <c r="M13" i="106"/>
  <c r="N12" i="106"/>
  <c r="M12" i="106"/>
  <c r="N11" i="106"/>
  <c r="M11" i="106"/>
  <c r="N10" i="106"/>
  <c r="M10" i="106"/>
  <c r="N9" i="106"/>
  <c r="M9" i="106"/>
  <c r="N8" i="106"/>
  <c r="M8" i="106"/>
  <c r="N7" i="106"/>
  <c r="M7" i="106"/>
  <c r="N5" i="106"/>
  <c r="M5" i="106"/>
  <c r="N4" i="106"/>
  <c r="M4" i="106"/>
  <c r="N3" i="106"/>
  <c r="M3" i="106"/>
  <c r="N2" i="106"/>
  <c r="M2" i="106"/>
  <c r="J38" i="143"/>
  <c r="K38" i="143"/>
  <c r="L38" i="143"/>
  <c r="J39" i="143" a="1"/>
  <c r="J39" i="143" s="1"/>
  <c r="K39" i="143" a="1"/>
  <c r="K39" i="143" s="1"/>
  <c r="L39" i="143" a="1"/>
  <c r="L39" i="143" s="1"/>
  <c r="J40" i="143" a="1"/>
  <c r="J40" i="143" s="1"/>
  <c r="K40" i="143" a="1"/>
  <c r="K40" i="143" s="1"/>
  <c r="L40" i="143" a="1"/>
  <c r="L40" i="143" s="1"/>
  <c r="J41" i="143" a="1"/>
  <c r="J41" i="143" s="1"/>
  <c r="J42" i="143" s="1"/>
  <c r="K41" i="143" a="1"/>
  <c r="K41" i="143" s="1"/>
  <c r="K42" i="143" s="1"/>
  <c r="L41" i="143" a="1"/>
  <c r="L41" i="143" s="1"/>
  <c r="L42" i="143" s="1"/>
  <c r="J43" i="143" a="1"/>
  <c r="J43" i="143" s="1"/>
  <c r="K43" i="143" a="1"/>
  <c r="K43" i="143" s="1"/>
  <c r="L43" i="143" a="1"/>
  <c r="L43" i="143" s="1"/>
  <c r="N37" i="143"/>
  <c r="M37" i="143"/>
  <c r="N36" i="143"/>
  <c r="M36" i="143"/>
  <c r="N35" i="143"/>
  <c r="M35" i="143"/>
  <c r="N34" i="143"/>
  <c r="M34" i="143"/>
  <c r="N33" i="143"/>
  <c r="M33" i="143"/>
  <c r="N32" i="143"/>
  <c r="M32" i="143"/>
  <c r="N31" i="143"/>
  <c r="M31" i="143"/>
  <c r="N30" i="143"/>
  <c r="M30" i="143"/>
  <c r="N29" i="143"/>
  <c r="M29" i="143"/>
  <c r="N28" i="143"/>
  <c r="M28" i="143"/>
  <c r="N27" i="143"/>
  <c r="M27" i="143"/>
  <c r="N26" i="143"/>
  <c r="M26" i="143"/>
  <c r="N25" i="143"/>
  <c r="M25" i="143"/>
  <c r="N24" i="143"/>
  <c r="M24" i="143"/>
  <c r="N23" i="143"/>
  <c r="M23" i="143"/>
  <c r="N22" i="143"/>
  <c r="M22" i="143"/>
  <c r="N21" i="143"/>
  <c r="M21" i="143"/>
  <c r="N20" i="143"/>
  <c r="M20" i="143"/>
  <c r="N19" i="143"/>
  <c r="M19" i="143"/>
  <c r="N18" i="143"/>
  <c r="M18" i="143"/>
  <c r="N17" i="143"/>
  <c r="M17" i="143"/>
  <c r="N16" i="143"/>
  <c r="M16" i="143"/>
  <c r="N15" i="143"/>
  <c r="M15" i="143"/>
  <c r="N14" i="143"/>
  <c r="M14" i="143"/>
  <c r="N13" i="143"/>
  <c r="M13" i="143"/>
  <c r="N12" i="143"/>
  <c r="M12" i="143"/>
  <c r="N11" i="143"/>
  <c r="M11" i="143"/>
  <c r="N10" i="143"/>
  <c r="M10" i="143"/>
  <c r="N9" i="143"/>
  <c r="M9" i="143"/>
  <c r="N8" i="143"/>
  <c r="M8" i="143"/>
  <c r="N7" i="143"/>
  <c r="M7" i="143"/>
  <c r="N6" i="143"/>
  <c r="M6" i="143"/>
  <c r="N5" i="143"/>
  <c r="M5" i="143"/>
  <c r="N4" i="143"/>
  <c r="M4" i="143"/>
  <c r="N3" i="143"/>
  <c r="M3" i="143"/>
  <c r="N2" i="143"/>
  <c r="M2" i="143"/>
  <c r="J25" i="140"/>
  <c r="J26" i="140" a="1"/>
  <c r="J26" i="140" s="1"/>
  <c r="J27" i="140" a="1"/>
  <c r="J27" i="140" s="1"/>
  <c r="J28" i="140" a="1"/>
  <c r="J28" i="140" s="1"/>
  <c r="J29" i="140" s="1"/>
  <c r="J30" i="140"/>
  <c r="J44" i="173"/>
  <c r="K44" i="173"/>
  <c r="L44" i="173"/>
  <c r="J45" i="173" a="1"/>
  <c r="J45" i="173" s="1"/>
  <c r="L45" i="173" a="1"/>
  <c r="L45" i="173" s="1"/>
  <c r="J46" i="173" a="1"/>
  <c r="J46" i="173" s="1"/>
  <c r="L46" i="173" a="1"/>
  <c r="L46" i="173" s="1"/>
  <c r="J47" i="173"/>
  <c r="J48" i="173" s="1"/>
  <c r="K47" i="173"/>
  <c r="K48" i="173" s="1"/>
  <c r="L47" i="173"/>
  <c r="L48" i="173" s="1"/>
  <c r="J49" i="173"/>
  <c r="K49" i="173"/>
  <c r="L49" i="173"/>
  <c r="N43" i="173"/>
  <c r="M43" i="173"/>
  <c r="N42" i="173"/>
  <c r="M42" i="173"/>
  <c r="N41" i="173"/>
  <c r="M41" i="173"/>
  <c r="N40" i="173"/>
  <c r="M40" i="173"/>
  <c r="N39" i="173"/>
  <c r="M39" i="173"/>
  <c r="N38" i="173"/>
  <c r="M38" i="173"/>
  <c r="N37" i="173"/>
  <c r="M37" i="173"/>
  <c r="N36" i="173"/>
  <c r="M36" i="173"/>
  <c r="N35" i="173"/>
  <c r="M35" i="173"/>
  <c r="N34" i="173"/>
  <c r="M34" i="173"/>
  <c r="N33" i="173"/>
  <c r="M33" i="173"/>
  <c r="N32" i="173"/>
  <c r="M32" i="173"/>
  <c r="N31" i="173"/>
  <c r="M31" i="173"/>
  <c r="N30" i="173"/>
  <c r="M30" i="173"/>
  <c r="N29" i="173"/>
  <c r="M29" i="173"/>
  <c r="N28" i="173"/>
  <c r="M28" i="173"/>
  <c r="N27" i="173"/>
  <c r="M27" i="173"/>
  <c r="N26" i="173"/>
  <c r="M26" i="173"/>
  <c r="N25" i="173"/>
  <c r="M25" i="173"/>
  <c r="N24" i="173"/>
  <c r="M24" i="173"/>
  <c r="N23" i="173"/>
  <c r="M23" i="173"/>
  <c r="N22" i="173"/>
  <c r="M22" i="173"/>
  <c r="N21" i="173"/>
  <c r="M21" i="173"/>
  <c r="N20" i="173"/>
  <c r="M20" i="173"/>
  <c r="N19" i="173"/>
  <c r="M19" i="173"/>
  <c r="N18" i="173"/>
  <c r="M18" i="173"/>
  <c r="N17" i="173"/>
  <c r="M17" i="173"/>
  <c r="N16" i="173"/>
  <c r="M16" i="173"/>
  <c r="N15" i="173"/>
  <c r="M15" i="173"/>
  <c r="N14" i="173"/>
  <c r="M14" i="173"/>
  <c r="N13" i="173"/>
  <c r="M13" i="173"/>
  <c r="N12" i="173"/>
  <c r="M12" i="173"/>
  <c r="N11" i="173"/>
  <c r="M11" i="173"/>
  <c r="N10" i="173"/>
  <c r="M10" i="173"/>
  <c r="N9" i="173"/>
  <c r="M9" i="173"/>
  <c r="N8" i="173"/>
  <c r="M8" i="173"/>
  <c r="N7" i="173"/>
  <c r="M7" i="173"/>
  <c r="N6" i="173"/>
  <c r="M6" i="173"/>
  <c r="N5" i="173"/>
  <c r="M5" i="173"/>
  <c r="N4" i="173"/>
  <c r="M4" i="173"/>
  <c r="N3" i="173"/>
  <c r="M3" i="173"/>
  <c r="N2" i="173"/>
  <c r="M2" i="173"/>
  <c r="N39" i="143" l="1"/>
  <c r="M46" i="173" a="1"/>
  <c r="M46" i="173" s="1"/>
  <c r="M18" i="159"/>
  <c r="N15" i="159"/>
  <c r="N46" i="173"/>
  <c r="M49" i="173"/>
  <c r="M45" i="173" a="1"/>
  <c r="M45" i="173" s="1"/>
  <c r="M23" i="131" a="1"/>
  <c r="M23" i="131" s="1"/>
  <c r="N20" i="131"/>
  <c r="M18" i="131"/>
  <c r="M43" i="143" a="1"/>
  <c r="M43" i="143" s="1"/>
  <c r="M13" i="159"/>
  <c r="M14" i="159" a="1"/>
  <c r="M14" i="159" s="1"/>
  <c r="N14" i="159"/>
  <c r="M15" i="159" a="1"/>
  <c r="M15" i="159" s="1"/>
  <c r="M16" i="159"/>
  <c r="M17" i="159" s="1"/>
  <c r="N19" i="131"/>
  <c r="M20" i="131" a="1"/>
  <c r="M20" i="131" s="1"/>
  <c r="M19" i="131" a="1"/>
  <c r="M19" i="131" s="1"/>
  <c r="M21" i="131" a="1"/>
  <c r="M21" i="131" s="1"/>
  <c r="M22" i="131" s="1"/>
  <c r="N25" i="106"/>
  <c r="M28" i="106"/>
  <c r="M23" i="106"/>
  <c r="M24" i="106" a="1"/>
  <c r="M24" i="106" s="1"/>
  <c r="N24" i="106"/>
  <c r="M25" i="106" a="1"/>
  <c r="M25" i="106" s="1"/>
  <c r="M26" i="106"/>
  <c r="M27" i="106" s="1"/>
  <c r="M38" i="143"/>
  <c r="M40" i="143" a="1"/>
  <c r="M40" i="143" s="1"/>
  <c r="N40" i="143"/>
  <c r="M41" i="143" a="1"/>
  <c r="M41" i="143" s="1"/>
  <c r="M42" i="143" s="1"/>
  <c r="M39" i="143" a="1"/>
  <c r="M39" i="143" s="1"/>
  <c r="N45" i="173"/>
  <c r="M44" i="173"/>
  <c r="M47" i="173"/>
  <c r="M48" i="173" s="1"/>
  <c r="J7" i="215" l="1"/>
  <c r="L6" i="215"/>
  <c r="J4" i="215"/>
  <c r="L5" i="215"/>
  <c r="L4" i="215"/>
  <c r="J5" i="215"/>
  <c r="J6" i="215"/>
  <c r="J10" i="215"/>
  <c r="L7" i="215"/>
  <c r="K25" i="140" l="1"/>
  <c r="L25" i="140"/>
  <c r="K26" i="140" a="1"/>
  <c r="K26" i="140" s="1"/>
  <c r="L26" i="140" a="1"/>
  <c r="L26" i="140" s="1"/>
  <c r="K27" i="140" a="1"/>
  <c r="K27" i="140" s="1"/>
  <c r="L27" i="140" a="1"/>
  <c r="L27" i="140" s="1"/>
  <c r="K28" i="140" a="1"/>
  <c r="K28" i="140" s="1"/>
  <c r="K29" i="140" s="1"/>
  <c r="L28" i="140" a="1"/>
  <c r="L28" i="140" s="1"/>
  <c r="L29" i="140" s="1"/>
  <c r="K30" i="140"/>
  <c r="L30" i="140"/>
  <c r="N24" i="140"/>
  <c r="M24" i="140"/>
  <c r="N23" i="140"/>
  <c r="M23" i="140"/>
  <c r="N22" i="140"/>
  <c r="M22" i="140"/>
  <c r="N21" i="140"/>
  <c r="M21" i="140"/>
  <c r="N20" i="140"/>
  <c r="M20" i="140"/>
  <c r="N19" i="140"/>
  <c r="M19" i="140"/>
  <c r="N18" i="140"/>
  <c r="M18" i="140"/>
  <c r="N17" i="140"/>
  <c r="M17" i="140"/>
  <c r="N16" i="140"/>
  <c r="M16" i="140"/>
  <c r="N15" i="140"/>
  <c r="M15" i="140"/>
  <c r="N14" i="140"/>
  <c r="M14" i="140"/>
  <c r="N13" i="140"/>
  <c r="M13" i="140"/>
  <c r="N12" i="140"/>
  <c r="M12" i="140"/>
  <c r="N11" i="140"/>
  <c r="M11" i="140"/>
  <c r="N10" i="140"/>
  <c r="M10" i="140"/>
  <c r="N9" i="140"/>
  <c r="M9" i="140"/>
  <c r="N8" i="140"/>
  <c r="M8" i="140"/>
  <c r="N7" i="140"/>
  <c r="M7" i="140"/>
  <c r="N6" i="140"/>
  <c r="M6" i="140"/>
  <c r="N5" i="140"/>
  <c r="M5" i="140"/>
  <c r="N4" i="140"/>
  <c r="M4" i="140"/>
  <c r="N3" i="140"/>
  <c r="M3" i="140"/>
  <c r="N2" i="140"/>
  <c r="M2" i="140"/>
  <c r="M25" i="140" l="1"/>
  <c r="M26" i="140" a="1"/>
  <c r="M26" i="140" s="1"/>
  <c r="M30" i="140"/>
  <c r="N27" i="140"/>
  <c r="N26" i="140"/>
  <c r="M27" i="140" a="1"/>
  <c r="M27" i="140" s="1"/>
  <c r="M28" i="140" a="1"/>
  <c r="M28" i="140" s="1"/>
  <c r="M29" i="140" s="1"/>
  <c r="J9" i="215" l="1"/>
  <c r="L9" i="215"/>
  <c r="D23" i="36"/>
  <c r="D21" i="36"/>
  <c r="D22" i="36" s="1"/>
  <c r="D20" i="36" a="1"/>
  <c r="D20" i="36" s="1"/>
  <c r="D19" i="36" a="1"/>
  <c r="D19" i="36" s="1"/>
  <c r="D18" i="36"/>
  <c r="D18" i="35"/>
  <c r="D19" i="35" a="1"/>
  <c r="D19" i="35" s="1"/>
  <c r="D20" i="35" a="1"/>
  <c r="D20" i="35" s="1"/>
  <c r="D21" i="35"/>
  <c r="D22" i="35" s="1"/>
  <c r="D23" i="35"/>
  <c r="D18" i="162"/>
  <c r="D16" i="162"/>
  <c r="D17" i="162" s="1"/>
  <c r="D15" i="162" a="1"/>
  <c r="D15" i="162" s="1"/>
  <c r="D14" i="162" a="1"/>
  <c r="D14" i="162" s="1"/>
  <c r="D13" i="162"/>
  <c r="D13" i="159"/>
  <c r="D14" i="159" a="1"/>
  <c r="D14" i="159" s="1"/>
  <c r="D15" i="159" a="1"/>
  <c r="D15" i="159" s="1"/>
  <c r="D16" i="159"/>
  <c r="D17" i="159" s="1"/>
  <c r="D18" i="159"/>
  <c r="D30" i="152"/>
  <c r="D28" i="152" a="1"/>
  <c r="D28" i="152" s="1"/>
  <c r="D29" i="152" s="1"/>
  <c r="D27" i="152" a="1"/>
  <c r="D27" i="152" s="1"/>
  <c r="D26" i="152" a="1"/>
  <c r="D26" i="152" s="1"/>
  <c r="D25" i="152"/>
  <c r="D25" i="140"/>
  <c r="D26" i="140" a="1"/>
  <c r="D26" i="140" s="1"/>
  <c r="D27" i="140" a="1"/>
  <c r="D27" i="140" s="1"/>
  <c r="D28" i="140" a="1"/>
  <c r="D28" i="140" s="1"/>
  <c r="D29" i="140" s="1"/>
  <c r="D30" i="140"/>
  <c r="D49" i="177"/>
  <c r="D47" i="177"/>
  <c r="D48" i="177" s="1"/>
  <c r="D46" i="177" a="1"/>
  <c r="D46" i="177" s="1"/>
  <c r="D45" i="177" a="1"/>
  <c r="D45" i="177" s="1"/>
  <c r="D44" i="177"/>
  <c r="D44" i="173"/>
  <c r="D45" i="173" a="1"/>
  <c r="D45" i="173" s="1"/>
  <c r="D46" i="173" a="1"/>
  <c r="D46" i="173" s="1"/>
  <c r="D47" i="173"/>
  <c r="D48" i="173" s="1"/>
  <c r="D49" i="173"/>
  <c r="D28" i="113"/>
  <c r="D26" i="113"/>
  <c r="D27" i="113" s="1"/>
  <c r="D25" i="113" a="1"/>
  <c r="D25" i="113" s="1"/>
  <c r="D24" i="113" a="1"/>
  <c r="D24" i="113" s="1"/>
  <c r="D23" i="113"/>
  <c r="D23" i="106"/>
  <c r="D24" i="106" a="1"/>
  <c r="D24" i="106" s="1"/>
  <c r="D25" i="106" a="1"/>
  <c r="D25" i="106" s="1"/>
  <c r="D26" i="106"/>
  <c r="D27" i="106" s="1"/>
  <c r="D28" i="106"/>
  <c r="D23" i="136" a="1"/>
  <c r="D23" i="136" s="1"/>
  <c r="D21" i="136" a="1"/>
  <c r="D21" i="136" s="1"/>
  <c r="D22" i="136" s="1"/>
  <c r="D20" i="136" a="1"/>
  <c r="D20" i="136" s="1"/>
  <c r="D19" i="136" a="1"/>
  <c r="D19" i="136" s="1"/>
  <c r="D18" i="136"/>
  <c r="D41" i="143"/>
  <c r="D42" i="143" s="1"/>
  <c r="D43" i="143"/>
  <c r="D18" i="131"/>
  <c r="D19" i="131" a="1"/>
  <c r="D19" i="131" s="1"/>
  <c r="D20" i="131" a="1"/>
  <c r="D20" i="131" s="1"/>
  <c r="D21" i="131" a="1"/>
  <c r="D21" i="131" s="1"/>
  <c r="D22" i="131" s="1"/>
  <c r="D23" i="131" a="1"/>
  <c r="D23" i="131" s="1"/>
  <c r="D43" i="166" a="1"/>
  <c r="D43" i="166" s="1"/>
  <c r="D41" i="166" a="1"/>
  <c r="D41" i="166" s="1"/>
  <c r="D42" i="166" s="1"/>
  <c r="D40" i="166" a="1"/>
  <c r="D40" i="166" s="1"/>
  <c r="D39" i="166" a="1"/>
  <c r="D39" i="166" s="1"/>
  <c r="D38" i="166"/>
  <c r="D38" i="143"/>
  <c r="D39" i="143" a="1"/>
  <c r="D39" i="143" s="1"/>
  <c r="D40" i="143" a="1"/>
  <c r="D40" i="143" s="1"/>
  <c r="E18" i="35"/>
  <c r="F18" i="35"/>
  <c r="G18" i="35"/>
  <c r="E19" i="35" a="1"/>
  <c r="E19" i="35" s="1"/>
  <c r="F19" i="35" a="1"/>
  <c r="F19" i="35" s="1"/>
  <c r="G19" i="35" a="1"/>
  <c r="G19" i="35" s="1"/>
  <c r="E20" i="35" a="1"/>
  <c r="E20" i="35" s="1"/>
  <c r="F20" i="35" a="1"/>
  <c r="F20" i="35" s="1"/>
  <c r="G20" i="35" a="1"/>
  <c r="G20" i="35" s="1"/>
  <c r="E21" i="35"/>
  <c r="E22" i="35" s="1"/>
  <c r="F21" i="35"/>
  <c r="F22" i="35" s="1"/>
  <c r="G21" i="35"/>
  <c r="G22" i="35" s="1"/>
  <c r="E23" i="35"/>
  <c r="F23" i="35"/>
  <c r="G23" i="35"/>
  <c r="I17" i="35"/>
  <c r="H17" i="35"/>
  <c r="I16" i="35"/>
  <c r="H16" i="35"/>
  <c r="I15" i="35"/>
  <c r="H15" i="35"/>
  <c r="I14" i="35"/>
  <c r="H14" i="35"/>
  <c r="I13" i="35"/>
  <c r="H13" i="35"/>
  <c r="I12" i="35"/>
  <c r="H12" i="35"/>
  <c r="I11" i="35"/>
  <c r="H11" i="35"/>
  <c r="I10" i="35"/>
  <c r="H10" i="35"/>
  <c r="I9" i="35"/>
  <c r="H9" i="35"/>
  <c r="I8" i="35"/>
  <c r="H8" i="35"/>
  <c r="I7" i="35"/>
  <c r="H7" i="35"/>
  <c r="I6" i="35"/>
  <c r="H6" i="35"/>
  <c r="I5" i="35"/>
  <c r="H5" i="35"/>
  <c r="I4" i="35"/>
  <c r="H4" i="35"/>
  <c r="I3" i="35"/>
  <c r="H3" i="35"/>
  <c r="I2" i="35"/>
  <c r="H2" i="35"/>
  <c r="E25" i="140"/>
  <c r="F25" i="140"/>
  <c r="G25" i="140"/>
  <c r="E26" i="140" a="1"/>
  <c r="E26" i="140" s="1"/>
  <c r="F26" i="140" a="1"/>
  <c r="F26" i="140" s="1"/>
  <c r="G26" i="140" a="1"/>
  <c r="G26" i="140" s="1"/>
  <c r="E27" i="140" a="1"/>
  <c r="E27" i="140" s="1"/>
  <c r="F27" i="140" a="1"/>
  <c r="F27" i="140" s="1"/>
  <c r="G27" i="140" a="1"/>
  <c r="G27" i="140" s="1"/>
  <c r="E28" i="140" a="1"/>
  <c r="E28" i="140" s="1"/>
  <c r="E29" i="140" s="1"/>
  <c r="F28" i="140" a="1"/>
  <c r="F28" i="140" s="1"/>
  <c r="F29" i="140" s="1"/>
  <c r="G28" i="140" a="1"/>
  <c r="G28" i="140" s="1"/>
  <c r="G29" i="140" s="1"/>
  <c r="E30" i="140"/>
  <c r="F30" i="140"/>
  <c r="G30" i="140"/>
  <c r="I24" i="140"/>
  <c r="H24" i="140"/>
  <c r="I23" i="140"/>
  <c r="H23" i="140"/>
  <c r="I22" i="140"/>
  <c r="H22" i="140"/>
  <c r="I21" i="140"/>
  <c r="H21" i="140"/>
  <c r="I20" i="140"/>
  <c r="H20" i="140"/>
  <c r="I19" i="140"/>
  <c r="H19" i="140"/>
  <c r="I18" i="140"/>
  <c r="H18" i="140"/>
  <c r="I17" i="140"/>
  <c r="H17" i="140"/>
  <c r="I16" i="140"/>
  <c r="H16" i="140"/>
  <c r="I15" i="140"/>
  <c r="H15" i="140"/>
  <c r="I14" i="140"/>
  <c r="H14" i="140"/>
  <c r="I13" i="140"/>
  <c r="H13" i="140"/>
  <c r="I12" i="140"/>
  <c r="H12" i="140"/>
  <c r="I11" i="140"/>
  <c r="H11" i="140"/>
  <c r="I10" i="140"/>
  <c r="H10" i="140"/>
  <c r="I9" i="140"/>
  <c r="H9" i="140"/>
  <c r="I8" i="140"/>
  <c r="H8" i="140"/>
  <c r="I7" i="140"/>
  <c r="H7" i="140"/>
  <c r="I6" i="140"/>
  <c r="H6" i="140"/>
  <c r="I5" i="140"/>
  <c r="H5" i="140"/>
  <c r="I4" i="140"/>
  <c r="H4" i="140"/>
  <c r="I3" i="140"/>
  <c r="H3" i="140"/>
  <c r="I2" i="140"/>
  <c r="H2" i="140"/>
  <c r="G44" i="173"/>
  <c r="G45" i="173" a="1"/>
  <c r="G45" i="173" s="1"/>
  <c r="G46" i="173" a="1"/>
  <c r="G46" i="173" s="1"/>
  <c r="G47" i="173"/>
  <c r="G48" i="173" s="1"/>
  <c r="G49" i="173"/>
  <c r="E18" i="131"/>
  <c r="F18" i="131"/>
  <c r="G18" i="131"/>
  <c r="E19" i="131" a="1"/>
  <c r="E19" i="131" s="1"/>
  <c r="F19" i="131" a="1"/>
  <c r="F19" i="131" s="1"/>
  <c r="G19" i="131" a="1"/>
  <c r="G19" i="131" s="1"/>
  <c r="E20" i="131" a="1"/>
  <c r="E20" i="131" s="1"/>
  <c r="F20" i="131" a="1"/>
  <c r="F20" i="131" s="1"/>
  <c r="G20" i="131" a="1"/>
  <c r="G20" i="131" s="1"/>
  <c r="E21" i="131" a="1"/>
  <c r="E21" i="131" s="1"/>
  <c r="E22" i="131" s="1"/>
  <c r="F21" i="131" a="1"/>
  <c r="F21" i="131" s="1"/>
  <c r="F22" i="131" s="1"/>
  <c r="G21" i="131" a="1"/>
  <c r="G21" i="131" s="1"/>
  <c r="G22" i="131" s="1"/>
  <c r="E23" i="131" a="1"/>
  <c r="E23" i="131" s="1"/>
  <c r="F23" i="131" a="1"/>
  <c r="F23" i="131"/>
  <c r="G23" i="131" a="1"/>
  <c r="G23" i="131" s="1"/>
  <c r="I17" i="131"/>
  <c r="H17" i="131"/>
  <c r="I16" i="131"/>
  <c r="H16" i="131"/>
  <c r="I15" i="131"/>
  <c r="H15" i="131"/>
  <c r="I14" i="131"/>
  <c r="H14" i="131"/>
  <c r="I13" i="131"/>
  <c r="H13" i="131"/>
  <c r="I12" i="131"/>
  <c r="H12" i="131"/>
  <c r="I11" i="131"/>
  <c r="H11" i="131"/>
  <c r="I10" i="131"/>
  <c r="H10" i="131"/>
  <c r="I9" i="131"/>
  <c r="H9" i="131"/>
  <c r="I8" i="131"/>
  <c r="H8" i="131"/>
  <c r="I7" i="131"/>
  <c r="H7" i="131"/>
  <c r="I6" i="131"/>
  <c r="H6" i="131"/>
  <c r="I5" i="131"/>
  <c r="H5" i="131"/>
  <c r="I4" i="131"/>
  <c r="H4" i="131"/>
  <c r="I3" i="131"/>
  <c r="H3" i="131"/>
  <c r="I2" i="131"/>
  <c r="H2" i="131"/>
  <c r="E38" i="143"/>
  <c r="F38" i="143"/>
  <c r="G38" i="143"/>
  <c r="E39" i="143" a="1"/>
  <c r="E39" i="143" s="1"/>
  <c r="F39" i="143" a="1"/>
  <c r="F39" i="143" s="1"/>
  <c r="G39" i="143" a="1"/>
  <c r="G39" i="143" s="1"/>
  <c r="E40" i="143" a="1"/>
  <c r="E40" i="143" s="1"/>
  <c r="F40" i="143" a="1"/>
  <c r="F40" i="143" s="1"/>
  <c r="G40" i="143" a="1"/>
  <c r="G40" i="143" s="1"/>
  <c r="E41" i="143" a="1"/>
  <c r="E41" i="143" s="1"/>
  <c r="E42" i="143" s="1"/>
  <c r="F41" i="143" a="1"/>
  <c r="F41" i="143" s="1"/>
  <c r="F42" i="143" s="1"/>
  <c r="G41" i="143" a="1"/>
  <c r="G41" i="143" s="1"/>
  <c r="G42" i="143" s="1"/>
  <c r="E43" i="143" a="1"/>
  <c r="E43" i="143" s="1"/>
  <c r="F43" i="143" a="1"/>
  <c r="F43" i="143" s="1"/>
  <c r="G43" i="143" a="1"/>
  <c r="G43" i="143" s="1"/>
  <c r="I37" i="143"/>
  <c r="H37" i="143"/>
  <c r="I36" i="143"/>
  <c r="H36" i="143"/>
  <c r="I35" i="143"/>
  <c r="H35" i="143"/>
  <c r="I34" i="143"/>
  <c r="H34" i="143"/>
  <c r="I33" i="143"/>
  <c r="H33" i="143"/>
  <c r="I32" i="143"/>
  <c r="H32" i="143"/>
  <c r="I31" i="143"/>
  <c r="H31" i="143"/>
  <c r="I30" i="143"/>
  <c r="H30" i="143"/>
  <c r="I29" i="143"/>
  <c r="H29" i="143"/>
  <c r="I28" i="143"/>
  <c r="H28" i="143"/>
  <c r="I27" i="143"/>
  <c r="H27" i="143"/>
  <c r="I26" i="143"/>
  <c r="H26" i="143"/>
  <c r="I25" i="143"/>
  <c r="H25" i="143"/>
  <c r="I24" i="143"/>
  <c r="H24" i="143"/>
  <c r="I23" i="143"/>
  <c r="H23" i="143"/>
  <c r="I22" i="143"/>
  <c r="H22" i="143"/>
  <c r="I21" i="143"/>
  <c r="H21" i="143"/>
  <c r="I20" i="143"/>
  <c r="H20" i="143"/>
  <c r="I19" i="143"/>
  <c r="H19" i="143"/>
  <c r="I18" i="143"/>
  <c r="H18" i="143"/>
  <c r="I17" i="143"/>
  <c r="H17" i="143"/>
  <c r="I16" i="143"/>
  <c r="H16" i="143"/>
  <c r="I15" i="143"/>
  <c r="H15" i="143"/>
  <c r="I14" i="143"/>
  <c r="H14" i="143"/>
  <c r="I13" i="143"/>
  <c r="H13" i="143"/>
  <c r="I12" i="143"/>
  <c r="H12" i="143"/>
  <c r="I11" i="143"/>
  <c r="H11" i="143"/>
  <c r="I10" i="143"/>
  <c r="H10" i="143"/>
  <c r="I9" i="143"/>
  <c r="H9" i="143"/>
  <c r="I8" i="143"/>
  <c r="H8" i="143"/>
  <c r="I7" i="143"/>
  <c r="H7" i="143"/>
  <c r="I6" i="143"/>
  <c r="H6" i="143"/>
  <c r="I5" i="143"/>
  <c r="H5" i="143"/>
  <c r="I4" i="143"/>
  <c r="H4" i="143"/>
  <c r="I3" i="143"/>
  <c r="H3" i="143"/>
  <c r="I2" i="143"/>
  <c r="H2" i="143"/>
  <c r="M7" i="215" l="1"/>
  <c r="T7" i="215"/>
  <c r="M6" i="215"/>
  <c r="T6" i="215"/>
  <c r="T13" i="215" s="1" a="1"/>
  <c r="T13" i="215" s="1"/>
  <c r="M4" i="215"/>
  <c r="M5" i="215"/>
  <c r="M11" i="215"/>
  <c r="T4" i="215"/>
  <c r="T5" i="215"/>
  <c r="T11" i="215"/>
  <c r="M10" i="215"/>
  <c r="T10" i="215"/>
  <c r="M9" i="215"/>
  <c r="T9" i="215"/>
  <c r="H23" i="35"/>
  <c r="H19" i="35" a="1"/>
  <c r="H19" i="35" s="1"/>
  <c r="I20" i="35"/>
  <c r="H23" i="131" a="1"/>
  <c r="H23" i="131" s="1"/>
  <c r="I20" i="131"/>
  <c r="H19" i="131" a="1"/>
  <c r="H19" i="131" s="1"/>
  <c r="H18" i="131"/>
  <c r="I40" i="143"/>
  <c r="H39" i="143" a="1"/>
  <c r="H39" i="143" s="1"/>
  <c r="H25" i="140"/>
  <c r="H30" i="140"/>
  <c r="I27" i="140"/>
  <c r="H18" i="35"/>
  <c r="I19" i="35"/>
  <c r="H20" i="35" a="1"/>
  <c r="H20" i="35" s="1"/>
  <c r="H21" i="35"/>
  <c r="H22" i="35" s="1"/>
  <c r="H26" i="140" a="1"/>
  <c r="H26" i="140" s="1"/>
  <c r="I26" i="140"/>
  <c r="H27" i="140" a="1"/>
  <c r="H27" i="140" s="1"/>
  <c r="H28" i="140" a="1"/>
  <c r="H28" i="140" s="1"/>
  <c r="H29" i="140" s="1"/>
  <c r="I19" i="131"/>
  <c r="H20" i="131" a="1"/>
  <c r="H20" i="131" s="1"/>
  <c r="H21" i="131" a="1"/>
  <c r="H21" i="131" s="1"/>
  <c r="H22" i="131" s="1"/>
  <c r="H40" i="143" a="1"/>
  <c r="H40" i="143" s="1"/>
  <c r="H38" i="143"/>
  <c r="I39" i="143"/>
  <c r="H41" i="143" a="1"/>
  <c r="H41" i="143" s="1"/>
  <c r="H42" i="143" s="1"/>
  <c r="H43" i="143" a="1"/>
  <c r="H43" i="143" s="1"/>
  <c r="M12" i="215" l="1" a="1"/>
  <c r="M12" i="215" s="1"/>
  <c r="I11" i="215"/>
  <c r="I5" i="215"/>
  <c r="K9" i="215"/>
  <c r="K11" i="215"/>
  <c r="I4" i="215"/>
  <c r="I9" i="215"/>
  <c r="K4" i="215"/>
  <c r="K5" i="215"/>
  <c r="E44" i="173"/>
  <c r="F44" i="173"/>
  <c r="E45" i="173" a="1"/>
  <c r="E45" i="173" s="1"/>
  <c r="F45" i="173" a="1"/>
  <c r="F45" i="173" s="1"/>
  <c r="E46" i="173" a="1"/>
  <c r="E46" i="173" s="1"/>
  <c r="F46" i="173" a="1"/>
  <c r="F46" i="173" s="1"/>
  <c r="E47" i="173"/>
  <c r="E48" i="173" s="1"/>
  <c r="F47" i="173"/>
  <c r="F48" i="173" s="1"/>
  <c r="E49" i="173"/>
  <c r="F49" i="173"/>
  <c r="I43" i="173"/>
  <c r="H43" i="173"/>
  <c r="I42" i="173"/>
  <c r="H42" i="173"/>
  <c r="I41" i="173"/>
  <c r="H41" i="173"/>
  <c r="I40" i="173"/>
  <c r="H40" i="173"/>
  <c r="I39" i="173"/>
  <c r="H39" i="173"/>
  <c r="I38" i="173"/>
  <c r="H38" i="173"/>
  <c r="I37" i="173"/>
  <c r="H37" i="173"/>
  <c r="I36" i="173"/>
  <c r="H36" i="173"/>
  <c r="I35" i="173"/>
  <c r="H35" i="173"/>
  <c r="I34" i="173"/>
  <c r="H34" i="173"/>
  <c r="I33" i="173"/>
  <c r="H33" i="173"/>
  <c r="I32" i="173"/>
  <c r="H32" i="173"/>
  <c r="I31" i="173"/>
  <c r="H31" i="173"/>
  <c r="I30" i="173"/>
  <c r="H30" i="173"/>
  <c r="I29" i="173"/>
  <c r="H29" i="173"/>
  <c r="I28" i="173"/>
  <c r="H28" i="173"/>
  <c r="I27" i="173"/>
  <c r="H27" i="173"/>
  <c r="I26" i="173"/>
  <c r="H26" i="173"/>
  <c r="I25" i="173"/>
  <c r="H25" i="173"/>
  <c r="I24" i="173"/>
  <c r="H24" i="173"/>
  <c r="I23" i="173"/>
  <c r="H23" i="173"/>
  <c r="I22" i="173"/>
  <c r="H22" i="173"/>
  <c r="I21" i="173"/>
  <c r="H21" i="173"/>
  <c r="I20" i="173"/>
  <c r="H20" i="173"/>
  <c r="I19" i="173"/>
  <c r="H19" i="173"/>
  <c r="I18" i="173"/>
  <c r="H18" i="173"/>
  <c r="I17" i="173"/>
  <c r="H17" i="173"/>
  <c r="I16" i="173"/>
  <c r="H16" i="173"/>
  <c r="I15" i="173"/>
  <c r="H15" i="173"/>
  <c r="I14" i="173"/>
  <c r="H14" i="173"/>
  <c r="I13" i="173"/>
  <c r="H13" i="173"/>
  <c r="I12" i="173"/>
  <c r="H12" i="173"/>
  <c r="I11" i="173"/>
  <c r="H11" i="173"/>
  <c r="I10" i="173"/>
  <c r="H10" i="173"/>
  <c r="I9" i="173"/>
  <c r="H9" i="173"/>
  <c r="I8" i="173"/>
  <c r="H8" i="173"/>
  <c r="I7" i="173"/>
  <c r="H7" i="173"/>
  <c r="I6" i="173"/>
  <c r="H6" i="173"/>
  <c r="I5" i="173"/>
  <c r="H5" i="173"/>
  <c r="I4" i="173"/>
  <c r="H4" i="173"/>
  <c r="I3" i="173"/>
  <c r="H3" i="173"/>
  <c r="I2" i="173"/>
  <c r="H2" i="173"/>
  <c r="I22" i="106"/>
  <c r="H22" i="106"/>
  <c r="I21" i="106"/>
  <c r="H21" i="106"/>
  <c r="I20" i="106"/>
  <c r="H20" i="106"/>
  <c r="I19" i="106"/>
  <c r="H19" i="106"/>
  <c r="I18" i="106"/>
  <c r="H18" i="106"/>
  <c r="I17" i="106"/>
  <c r="H17" i="106"/>
  <c r="I16" i="106"/>
  <c r="H16" i="106"/>
  <c r="I15" i="106"/>
  <c r="H15" i="106"/>
  <c r="I14" i="106"/>
  <c r="H14" i="106"/>
  <c r="I13" i="106"/>
  <c r="H13" i="106"/>
  <c r="I12" i="106"/>
  <c r="H12" i="106"/>
  <c r="I11" i="106"/>
  <c r="H11" i="106"/>
  <c r="I10" i="106"/>
  <c r="H10" i="106"/>
  <c r="I9" i="106"/>
  <c r="H9" i="106"/>
  <c r="I8" i="106"/>
  <c r="H8" i="106"/>
  <c r="I7" i="106"/>
  <c r="H7" i="106"/>
  <c r="I5" i="106"/>
  <c r="H5" i="106"/>
  <c r="I4" i="106"/>
  <c r="H4" i="106"/>
  <c r="I3" i="106"/>
  <c r="H3" i="106"/>
  <c r="I2" i="106"/>
  <c r="H2" i="106"/>
  <c r="G23" i="106"/>
  <c r="G24" i="106" a="1"/>
  <c r="G24" i="106" s="1"/>
  <c r="G25" i="106" a="1"/>
  <c r="G25" i="106" s="1"/>
  <c r="G26" i="106"/>
  <c r="G27" i="106" s="1"/>
  <c r="G28" i="106"/>
  <c r="F23" i="106"/>
  <c r="F24" i="106" a="1"/>
  <c r="F24" i="106" s="1"/>
  <c r="F25" i="106" a="1"/>
  <c r="F25" i="106" s="1"/>
  <c r="F26" i="106"/>
  <c r="F27" i="106" s="1"/>
  <c r="F28" i="106"/>
  <c r="E28" i="106"/>
  <c r="E26" i="106"/>
  <c r="E27" i="106" s="1"/>
  <c r="E25" i="106" a="1"/>
  <c r="E25" i="106" s="1"/>
  <c r="E24" i="106" a="1"/>
  <c r="E24" i="106" s="1"/>
  <c r="E23" i="106"/>
  <c r="H46" i="173" l="1" a="1"/>
  <c r="H46" i="173" s="1"/>
  <c r="H45" i="173" a="1"/>
  <c r="H45" i="173" s="1"/>
  <c r="I46" i="173"/>
  <c r="I25" i="106"/>
  <c r="H25" i="106" a="1"/>
  <c r="H25" i="106" s="1"/>
  <c r="H28" i="106"/>
  <c r="H49" i="173"/>
  <c r="H44" i="173"/>
  <c r="I45" i="173"/>
  <c r="H47" i="173"/>
  <c r="H48" i="173" s="1"/>
  <c r="H23" i="106"/>
  <c r="H24" i="106" a="1"/>
  <c r="H24" i="106" s="1"/>
  <c r="I24" i="106"/>
  <c r="H26" i="106"/>
  <c r="H27" i="106" s="1"/>
  <c r="K6" i="215" l="1"/>
  <c r="I6" i="215"/>
  <c r="K7" i="215"/>
  <c r="I7" i="215"/>
  <c r="C44" i="177"/>
  <c r="C44" i="173"/>
  <c r="K43" i="177" l="1"/>
  <c r="J29" i="177"/>
  <c r="K26" i="177"/>
  <c r="K23" i="177"/>
  <c r="K20" i="177"/>
  <c r="L17" i="177"/>
  <c r="J6" i="177"/>
  <c r="J3" i="177"/>
  <c r="K15" i="177"/>
  <c r="J41" i="177"/>
  <c r="K21" i="177"/>
  <c r="J4" i="177"/>
  <c r="L32" i="177"/>
  <c r="K18" i="177"/>
  <c r="L9" i="177"/>
  <c r="L38" i="177"/>
  <c r="J24" i="177"/>
  <c r="L12" i="177"/>
  <c r="J27" i="177"/>
  <c r="K24" i="177"/>
  <c r="K41" i="177"/>
  <c r="J7" i="177"/>
  <c r="J21" i="177"/>
  <c r="J30" i="177"/>
  <c r="L35" i="177"/>
  <c r="J18" i="177"/>
  <c r="J10" i="177"/>
  <c r="K10" i="177"/>
  <c r="K16" i="177"/>
  <c r="K22" i="177"/>
  <c r="K28" i="177"/>
  <c r="L31" i="177"/>
  <c r="L37" i="177"/>
  <c r="J32" i="177"/>
  <c r="K32" i="177"/>
  <c r="J43" i="177"/>
  <c r="L36" i="177"/>
  <c r="K6" i="177"/>
  <c r="J33" i="177"/>
  <c r="K33" i="177"/>
  <c r="L2" i="177"/>
  <c r="L5" i="177"/>
  <c r="J9" i="177"/>
  <c r="J39" i="177"/>
  <c r="K14" i="177"/>
  <c r="M31" i="177"/>
  <c r="J26" i="177"/>
  <c r="L7" i="177"/>
  <c r="L28" i="177"/>
  <c r="J13" i="177"/>
  <c r="K13" i="177"/>
  <c r="K19" i="177"/>
  <c r="K25" i="177"/>
  <c r="K31" i="177"/>
  <c r="K34" i="177"/>
  <c r="K40" i="177"/>
  <c r="J35" i="177"/>
  <c r="K35" i="177"/>
  <c r="L21" i="177"/>
  <c r="J16" i="177"/>
  <c r="J22" i="177"/>
  <c r="J28" i="177"/>
  <c r="J34" i="177"/>
  <c r="K37" i="177"/>
  <c r="J38" i="177"/>
  <c r="K38" i="177"/>
  <c r="J20" i="177"/>
  <c r="J2" i="177"/>
  <c r="M23" i="177"/>
  <c r="J17" i="177"/>
  <c r="L19" i="177"/>
  <c r="J11" i="177"/>
  <c r="L29" i="177"/>
  <c r="L24" i="177"/>
  <c r="J19" i="177"/>
  <c r="J25" i="177"/>
  <c r="J31" i="177"/>
  <c r="J37" i="177"/>
  <c r="J40" i="177"/>
  <c r="L40" i="177"/>
  <c r="L43" i="177"/>
  <c r="J42" i="177"/>
  <c r="L41" i="177"/>
  <c r="L20" i="177"/>
  <c r="L18" i="177"/>
  <c r="J23" i="177"/>
  <c r="L4" i="177"/>
  <c r="L26" i="177"/>
  <c r="L13" i="177"/>
  <c r="K27" i="177"/>
  <c r="L27" i="177"/>
  <c r="L33" i="177"/>
  <c r="L39" i="177"/>
  <c r="L42" i="177"/>
  <c r="L8" i="177"/>
  <c r="K3" i="177"/>
  <c r="K30" i="177"/>
  <c r="L30" i="177"/>
  <c r="K42" i="177"/>
  <c r="L15" i="177"/>
  <c r="L11" i="177"/>
  <c r="L14" i="177"/>
  <c r="L25" i="177"/>
  <c r="K17" i="177"/>
  <c r="K2" i="177"/>
  <c r="L23" i="177"/>
  <c r="M2" i="177"/>
  <c r="J15" i="177"/>
  <c r="K39" i="177"/>
  <c r="M39" i="177"/>
  <c r="L6" i="177"/>
  <c r="M40" i="177"/>
  <c r="J5" i="177"/>
  <c r="K9" i="177"/>
  <c r="L10" i="177"/>
  <c r="L22" i="177"/>
  <c r="K12" i="177"/>
  <c r="M42" i="177"/>
  <c r="K29" i="177"/>
  <c r="N29" i="177" s="1"/>
  <c r="J36" i="177"/>
  <c r="K36" i="177"/>
  <c r="J8" i="177"/>
  <c r="K8" i="177"/>
  <c r="J12" i="177"/>
  <c r="L3" i="177"/>
  <c r="K11" i="177"/>
  <c r="M13" i="177"/>
  <c r="J14" i="177"/>
  <c r="N14" i="177" s="1"/>
  <c r="K4" i="177"/>
  <c r="L16" i="177"/>
  <c r="K7" i="177"/>
  <c r="L34" i="177"/>
  <c r="M30" i="177"/>
  <c r="M19" i="177"/>
  <c r="M35" i="177"/>
  <c r="M7" i="177"/>
  <c r="M29" i="177"/>
  <c r="M28" i="177"/>
  <c r="M22" i="177"/>
  <c r="M9" i="177"/>
  <c r="M12" i="177"/>
  <c r="M20" i="177"/>
  <c r="M37" i="177"/>
  <c r="M3" i="177"/>
  <c r="M16" i="177"/>
  <c r="M33" i="177"/>
  <c r="M41" i="177"/>
  <c r="M6" i="177"/>
  <c r="M17" i="177"/>
  <c r="M27" i="177"/>
  <c r="M25" i="177"/>
  <c r="M10" i="177"/>
  <c r="M11" i="177"/>
  <c r="M36" i="177"/>
  <c r="M21" i="177"/>
  <c r="M43" i="177"/>
  <c r="M18" i="177"/>
  <c r="M8" i="177"/>
  <c r="M32" i="177"/>
  <c r="M5" i="177"/>
  <c r="M15" i="177"/>
  <c r="M38" i="177"/>
  <c r="M24" i="177"/>
  <c r="M34" i="177"/>
  <c r="M14" i="177"/>
  <c r="M26" i="177"/>
  <c r="M4" i="177"/>
  <c r="G42" i="177"/>
  <c r="G9" i="177"/>
  <c r="G32" i="177"/>
  <c r="G43" i="177"/>
  <c r="G7" i="177"/>
  <c r="G30" i="177"/>
  <c r="G33" i="177"/>
  <c r="G8" i="177"/>
  <c r="G6" i="177"/>
  <c r="G20" i="177"/>
  <c r="G31" i="177"/>
  <c r="G18" i="177"/>
  <c r="G11" i="177"/>
  <c r="G19" i="177"/>
  <c r="G21" i="177"/>
  <c r="AA7" i="215"/>
  <c r="G37" i="177"/>
  <c r="G28" i="177"/>
  <c r="G10" i="177"/>
  <c r="G14" i="177"/>
  <c r="G5" i="177"/>
  <c r="G24" i="177"/>
  <c r="G13" i="177"/>
  <c r="G16" i="177"/>
  <c r="G41" i="177"/>
  <c r="G2" i="177"/>
  <c r="G40" i="177"/>
  <c r="G35" i="177"/>
  <c r="G22" i="177"/>
  <c r="G26" i="177"/>
  <c r="G17" i="177"/>
  <c r="G39" i="177"/>
  <c r="G34" i="177"/>
  <c r="G38" i="177"/>
  <c r="G29" i="177"/>
  <c r="G12" i="177"/>
  <c r="G23" i="177"/>
  <c r="G3" i="177"/>
  <c r="G15" i="177"/>
  <c r="G27" i="177"/>
  <c r="G36" i="177"/>
  <c r="G4" i="177"/>
  <c r="G25" i="177"/>
  <c r="E21" i="177"/>
  <c r="E28" i="177"/>
  <c r="E7" i="177"/>
  <c r="E14" i="177"/>
  <c r="E35" i="177"/>
  <c r="F14" i="177"/>
  <c r="F28" i="177"/>
  <c r="E6" i="177"/>
  <c r="F21" i="177"/>
  <c r="E36" i="177"/>
  <c r="E38" i="177"/>
  <c r="E31" i="177"/>
  <c r="F32" i="177"/>
  <c r="F33" i="177"/>
  <c r="F34" i="177"/>
  <c r="F36" i="177"/>
  <c r="E9" i="177"/>
  <c r="E5" i="177"/>
  <c r="E24" i="177"/>
  <c r="E13" i="177"/>
  <c r="F24" i="177"/>
  <c r="E2" i="177"/>
  <c r="E39" i="177"/>
  <c r="E40" i="177"/>
  <c r="E41" i="177"/>
  <c r="E43" i="177"/>
  <c r="F42" i="177"/>
  <c r="E3" i="177"/>
  <c r="E20" i="177"/>
  <c r="F7" i="177"/>
  <c r="H29" i="177"/>
  <c r="E26" i="177"/>
  <c r="F13" i="177"/>
  <c r="H20" i="177"/>
  <c r="F18" i="177"/>
  <c r="F16" i="177"/>
  <c r="F43" i="177"/>
  <c r="F26" i="177"/>
  <c r="E8" i="177"/>
  <c r="E4" i="177"/>
  <c r="F9" i="177"/>
  <c r="F37" i="177"/>
  <c r="F17" i="177"/>
  <c r="F27" i="177"/>
  <c r="E15" i="177"/>
  <c r="E16" i="177"/>
  <c r="E10" i="177"/>
  <c r="E11" i="177"/>
  <c r="E12" i="177"/>
  <c r="F35" i="177"/>
  <c r="E19" i="177"/>
  <c r="F23" i="177"/>
  <c r="E22" i="177"/>
  <c r="E23" i="177"/>
  <c r="E17" i="177"/>
  <c r="E18" i="177"/>
  <c r="E27" i="177"/>
  <c r="F10" i="177"/>
  <c r="F20" i="177"/>
  <c r="E25" i="177"/>
  <c r="E29" i="177"/>
  <c r="E30" i="177"/>
  <c r="E37" i="177"/>
  <c r="F38" i="177"/>
  <c r="E32" i="177"/>
  <c r="E33" i="177"/>
  <c r="E34" i="177"/>
  <c r="F41" i="177"/>
  <c r="F19" i="177"/>
  <c r="F40" i="177"/>
  <c r="F6" i="177"/>
  <c r="F3" i="177"/>
  <c r="F12" i="177"/>
  <c r="F22" i="177"/>
  <c r="F11" i="177"/>
  <c r="F8" i="177"/>
  <c r="F39" i="177"/>
  <c r="E42" i="177"/>
  <c r="I42" i="177" s="1"/>
  <c r="F25" i="177"/>
  <c r="F29" i="177"/>
  <c r="F30" i="177"/>
  <c r="F15" i="177"/>
  <c r="F2" i="177"/>
  <c r="F4" i="177"/>
  <c r="F5" i="177"/>
  <c r="F31" i="177"/>
  <c r="H33" i="177"/>
  <c r="H34" i="177"/>
  <c r="H41" i="177"/>
  <c r="H11" i="177"/>
  <c r="H2" i="177"/>
  <c r="H16" i="177"/>
  <c r="H38" i="177"/>
  <c r="H6" i="177"/>
  <c r="H13" i="177"/>
  <c r="H42" i="177"/>
  <c r="H5" i="177"/>
  <c r="H15" i="177"/>
  <c r="H43" i="177"/>
  <c r="H21" i="177"/>
  <c r="H24" i="177"/>
  <c r="H7" i="177"/>
  <c r="H9" i="177"/>
  <c r="H23" i="177"/>
  <c r="H14" i="177"/>
  <c r="H40" i="177"/>
  <c r="H4" i="177"/>
  <c r="H3" i="177"/>
  <c r="H28" i="177"/>
  <c r="H17" i="177"/>
  <c r="H37" i="177"/>
  <c r="H18" i="177"/>
  <c r="H25" i="177"/>
  <c r="H12" i="177"/>
  <c r="H36" i="177"/>
  <c r="H30" i="177"/>
  <c r="H26" i="177"/>
  <c r="H35" i="177"/>
  <c r="H10" i="177"/>
  <c r="H27" i="177"/>
  <c r="H8" i="177"/>
  <c r="H19" i="177"/>
  <c r="H39" i="177"/>
  <c r="H31" i="177"/>
  <c r="H32" i="177"/>
  <c r="H22" i="177"/>
  <c r="I40" i="177" l="1"/>
  <c r="I11" i="177"/>
  <c r="N7" i="177"/>
  <c r="I30" i="177"/>
  <c r="N20" i="177"/>
  <c r="I26" i="177"/>
  <c r="N23" i="177"/>
  <c r="N5" i="177"/>
  <c r="F45" i="177" a="1"/>
  <c r="F45" i="177" s="1"/>
  <c r="F46" i="177" a="1"/>
  <c r="F46" i="177" s="1"/>
  <c r="I39" i="177"/>
  <c r="E46" i="177" a="1"/>
  <c r="E46" i="177" s="1"/>
  <c r="E45" i="177" a="1"/>
  <c r="E45" i="177" s="1"/>
  <c r="J45" i="177" a="1"/>
  <c r="J45" i="177" s="1"/>
  <c r="N40" i="177"/>
  <c r="H46" i="177" a="1"/>
  <c r="H46" i="177" s="1"/>
  <c r="M45" i="177" a="1"/>
  <c r="M45" i="177" s="1"/>
  <c r="N37" i="177"/>
  <c r="H45" i="177" a="1"/>
  <c r="H45" i="177" s="1"/>
  <c r="I34" i="177"/>
  <c r="I17" i="177"/>
  <c r="L46" i="177" a="1"/>
  <c r="L46" i="177" s="1"/>
  <c r="L45" i="177" a="1"/>
  <c r="L45" i="177" s="1"/>
  <c r="G45" i="177" a="1"/>
  <c r="G45" i="177" s="1"/>
  <c r="G46" i="177" a="1"/>
  <c r="G46" i="177" s="1"/>
  <c r="M46" i="177" a="1"/>
  <c r="M46" i="177" s="1"/>
  <c r="N32" i="177"/>
  <c r="I10" i="177"/>
  <c r="N17" i="177"/>
  <c r="N41" i="177"/>
  <c r="I38" i="177"/>
  <c r="I24" i="177"/>
  <c r="M47" i="177"/>
  <c r="M48" i="177" s="1"/>
  <c r="I33" i="177"/>
  <c r="N19" i="177"/>
  <c r="I31" i="177"/>
  <c r="I8" i="177"/>
  <c r="F44" i="177"/>
  <c r="F47" i="177"/>
  <c r="F48" i="177" s="1"/>
  <c r="I21" i="177"/>
  <c r="K49" i="177"/>
  <c r="K47" i="177"/>
  <c r="K48" i="177" s="1"/>
  <c r="I18" i="177"/>
  <c r="N35" i="177"/>
  <c r="I16" i="177"/>
  <c r="E49" i="177"/>
  <c r="I2" i="177"/>
  <c r="E44" i="177"/>
  <c r="E47" i="177"/>
  <c r="E48" i="177" s="1"/>
  <c r="J49" i="177"/>
  <c r="N2" i="177"/>
  <c r="N39" i="177"/>
  <c r="J44" i="177"/>
  <c r="N3" i="177"/>
  <c r="AC19" i="215"/>
  <c r="AB19" i="215"/>
  <c r="I19" i="177"/>
  <c r="I27" i="177"/>
  <c r="I15" i="177"/>
  <c r="I13" i="177"/>
  <c r="N9" i="177"/>
  <c r="N27" i="177"/>
  <c r="N6" i="177"/>
  <c r="H44" i="177"/>
  <c r="H49" i="177"/>
  <c r="H47" i="177"/>
  <c r="H48" i="177" s="1"/>
  <c r="L47" i="177"/>
  <c r="L48" i="177" s="1"/>
  <c r="N12" i="177"/>
  <c r="I25" i="177"/>
  <c r="I6" i="177"/>
  <c r="N31" i="177"/>
  <c r="N38" i="177"/>
  <c r="L49" i="177"/>
  <c r="L44" i="177"/>
  <c r="I23" i="177"/>
  <c r="I7" i="177"/>
  <c r="N8" i="177"/>
  <c r="N42" i="177"/>
  <c r="N25" i="177"/>
  <c r="I32" i="177"/>
  <c r="I22" i="177"/>
  <c r="I20" i="177"/>
  <c r="I5" i="177"/>
  <c r="G49" i="177"/>
  <c r="G44" i="177"/>
  <c r="G47" i="177"/>
  <c r="G48" i="177" s="1"/>
  <c r="N34" i="177"/>
  <c r="N33" i="177"/>
  <c r="J47" i="177"/>
  <c r="J48" i="177" s="1"/>
  <c r="N10" i="177"/>
  <c r="I4" i="177"/>
  <c r="I3" i="177"/>
  <c r="I9" i="177"/>
  <c r="M44" i="177"/>
  <c r="N15" i="177"/>
  <c r="N30" i="177"/>
  <c r="N24" i="177"/>
  <c r="N13" i="177"/>
  <c r="N18" i="177"/>
  <c r="I37" i="177"/>
  <c r="F49" i="177"/>
  <c r="I36" i="177"/>
  <c r="I14" i="177"/>
  <c r="M49" i="177"/>
  <c r="N22" i="177"/>
  <c r="N28" i="177"/>
  <c r="N36" i="177"/>
  <c r="I35" i="177"/>
  <c r="K44" i="177"/>
  <c r="N11" i="177"/>
  <c r="N16" i="177"/>
  <c r="N43" i="177"/>
  <c r="N4" i="177"/>
  <c r="AF19" i="215"/>
  <c r="AE19" i="215"/>
  <c r="I29" i="177"/>
  <c r="I12" i="177"/>
  <c r="I43" i="177"/>
  <c r="I41" i="177"/>
  <c r="I28" i="177"/>
  <c r="N26" i="177"/>
  <c r="N21" i="177"/>
  <c r="W7" i="215" l="1"/>
  <c r="X7" i="215"/>
  <c r="V7" i="215"/>
  <c r="P7" i="215"/>
  <c r="Q7" i="215"/>
  <c r="Y7" i="215"/>
  <c r="U7" i="215"/>
  <c r="V19" i="215" s="1"/>
  <c r="N7" i="215"/>
  <c r="S7" i="215"/>
  <c r="Z7" i="215"/>
  <c r="O7" i="215"/>
  <c r="N45" i="177"/>
  <c r="I45" i="177"/>
  <c r="I46" i="177"/>
  <c r="N46" i="177"/>
  <c r="Q19" i="215" l="1"/>
  <c r="U19" i="215"/>
  <c r="N19" i="215"/>
  <c r="R19" i="215"/>
  <c r="Y19" i="215"/>
  <c r="X19" i="215"/>
  <c r="O19" i="215"/>
  <c r="C38" i="166"/>
  <c r="C13" i="162" l="1"/>
  <c r="C13" i="159"/>
  <c r="C25" i="152"/>
  <c r="C38" i="143"/>
  <c r="C25" i="140"/>
  <c r="C18" i="136"/>
  <c r="C18" i="131"/>
  <c r="C23" i="113"/>
  <c r="C23" i="106"/>
  <c r="K6" i="113" l="1"/>
  <c r="J6" i="113"/>
  <c r="N6" i="113" s="1"/>
  <c r="AF6" i="215"/>
  <c r="AG6" i="215"/>
  <c r="AE6" i="215"/>
  <c r="M6" i="113"/>
  <c r="AD6" i="215"/>
  <c r="AC6" i="215"/>
  <c r="F6" i="113"/>
  <c r="E6" i="113"/>
  <c r="G6" i="113"/>
  <c r="AB6" i="215"/>
  <c r="H6" i="113"/>
  <c r="G10" i="162"/>
  <c r="E5" i="162"/>
  <c r="F2" i="162"/>
  <c r="F5" i="162"/>
  <c r="F10" i="162"/>
  <c r="E2" i="162"/>
  <c r="F11" i="162"/>
  <c r="F8" i="162"/>
  <c r="G2" i="162"/>
  <c r="F3" i="162"/>
  <c r="E6" i="162"/>
  <c r="G8" i="162"/>
  <c r="E11" i="162"/>
  <c r="E9" i="162"/>
  <c r="G11" i="162"/>
  <c r="G3" i="162"/>
  <c r="F6" i="162"/>
  <c r="E3" i="162"/>
  <c r="G5" i="162"/>
  <c r="E8" i="162"/>
  <c r="F9" i="162"/>
  <c r="F4" i="162"/>
  <c r="H5" i="162"/>
  <c r="E4" i="162"/>
  <c r="G9" i="162"/>
  <c r="E12" i="162"/>
  <c r="F7" i="162"/>
  <c r="E10" i="162"/>
  <c r="F12" i="162"/>
  <c r="G6" i="162"/>
  <c r="H9" i="162"/>
  <c r="G4" i="162"/>
  <c r="G12" i="162"/>
  <c r="H3" i="162"/>
  <c r="G7" i="162"/>
  <c r="E7" i="162"/>
  <c r="H6" i="162"/>
  <c r="H7" i="162"/>
  <c r="H12" i="162"/>
  <c r="H11" i="162"/>
  <c r="H2" i="162"/>
  <c r="H8" i="162"/>
  <c r="H10" i="162"/>
  <c r="H4" i="162"/>
  <c r="K3" i="162"/>
  <c r="J6" i="162"/>
  <c r="J12" i="162"/>
  <c r="L8" i="162"/>
  <c r="K6" i="162"/>
  <c r="J7" i="162"/>
  <c r="J4" i="162"/>
  <c r="L11" i="162"/>
  <c r="L12" i="162"/>
  <c r="L9" i="162"/>
  <c r="J9" i="162"/>
  <c r="K12" i="162"/>
  <c r="K9" i="162"/>
  <c r="L6" i="162"/>
  <c r="L3" i="162"/>
  <c r="J3" i="162"/>
  <c r="K7" i="162"/>
  <c r="L5" i="162"/>
  <c r="L10" i="162"/>
  <c r="K11" i="162"/>
  <c r="M11" i="162"/>
  <c r="J11" i="162"/>
  <c r="L4" i="162"/>
  <c r="K2" i="162"/>
  <c r="K4" i="162"/>
  <c r="L7" i="162"/>
  <c r="K5" i="162"/>
  <c r="M5" i="162"/>
  <c r="J2" i="162"/>
  <c r="J5" i="162"/>
  <c r="K10" i="162"/>
  <c r="J8" i="162"/>
  <c r="L2" i="162"/>
  <c r="K8" i="162"/>
  <c r="J10" i="162"/>
  <c r="M10" i="162"/>
  <c r="M3" i="162"/>
  <c r="M8" i="162"/>
  <c r="M4" i="162"/>
  <c r="M6" i="162"/>
  <c r="M12" i="162"/>
  <c r="M7" i="162"/>
  <c r="M9" i="162"/>
  <c r="M2" i="162"/>
  <c r="AA10" i="215"/>
  <c r="J15" i="152"/>
  <c r="J2" i="152"/>
  <c r="J10" i="152"/>
  <c r="J9" i="152"/>
  <c r="J20" i="152"/>
  <c r="J19" i="152"/>
  <c r="J17" i="152"/>
  <c r="J22" i="152"/>
  <c r="J21" i="152"/>
  <c r="J6" i="152"/>
  <c r="J18" i="152"/>
  <c r="J7" i="152"/>
  <c r="J5" i="152"/>
  <c r="J4" i="152"/>
  <c r="J11" i="152"/>
  <c r="J23" i="152"/>
  <c r="J12" i="152"/>
  <c r="J14" i="152"/>
  <c r="J16" i="152"/>
  <c r="J24" i="152"/>
  <c r="J13" i="152"/>
  <c r="J8" i="152"/>
  <c r="J3" i="152"/>
  <c r="L20" i="152"/>
  <c r="K4" i="152"/>
  <c r="K6" i="152"/>
  <c r="L15" i="152"/>
  <c r="K10" i="152"/>
  <c r="K21" i="152"/>
  <c r="K16" i="152"/>
  <c r="L10" i="152"/>
  <c r="L4" i="152"/>
  <c r="K5" i="152"/>
  <c r="L8" i="152"/>
  <c r="L18" i="152"/>
  <c r="K11" i="152"/>
  <c r="L6" i="152"/>
  <c r="L23" i="152"/>
  <c r="L13" i="152"/>
  <c r="L22" i="152"/>
  <c r="L16" i="152"/>
  <c r="L12" i="152"/>
  <c r="K13" i="152"/>
  <c r="K17" i="152"/>
  <c r="L21" i="152"/>
  <c r="L17" i="152"/>
  <c r="K18" i="152"/>
  <c r="K12" i="152"/>
  <c r="K23" i="152"/>
  <c r="K3" i="152"/>
  <c r="K9" i="152"/>
  <c r="L2" i="152"/>
  <c r="L14" i="152"/>
  <c r="L3" i="152"/>
  <c r="L7" i="152"/>
  <c r="L19" i="152"/>
  <c r="L9" i="152"/>
  <c r="K22" i="152"/>
  <c r="K14" i="152"/>
  <c r="K24" i="152"/>
  <c r="K15" i="152"/>
  <c r="L5" i="152"/>
  <c r="K2" i="152"/>
  <c r="K19" i="152"/>
  <c r="K20" i="152"/>
  <c r="L24" i="152"/>
  <c r="L11" i="152"/>
  <c r="K7" i="152"/>
  <c r="K8" i="152"/>
  <c r="M14" i="152"/>
  <c r="M21" i="152"/>
  <c r="M18" i="152"/>
  <c r="M7" i="152"/>
  <c r="M19" i="152"/>
  <c r="M8" i="152"/>
  <c r="M23" i="152"/>
  <c r="M5" i="152"/>
  <c r="M16" i="152"/>
  <c r="M15" i="152"/>
  <c r="M3" i="152"/>
  <c r="M24" i="152"/>
  <c r="M17" i="152"/>
  <c r="M6" i="152"/>
  <c r="M4" i="152"/>
  <c r="M20" i="152"/>
  <c r="M2" i="152"/>
  <c r="M22" i="152"/>
  <c r="M10" i="152"/>
  <c r="M9" i="152"/>
  <c r="M13" i="152"/>
  <c r="M11" i="152"/>
  <c r="M12" i="152"/>
  <c r="G8" i="152"/>
  <c r="F8" i="152"/>
  <c r="E8" i="152"/>
  <c r="AA9" i="215"/>
  <c r="H8" i="152"/>
  <c r="K11" i="113"/>
  <c r="L3" i="113"/>
  <c r="L5" i="113"/>
  <c r="L18" i="113"/>
  <c r="J22" i="113"/>
  <c r="J16" i="113"/>
  <c r="J10" i="113"/>
  <c r="J3" i="113"/>
  <c r="J12" i="113"/>
  <c r="L2" i="113"/>
  <c r="K4" i="113"/>
  <c r="J4" i="113"/>
  <c r="J5" i="113"/>
  <c r="J18" i="113"/>
  <c r="K17" i="113"/>
  <c r="L16" i="113"/>
  <c r="L14" i="113"/>
  <c r="K19" i="113"/>
  <c r="K13" i="113"/>
  <c r="K7" i="113"/>
  <c r="J17" i="113"/>
  <c r="J19" i="113"/>
  <c r="J13" i="113"/>
  <c r="J7" i="113"/>
  <c r="L13" i="113"/>
  <c r="K18" i="113"/>
  <c r="K12" i="113"/>
  <c r="K5" i="113"/>
  <c r="L15" i="113"/>
  <c r="J11" i="113"/>
  <c r="L4" i="113"/>
  <c r="K8" i="113"/>
  <c r="K2" i="113"/>
  <c r="J9" i="113"/>
  <c r="K22" i="113"/>
  <c r="K14" i="113"/>
  <c r="K9" i="113"/>
  <c r="L21" i="113"/>
  <c r="K21" i="113"/>
  <c r="L20" i="113"/>
  <c r="J21" i="113"/>
  <c r="K20" i="113"/>
  <c r="K15" i="113"/>
  <c r="J14" i="113"/>
  <c r="K16" i="113"/>
  <c r="L12" i="113"/>
  <c r="L10" i="113"/>
  <c r="L8" i="113"/>
  <c r="L9" i="113"/>
  <c r="L19" i="113"/>
  <c r="J8" i="113"/>
  <c r="J2" i="113"/>
  <c r="J20" i="113"/>
  <c r="L11" i="113"/>
  <c r="L7" i="113"/>
  <c r="K3" i="113"/>
  <c r="K10" i="113"/>
  <c r="J15" i="113"/>
  <c r="L17" i="113"/>
  <c r="L22" i="113"/>
  <c r="M5" i="113"/>
  <c r="M10" i="113"/>
  <c r="M12" i="113"/>
  <c r="M17" i="113"/>
  <c r="M8" i="113"/>
  <c r="M15" i="113"/>
  <c r="M11" i="113"/>
  <c r="M19" i="113"/>
  <c r="M2" i="113"/>
  <c r="M18" i="113"/>
  <c r="M16" i="113"/>
  <c r="M3" i="113"/>
  <c r="M20" i="113"/>
  <c r="M22" i="113"/>
  <c r="M7" i="113"/>
  <c r="M14" i="113"/>
  <c r="M4" i="113"/>
  <c r="M21" i="113"/>
  <c r="M13" i="113"/>
  <c r="M9" i="113"/>
  <c r="AA6" i="215"/>
  <c r="E8" i="113"/>
  <c r="E14" i="113"/>
  <c r="E19" i="113"/>
  <c r="E10" i="113"/>
  <c r="E20" i="113"/>
  <c r="E11" i="113"/>
  <c r="E4" i="113"/>
  <c r="E22" i="113"/>
  <c r="E3" i="113"/>
  <c r="E2" i="113"/>
  <c r="E17" i="113"/>
  <c r="E16" i="113"/>
  <c r="E7" i="113"/>
  <c r="E13" i="113"/>
  <c r="F10" i="113"/>
  <c r="G22" i="113"/>
  <c r="G20" i="113"/>
  <c r="F21" i="113"/>
  <c r="F19" i="113"/>
  <c r="G9" i="113"/>
  <c r="E15" i="113"/>
  <c r="G18" i="113"/>
  <c r="G21" i="113"/>
  <c r="F12" i="113"/>
  <c r="F15" i="113"/>
  <c r="F20" i="113"/>
  <c r="F13" i="113"/>
  <c r="F4" i="113"/>
  <c r="G2" i="113"/>
  <c r="F14" i="113"/>
  <c r="F17" i="113"/>
  <c r="F3" i="113"/>
  <c r="F16" i="113"/>
  <c r="F8" i="113"/>
  <c r="E5" i="113"/>
  <c r="G5" i="113"/>
  <c r="F11" i="113"/>
  <c r="E9" i="113"/>
  <c r="E12" i="113"/>
  <c r="G12" i="113"/>
  <c r="G15" i="113"/>
  <c r="G13" i="113"/>
  <c r="G16" i="113"/>
  <c r="H21" i="113"/>
  <c r="E21" i="113"/>
  <c r="E18" i="113"/>
  <c r="F22" i="113"/>
  <c r="H20" i="113"/>
  <c r="G17" i="113"/>
  <c r="F7" i="113"/>
  <c r="G3" i="113"/>
  <c r="F9" i="113"/>
  <c r="G14" i="113"/>
  <c r="G19" i="113"/>
  <c r="G7" i="113"/>
  <c r="G4" i="113"/>
  <c r="F5" i="113"/>
  <c r="F18" i="113"/>
  <c r="G10" i="113"/>
  <c r="G8" i="113"/>
  <c r="F2" i="113"/>
  <c r="G11" i="113"/>
  <c r="H3" i="113"/>
  <c r="H15" i="113"/>
  <c r="H16" i="113"/>
  <c r="H18" i="113"/>
  <c r="H12" i="113"/>
  <c r="H8" i="113"/>
  <c r="H14" i="113"/>
  <c r="H19" i="113"/>
  <c r="H13" i="113"/>
  <c r="H7" i="113"/>
  <c r="H10" i="113"/>
  <c r="H11" i="113"/>
  <c r="H5" i="113"/>
  <c r="H2" i="113"/>
  <c r="H22" i="113"/>
  <c r="H9" i="113"/>
  <c r="H17" i="113"/>
  <c r="H4" i="113"/>
  <c r="K16" i="136"/>
  <c r="K10" i="136"/>
  <c r="J10" i="136"/>
  <c r="L10" i="136"/>
  <c r="L7" i="136"/>
  <c r="K7" i="136"/>
  <c r="L4" i="136"/>
  <c r="K13" i="136"/>
  <c r="K2" i="136"/>
  <c r="J2" i="136"/>
  <c r="L5" i="136"/>
  <c r="M6" i="136"/>
  <c r="J16" i="136"/>
  <c r="K17" i="136"/>
  <c r="M10" i="136"/>
  <c r="L3" i="136"/>
  <c r="M9" i="136"/>
  <c r="K4" i="136"/>
  <c r="J13" i="136"/>
  <c r="L6" i="136"/>
  <c r="J5" i="136"/>
  <c r="J8" i="136"/>
  <c r="J12" i="136"/>
  <c r="L14" i="136"/>
  <c r="M8" i="136"/>
  <c r="K12" i="136"/>
  <c r="K8" i="136"/>
  <c r="J17" i="136"/>
  <c r="M13" i="136"/>
  <c r="M2" i="136"/>
  <c r="L9" i="136"/>
  <c r="K3" i="136"/>
  <c r="M5" i="136"/>
  <c r="K5" i="136"/>
  <c r="J11" i="136"/>
  <c r="M17" i="136"/>
  <c r="J7" i="136"/>
  <c r="L13" i="136"/>
  <c r="L8" i="136"/>
  <c r="J6" i="136"/>
  <c r="J15" i="136"/>
  <c r="M3" i="136"/>
  <c r="K14" i="136"/>
  <c r="M11" i="136"/>
  <c r="L17" i="136"/>
  <c r="L15" i="136"/>
  <c r="L16" i="136"/>
  <c r="K11" i="136"/>
  <c r="J9" i="136"/>
  <c r="J4" i="136"/>
  <c r="L2" i="136"/>
  <c r="K15" i="136"/>
  <c r="L11" i="136"/>
  <c r="L12" i="136"/>
  <c r="K9" i="136"/>
  <c r="J14" i="136"/>
  <c r="J3" i="136"/>
  <c r="K6" i="136"/>
  <c r="M15" i="136"/>
  <c r="M7" i="136"/>
  <c r="M4" i="136"/>
  <c r="M14" i="136"/>
  <c r="M16" i="136"/>
  <c r="M12" i="136"/>
  <c r="G3" i="136"/>
  <c r="G12" i="136"/>
  <c r="E12" i="136"/>
  <c r="G6" i="136"/>
  <c r="F15" i="136"/>
  <c r="G9" i="136"/>
  <c r="F6" i="136"/>
  <c r="E9" i="136"/>
  <c r="F16" i="136"/>
  <c r="F13" i="136"/>
  <c r="F10" i="136"/>
  <c r="F7" i="136"/>
  <c r="F4" i="136"/>
  <c r="G15" i="136"/>
  <c r="F9" i="136"/>
  <c r="E16" i="136"/>
  <c r="E13" i="136"/>
  <c r="E10" i="136"/>
  <c r="E7" i="136"/>
  <c r="E4" i="136"/>
  <c r="F12" i="136"/>
  <c r="E3" i="136"/>
  <c r="E6" i="136"/>
  <c r="F3" i="136"/>
  <c r="E15" i="136"/>
  <c r="E17" i="136"/>
  <c r="G14" i="136"/>
  <c r="G8" i="136"/>
  <c r="G11" i="136"/>
  <c r="G17" i="136"/>
  <c r="E14" i="136"/>
  <c r="AA5" i="215"/>
  <c r="G4" i="136"/>
  <c r="F14" i="136"/>
  <c r="E5" i="136"/>
  <c r="H4" i="136"/>
  <c r="H16" i="136"/>
  <c r="F17" i="136"/>
  <c r="G7" i="136"/>
  <c r="F2" i="136"/>
  <c r="E2" i="136"/>
  <c r="H13" i="136"/>
  <c r="G5" i="136"/>
  <c r="G10" i="136"/>
  <c r="F5" i="136"/>
  <c r="H3" i="136"/>
  <c r="G13" i="136"/>
  <c r="F8" i="136"/>
  <c r="H9" i="136"/>
  <c r="G16" i="136"/>
  <c r="F11" i="136"/>
  <c r="H15" i="136"/>
  <c r="E8" i="136"/>
  <c r="E11" i="136"/>
  <c r="I11" i="136" s="1"/>
  <c r="G2" i="136"/>
  <c r="H10" i="136"/>
  <c r="H11" i="136"/>
  <c r="H6" i="136"/>
  <c r="H5" i="136"/>
  <c r="H2" i="136"/>
  <c r="H7" i="136"/>
  <c r="H14" i="136"/>
  <c r="H17" i="136"/>
  <c r="H12" i="136"/>
  <c r="H8" i="136"/>
  <c r="K22" i="166"/>
  <c r="K19" i="166"/>
  <c r="L16" i="166"/>
  <c r="L13" i="166"/>
  <c r="J5" i="166"/>
  <c r="J2" i="166"/>
  <c r="K16" i="166"/>
  <c r="K13" i="166"/>
  <c r="L10" i="166"/>
  <c r="L7" i="166"/>
  <c r="J27" i="166"/>
  <c r="K24" i="166"/>
  <c r="K21" i="166"/>
  <c r="K18" i="166"/>
  <c r="L15" i="166"/>
  <c r="J4" i="166"/>
  <c r="L32" i="166"/>
  <c r="J24" i="166"/>
  <c r="J21" i="166"/>
  <c r="J18" i="166"/>
  <c r="K15" i="166"/>
  <c r="L12" i="166"/>
  <c r="L9" i="166"/>
  <c r="L6" i="166"/>
  <c r="K32" i="166"/>
  <c r="L29" i="166"/>
  <c r="L26" i="166"/>
  <c r="J15" i="166"/>
  <c r="K12" i="166"/>
  <c r="K9" i="166"/>
  <c r="K6" i="166"/>
  <c r="L3" i="166"/>
  <c r="J29" i="166"/>
  <c r="J26" i="166"/>
  <c r="K23" i="166"/>
  <c r="K20" i="166"/>
  <c r="L17" i="166"/>
  <c r="L14" i="166"/>
  <c r="J3" i="166"/>
  <c r="K37" i="166"/>
  <c r="L34" i="166"/>
  <c r="L31" i="166"/>
  <c r="J23" i="166"/>
  <c r="J20" i="166"/>
  <c r="K17" i="166"/>
  <c r="K14" i="166"/>
  <c r="L11" i="166"/>
  <c r="L8" i="166"/>
  <c r="K11" i="166"/>
  <c r="K8" i="166"/>
  <c r="L5" i="166"/>
  <c r="L2" i="166"/>
  <c r="J34" i="166"/>
  <c r="J31" i="166"/>
  <c r="K28" i="166"/>
  <c r="K25" i="166"/>
  <c r="L22" i="166"/>
  <c r="L19" i="166"/>
  <c r="J11" i="166"/>
  <c r="J8" i="166"/>
  <c r="K5" i="166"/>
  <c r="K2" i="166"/>
  <c r="K36" i="166"/>
  <c r="J17" i="166"/>
  <c r="J12" i="166"/>
  <c r="L18" i="166"/>
  <c r="L27" i="166"/>
  <c r="M30" i="166"/>
  <c r="M13" i="166"/>
  <c r="J36" i="166"/>
  <c r="M20" i="166"/>
  <c r="K7" i="166"/>
  <c r="M27" i="166"/>
  <c r="K10" i="166"/>
  <c r="M17" i="166"/>
  <c r="J6" i="166"/>
  <c r="M23" i="166"/>
  <c r="J16" i="166"/>
  <c r="J28" i="166"/>
  <c r="L36" i="166"/>
  <c r="L25" i="166"/>
  <c r="L20" i="166"/>
  <c r="L21" i="166"/>
  <c r="K30" i="166"/>
  <c r="M9" i="166"/>
  <c r="L30" i="166"/>
  <c r="M33" i="166"/>
  <c r="K35" i="166"/>
  <c r="L33" i="166"/>
  <c r="M25" i="166"/>
  <c r="M31" i="166"/>
  <c r="M37" i="166"/>
  <c r="L28" i="166"/>
  <c r="L23" i="166"/>
  <c r="L24" i="166"/>
  <c r="K33" i="166"/>
  <c r="K31" i="166"/>
  <c r="K26" i="166"/>
  <c r="K27" i="166"/>
  <c r="M19" i="166"/>
  <c r="L35" i="166"/>
  <c r="K3" i="166"/>
  <c r="K34" i="166"/>
  <c r="K29" i="166"/>
  <c r="J30" i="166"/>
  <c r="J19" i="166"/>
  <c r="L37" i="166"/>
  <c r="J13" i="166"/>
  <c r="J37" i="166"/>
  <c r="J32" i="166"/>
  <c r="J33" i="166"/>
  <c r="J22" i="166"/>
  <c r="J35" i="166"/>
  <c r="M36" i="166"/>
  <c r="L4" i="166"/>
  <c r="M5" i="166"/>
  <c r="J25" i="166"/>
  <c r="M11" i="166"/>
  <c r="K4" i="166"/>
  <c r="M18" i="166"/>
  <c r="J7" i="166"/>
  <c r="J14" i="166"/>
  <c r="J9" i="166"/>
  <c r="J10" i="166"/>
  <c r="M32" i="166"/>
  <c r="M15" i="166"/>
  <c r="M21" i="166"/>
  <c r="M7" i="166"/>
  <c r="M22" i="166"/>
  <c r="M35" i="166"/>
  <c r="M24" i="166"/>
  <c r="M3" i="166"/>
  <c r="M2" i="166"/>
  <c r="M14" i="166"/>
  <c r="M26" i="166"/>
  <c r="M10" i="166"/>
  <c r="M29" i="166"/>
  <c r="M4" i="166"/>
  <c r="M12" i="166"/>
  <c r="M34" i="166"/>
  <c r="M6" i="166"/>
  <c r="M28" i="166"/>
  <c r="M16" i="166"/>
  <c r="M8" i="166"/>
  <c r="AA4" i="215"/>
  <c r="E21" i="166"/>
  <c r="G26" i="166"/>
  <c r="E15" i="166"/>
  <c r="G3" i="166"/>
  <c r="F29" i="166"/>
  <c r="G20" i="166"/>
  <c r="F3" i="166"/>
  <c r="G37" i="166"/>
  <c r="F23" i="166"/>
  <c r="E3" i="166"/>
  <c r="F12" i="166"/>
  <c r="E6" i="166"/>
  <c r="E24" i="166"/>
  <c r="G9" i="166"/>
  <c r="F35" i="166"/>
  <c r="F9" i="166"/>
  <c r="G23" i="166"/>
  <c r="G17" i="166"/>
  <c r="G6" i="166"/>
  <c r="G35" i="166"/>
  <c r="G12" i="166"/>
  <c r="G29" i="166"/>
  <c r="F6" i="166"/>
  <c r="F26" i="166"/>
  <c r="E26" i="166"/>
  <c r="E36" i="166"/>
  <c r="E33" i="166"/>
  <c r="E30" i="166"/>
  <c r="F27" i="166"/>
  <c r="E10" i="166"/>
  <c r="E7" i="166"/>
  <c r="F4" i="166"/>
  <c r="G32" i="166"/>
  <c r="F15" i="166"/>
  <c r="F32" i="166"/>
  <c r="E35" i="166"/>
  <c r="E12" i="166"/>
  <c r="E29" i="166"/>
  <c r="G14" i="166"/>
  <c r="E27" i="166"/>
  <c r="F24" i="166"/>
  <c r="F21" i="166"/>
  <c r="F18" i="166"/>
  <c r="E4" i="166"/>
  <c r="E18" i="166"/>
  <c r="E32" i="166"/>
  <c r="E9" i="166"/>
  <c r="F20" i="166"/>
  <c r="E23" i="166"/>
  <c r="G4" i="166"/>
  <c r="F16" i="166"/>
  <c r="E25" i="166"/>
  <c r="G2" i="166"/>
  <c r="G8" i="166"/>
  <c r="F36" i="166"/>
  <c r="G16" i="166"/>
  <c r="E31" i="166"/>
  <c r="E34" i="166"/>
  <c r="F7" i="166"/>
  <c r="E19" i="166"/>
  <c r="E28" i="166"/>
  <c r="G5" i="166"/>
  <c r="G11" i="166"/>
  <c r="H2" i="166"/>
  <c r="F10" i="166"/>
  <c r="E22" i="166"/>
  <c r="F2" i="166"/>
  <c r="F8" i="166"/>
  <c r="F14" i="166"/>
  <c r="G18" i="166"/>
  <c r="G21" i="166"/>
  <c r="H31" i="166"/>
  <c r="E13" i="166"/>
  <c r="G30" i="166"/>
  <c r="F5" i="166"/>
  <c r="F11" i="166"/>
  <c r="F17" i="166"/>
  <c r="F31" i="166"/>
  <c r="F34" i="166"/>
  <c r="E16" i="166"/>
  <c r="G33" i="166"/>
  <c r="E8" i="166"/>
  <c r="E14" i="166"/>
  <c r="E20" i="166"/>
  <c r="H19" i="166"/>
  <c r="F28" i="166"/>
  <c r="G24" i="166"/>
  <c r="E37" i="166"/>
  <c r="F22" i="166"/>
  <c r="H22" i="166"/>
  <c r="H16" i="166"/>
  <c r="G34" i="166"/>
  <c r="G27" i="166"/>
  <c r="G36" i="166"/>
  <c r="E11" i="166"/>
  <c r="E17" i="166"/>
  <c r="G31" i="166"/>
  <c r="H4" i="166"/>
  <c r="G7" i="166"/>
  <c r="H24" i="166"/>
  <c r="F13" i="166"/>
  <c r="H7" i="166"/>
  <c r="H32" i="166"/>
  <c r="G15" i="166"/>
  <c r="F30" i="166"/>
  <c r="E2" i="166"/>
  <c r="G19" i="166"/>
  <c r="G25" i="166"/>
  <c r="F25" i="166"/>
  <c r="H5" i="166"/>
  <c r="F19" i="166"/>
  <c r="H37" i="166"/>
  <c r="H13" i="166"/>
  <c r="F37" i="166"/>
  <c r="F33" i="166"/>
  <c r="E5" i="166"/>
  <c r="G22" i="166"/>
  <c r="G28" i="166"/>
  <c r="G13" i="166"/>
  <c r="H25" i="166"/>
  <c r="G10" i="166"/>
  <c r="H20" i="166"/>
  <c r="H18" i="166"/>
  <c r="H27" i="166"/>
  <c r="H8" i="166"/>
  <c r="H29" i="166"/>
  <c r="H12" i="166"/>
  <c r="H34" i="166"/>
  <c r="H30" i="166"/>
  <c r="H15" i="166"/>
  <c r="H11" i="166"/>
  <c r="H26" i="166"/>
  <c r="H6" i="166"/>
  <c r="H14" i="166"/>
  <c r="H21" i="166"/>
  <c r="H10" i="166"/>
  <c r="H28" i="166"/>
  <c r="H23" i="166"/>
  <c r="H3" i="166"/>
  <c r="H9" i="166"/>
  <c r="H33" i="166"/>
  <c r="H36" i="166"/>
  <c r="H17" i="166"/>
  <c r="H35" i="166"/>
  <c r="E5" i="152"/>
  <c r="F2" i="152"/>
  <c r="E15" i="152"/>
  <c r="G5" i="152"/>
  <c r="E11" i="152"/>
  <c r="G23" i="152"/>
  <c r="E12" i="152"/>
  <c r="F23" i="152"/>
  <c r="F3" i="152"/>
  <c r="E23" i="152"/>
  <c r="F20" i="152"/>
  <c r="F17" i="152"/>
  <c r="E3" i="152"/>
  <c r="E20" i="152"/>
  <c r="E17" i="152"/>
  <c r="F11" i="152"/>
  <c r="F6" i="152"/>
  <c r="G17" i="152"/>
  <c r="E6" i="152"/>
  <c r="G14" i="152"/>
  <c r="G2" i="152"/>
  <c r="E9" i="152"/>
  <c r="G20" i="152"/>
  <c r="G11" i="152"/>
  <c r="F14" i="152"/>
  <c r="G22" i="152"/>
  <c r="E14" i="152"/>
  <c r="F5" i="152"/>
  <c r="E18" i="152"/>
  <c r="F15" i="152"/>
  <c r="F12" i="152"/>
  <c r="F9" i="152"/>
  <c r="G6" i="152"/>
  <c r="G3" i="152"/>
  <c r="F16" i="152"/>
  <c r="G15" i="152"/>
  <c r="H22" i="152"/>
  <c r="E4" i="152"/>
  <c r="G4" i="152"/>
  <c r="F19" i="152"/>
  <c r="H24" i="152"/>
  <c r="E13" i="152"/>
  <c r="G19" i="152"/>
  <c r="F22" i="152"/>
  <c r="E7" i="152"/>
  <c r="G7" i="152"/>
  <c r="E22" i="152"/>
  <c r="G18" i="152"/>
  <c r="F10" i="152"/>
  <c r="G16" i="152"/>
  <c r="E24" i="152"/>
  <c r="H3" i="152"/>
  <c r="H9" i="152"/>
  <c r="F21" i="152"/>
  <c r="F13" i="152"/>
  <c r="E2" i="152"/>
  <c r="H18" i="152"/>
  <c r="E21" i="152"/>
  <c r="H4" i="152"/>
  <c r="H10" i="152"/>
  <c r="F24" i="152"/>
  <c r="E16" i="152"/>
  <c r="H7" i="152"/>
  <c r="G21" i="152"/>
  <c r="G24" i="152"/>
  <c r="H6" i="152"/>
  <c r="G9" i="152"/>
  <c r="F4" i="152"/>
  <c r="E19" i="152"/>
  <c r="G10" i="152"/>
  <c r="G13" i="152"/>
  <c r="H12" i="152"/>
  <c r="G12" i="152"/>
  <c r="F7" i="152"/>
  <c r="E10" i="152"/>
  <c r="F18" i="152"/>
  <c r="H13" i="152"/>
  <c r="H17" i="152"/>
  <c r="H11" i="152"/>
  <c r="H5" i="152"/>
  <c r="H14" i="152"/>
  <c r="H20" i="152"/>
  <c r="H19" i="152"/>
  <c r="H15" i="152"/>
  <c r="H16" i="152"/>
  <c r="H2" i="152"/>
  <c r="H23" i="152"/>
  <c r="H21" i="152"/>
  <c r="C18" i="36"/>
  <c r="C18" i="35"/>
  <c r="I6" i="113" l="1"/>
  <c r="L23" i="113"/>
  <c r="K23" i="113"/>
  <c r="L25" i="113" a="1"/>
  <c r="L25" i="113" s="1"/>
  <c r="S6" i="215" s="1"/>
  <c r="L24" i="113" a="1"/>
  <c r="L24" i="113" s="1"/>
  <c r="I22" i="113"/>
  <c r="N19" i="166"/>
  <c r="N3" i="136"/>
  <c r="N32" i="166"/>
  <c r="I5" i="136"/>
  <c r="N37" i="166"/>
  <c r="N25" i="166"/>
  <c r="N9" i="113"/>
  <c r="N19" i="113"/>
  <c r="I4" i="113"/>
  <c r="N17" i="113"/>
  <c r="N21" i="113"/>
  <c r="N15" i="136"/>
  <c r="N7" i="136"/>
  <c r="N13" i="113"/>
  <c r="N14" i="113"/>
  <c r="N12" i="113"/>
  <c r="N3" i="113"/>
  <c r="N26" i="166"/>
  <c r="N10" i="113"/>
  <c r="N15" i="166"/>
  <c r="N5" i="136"/>
  <c r="N6" i="136"/>
  <c r="N13" i="136"/>
  <c r="F16" i="36"/>
  <c r="F13" i="36"/>
  <c r="F10" i="36"/>
  <c r="F7" i="36"/>
  <c r="F4" i="36"/>
  <c r="F5" i="36"/>
  <c r="G17" i="36"/>
  <c r="G2" i="36"/>
  <c r="F17" i="36"/>
  <c r="F2" i="36"/>
  <c r="G11" i="36"/>
  <c r="F11" i="36"/>
  <c r="G5" i="36"/>
  <c r="F14" i="36"/>
  <c r="G14" i="36"/>
  <c r="G8" i="36"/>
  <c r="F8" i="36"/>
  <c r="F9" i="36"/>
  <c r="E4" i="36"/>
  <c r="G4" i="36"/>
  <c r="G15" i="36"/>
  <c r="E8" i="36"/>
  <c r="F12" i="36"/>
  <c r="E17" i="36"/>
  <c r="H17" i="36" s="1"/>
  <c r="E12" i="36"/>
  <c r="F15" i="36"/>
  <c r="E9" i="36"/>
  <c r="G7" i="36"/>
  <c r="G13" i="36"/>
  <c r="E5" i="36"/>
  <c r="E2" i="36"/>
  <c r="E7" i="36"/>
  <c r="E10" i="36"/>
  <c r="H10" i="36" s="1"/>
  <c r="AA11" i="215"/>
  <c r="G12" i="36"/>
  <c r="G10" i="36"/>
  <c r="E14" i="36"/>
  <c r="F3" i="36"/>
  <c r="G16" i="36"/>
  <c r="E3" i="36"/>
  <c r="G3" i="36"/>
  <c r="E13" i="36"/>
  <c r="E11" i="36"/>
  <c r="E6" i="36"/>
  <c r="H6" i="36" s="1"/>
  <c r="G6" i="36"/>
  <c r="E16" i="36"/>
  <c r="H16" i="36" s="1"/>
  <c r="G9" i="36"/>
  <c r="E15" i="36"/>
  <c r="F6" i="36"/>
  <c r="L14" i="162" a="1"/>
  <c r="L14" i="162" s="1"/>
  <c r="I6" i="162"/>
  <c r="N12" i="162"/>
  <c r="M15" i="162" a="1"/>
  <c r="M15" i="162" s="1"/>
  <c r="L15" i="162" a="1"/>
  <c r="L15" i="162" s="1"/>
  <c r="N4" i="162"/>
  <c r="G14" i="162" a="1"/>
  <c r="G14" i="162" s="1"/>
  <c r="G15" i="162" a="1"/>
  <c r="G15" i="162" s="1"/>
  <c r="M14" i="162" a="1"/>
  <c r="M14" i="162" s="1"/>
  <c r="K15" i="162" a="1"/>
  <c r="K15" i="162" s="1"/>
  <c r="H14" i="162" a="1"/>
  <c r="H14" i="162" s="1"/>
  <c r="H15" i="162" a="1"/>
  <c r="H15" i="162" s="1"/>
  <c r="E15" i="162" a="1"/>
  <c r="E15" i="162" s="1"/>
  <c r="E14" i="162" a="1"/>
  <c r="K14" i="162" a="1"/>
  <c r="J15" i="162" a="1"/>
  <c r="J15" i="162" s="1"/>
  <c r="J14" i="162" a="1"/>
  <c r="J14" i="162" s="1"/>
  <c r="F15" i="162" a="1"/>
  <c r="F15" i="162" s="1"/>
  <c r="F14" i="162" a="1"/>
  <c r="F14" i="162" s="1"/>
  <c r="I8" i="162"/>
  <c r="I7" i="162"/>
  <c r="N8" i="162"/>
  <c r="I5" i="162"/>
  <c r="F13" i="162"/>
  <c r="N7" i="162"/>
  <c r="N6" i="162"/>
  <c r="G18" i="162"/>
  <c r="G16" i="162"/>
  <c r="G17" i="162" s="1"/>
  <c r="K16" i="162"/>
  <c r="K17" i="162" s="1"/>
  <c r="I4" i="162"/>
  <c r="M13" i="162"/>
  <c r="N5" i="162"/>
  <c r="H18" i="162"/>
  <c r="H16" i="162"/>
  <c r="H17" i="162" s="1"/>
  <c r="I3" i="162"/>
  <c r="AF22" i="215"/>
  <c r="AE22" i="215"/>
  <c r="N9" i="162"/>
  <c r="G13" i="162"/>
  <c r="E18" i="162"/>
  <c r="E16" i="162"/>
  <c r="E17" i="162" s="1"/>
  <c r="I2" i="162"/>
  <c r="E13" i="162"/>
  <c r="E14" i="162"/>
  <c r="I10" i="162"/>
  <c r="N10" i="162"/>
  <c r="K18" i="162"/>
  <c r="K13" i="162"/>
  <c r="K14" i="162"/>
  <c r="N3" i="162"/>
  <c r="I9" i="162"/>
  <c r="N2" i="162"/>
  <c r="J16" i="162"/>
  <c r="J17" i="162" s="1"/>
  <c r="J13" i="162"/>
  <c r="J18" i="162"/>
  <c r="AC22" i="215"/>
  <c r="AB22" i="215"/>
  <c r="I11" i="162"/>
  <c r="F18" i="162"/>
  <c r="F16" i="162"/>
  <c r="F17" i="162" s="1"/>
  <c r="M18" i="162"/>
  <c r="M16" i="162"/>
  <c r="M17" i="162" s="1"/>
  <c r="L18" i="162"/>
  <c r="L16" i="162"/>
  <c r="L17" i="162" s="1"/>
  <c r="L13" i="162"/>
  <c r="H13" i="162"/>
  <c r="N11" i="162"/>
  <c r="I12" i="162"/>
  <c r="N22" i="152"/>
  <c r="N19" i="152"/>
  <c r="N9" i="152"/>
  <c r="N14" i="152"/>
  <c r="N18" i="152"/>
  <c r="I18" i="152"/>
  <c r="J28" i="152" a="1"/>
  <c r="J28" i="152" s="1"/>
  <c r="J29" i="152" s="1"/>
  <c r="J27" i="152" a="1"/>
  <c r="J27" i="152" s="1"/>
  <c r="J26" i="152" a="1"/>
  <c r="J26" i="152" s="1"/>
  <c r="K26" i="152" a="1"/>
  <c r="K26" i="152" s="1"/>
  <c r="K27" i="152" a="1"/>
  <c r="K27" i="152" s="1"/>
  <c r="K28" i="152" a="1"/>
  <c r="K28" i="152" s="1"/>
  <c r="K29" i="152" s="1"/>
  <c r="L28" i="152" a="1"/>
  <c r="L28" i="152" s="1"/>
  <c r="L29" i="152" s="1"/>
  <c r="L27" i="152" a="1"/>
  <c r="L27" i="152" s="1"/>
  <c r="L26" i="152" a="1"/>
  <c r="L26" i="152" s="1"/>
  <c r="N6" i="152"/>
  <c r="M28" i="152" a="1"/>
  <c r="M27" i="152" a="1"/>
  <c r="M27" i="152" s="1"/>
  <c r="M26" i="152" a="1"/>
  <c r="M26" i="152" s="1"/>
  <c r="I19" i="152"/>
  <c r="N4" i="152"/>
  <c r="J25" i="152"/>
  <c r="J30" i="152"/>
  <c r="N2" i="152"/>
  <c r="N5" i="152"/>
  <c r="I8" i="152"/>
  <c r="K30" i="152"/>
  <c r="K25" i="152"/>
  <c r="N7" i="152"/>
  <c r="N8" i="152"/>
  <c r="L25" i="152"/>
  <c r="L30" i="152"/>
  <c r="N13" i="152"/>
  <c r="N24" i="152"/>
  <c r="N21" i="152"/>
  <c r="AC21" i="215"/>
  <c r="AB21" i="215"/>
  <c r="M30" i="152"/>
  <c r="M28" i="152"/>
  <c r="M29" i="152" s="1"/>
  <c r="M25" i="152"/>
  <c r="N16" i="152"/>
  <c r="N17" i="152"/>
  <c r="N15" i="152"/>
  <c r="N12" i="152"/>
  <c r="N23" i="152"/>
  <c r="N20" i="152"/>
  <c r="N11" i="152"/>
  <c r="N3" i="152"/>
  <c r="AF21" i="215"/>
  <c r="AE21" i="215"/>
  <c r="N10" i="152"/>
  <c r="F24" i="113" a="1"/>
  <c r="F24" i="113" s="1"/>
  <c r="F25" i="113" a="1"/>
  <c r="F25" i="113" s="1"/>
  <c r="K25" i="113" a="1"/>
  <c r="K25" i="113" s="1"/>
  <c r="K24" i="113" a="1"/>
  <c r="K24" i="113" s="1"/>
  <c r="G25" i="113" a="1"/>
  <c r="G25" i="113" s="1"/>
  <c r="G24" i="113" a="1"/>
  <c r="G24" i="113" s="1"/>
  <c r="J24" i="113" a="1"/>
  <c r="J24" i="113" s="1"/>
  <c r="J25" i="113" a="1"/>
  <c r="J25" i="113" s="1"/>
  <c r="H25" i="113" a="1"/>
  <c r="H25" i="113" s="1"/>
  <c r="H24" i="113" a="1"/>
  <c r="H24" i="113" s="1"/>
  <c r="M25" i="113" a="1"/>
  <c r="M25" i="113" s="1"/>
  <c r="M24" i="113" a="1"/>
  <c r="M24" i="113" s="1"/>
  <c r="E25" i="113" a="1"/>
  <c r="E25" i="113" s="1"/>
  <c r="E24" i="113" a="1"/>
  <c r="E24" i="113" s="1"/>
  <c r="I11" i="113"/>
  <c r="AB18" i="215"/>
  <c r="AC18" i="215"/>
  <c r="K26" i="113"/>
  <c r="K27" i="113" s="1"/>
  <c r="K28" i="113"/>
  <c r="L28" i="113"/>
  <c r="L26" i="113"/>
  <c r="L27" i="113" s="1"/>
  <c r="G28" i="113"/>
  <c r="G26" i="113"/>
  <c r="G27" i="113" s="1"/>
  <c r="G23" i="113"/>
  <c r="F26" i="113"/>
  <c r="F27" i="113" s="1"/>
  <c r="F28" i="113"/>
  <c r="F23" i="113"/>
  <c r="I12" i="113"/>
  <c r="I20" i="113"/>
  <c r="J23" i="113"/>
  <c r="J26" i="113"/>
  <c r="J27" i="113" s="1"/>
  <c r="J28" i="113"/>
  <c r="N2" i="113"/>
  <c r="N20" i="113"/>
  <c r="I9" i="113"/>
  <c r="I10" i="113"/>
  <c r="N8" i="113"/>
  <c r="N11" i="113"/>
  <c r="I19" i="113"/>
  <c r="N16" i="113"/>
  <c r="I13" i="113"/>
  <c r="I14" i="113"/>
  <c r="I5" i="113"/>
  <c r="I7" i="113"/>
  <c r="I8" i="113"/>
  <c r="I18" i="113"/>
  <c r="I16" i="113"/>
  <c r="N15" i="113"/>
  <c r="H26" i="113"/>
  <c r="H27" i="113" s="1"/>
  <c r="H23" i="113"/>
  <c r="H28" i="113"/>
  <c r="I21" i="113"/>
  <c r="I17" i="113"/>
  <c r="M28" i="113"/>
  <c r="M23" i="113"/>
  <c r="M26" i="113"/>
  <c r="M27" i="113" s="1"/>
  <c r="N18" i="113"/>
  <c r="I15" i="113"/>
  <c r="I2" i="113"/>
  <c r="E28" i="113"/>
  <c r="E26" i="113"/>
  <c r="E27" i="113" s="1"/>
  <c r="E23" i="113"/>
  <c r="N22" i="113"/>
  <c r="N5" i="113"/>
  <c r="I3" i="113"/>
  <c r="AF18" i="215"/>
  <c r="AE18" i="215"/>
  <c r="N7" i="113"/>
  <c r="N4" i="113"/>
  <c r="N8" i="136"/>
  <c r="K19" i="136" a="1"/>
  <c r="K21" i="136" a="1"/>
  <c r="K21" i="136" s="1"/>
  <c r="K22" i="136" s="1"/>
  <c r="K23" i="136" a="1"/>
  <c r="K23" i="136" s="1"/>
  <c r="H19" i="136" a="1"/>
  <c r="H21" i="136" a="1"/>
  <c r="H21" i="136" s="1"/>
  <c r="H22" i="136" s="1"/>
  <c r="H20" i="136" a="1"/>
  <c r="H20" i="136" s="1"/>
  <c r="F21" i="136" a="1"/>
  <c r="I4" i="136"/>
  <c r="M21" i="136" a="1"/>
  <c r="M21" i="136" s="1"/>
  <c r="M22" i="136" s="1"/>
  <c r="M20" i="136" a="1"/>
  <c r="M20" i="136" s="1"/>
  <c r="M19" i="136" a="1"/>
  <c r="M19" i="136" s="1"/>
  <c r="L21" i="136" a="1"/>
  <c r="L19" i="136" a="1"/>
  <c r="L19" i="136" s="1"/>
  <c r="L23" i="136" a="1"/>
  <c r="L23" i="136" s="1"/>
  <c r="G21" i="136" a="1"/>
  <c r="G21" i="136" s="1"/>
  <c r="G22" i="136" s="1"/>
  <c r="G23" i="136" a="1"/>
  <c r="G23" i="136" s="1"/>
  <c r="G19" i="136" a="1"/>
  <c r="G19" i="136" s="1"/>
  <c r="J20" i="136" a="1"/>
  <c r="J20" i="136" s="1"/>
  <c r="J21" i="136" a="1"/>
  <c r="J23" i="136" a="1"/>
  <c r="J23" i="136" s="1"/>
  <c r="E20" i="136" a="1"/>
  <c r="E20" i="136" s="1"/>
  <c r="E23" i="136" a="1"/>
  <c r="E23" i="136" s="1"/>
  <c r="E21" i="136" a="1"/>
  <c r="E21" i="136" s="1"/>
  <c r="E22" i="136" s="1"/>
  <c r="F19" i="136" a="1"/>
  <c r="F19" i="136" s="1"/>
  <c r="F23" i="136" a="1"/>
  <c r="F23" i="136" s="1"/>
  <c r="I16" i="136"/>
  <c r="I17" i="136"/>
  <c r="J19" i="136" a="1"/>
  <c r="J19" i="136" s="1"/>
  <c r="N2" i="136"/>
  <c r="J18" i="136"/>
  <c r="J21" i="136"/>
  <c r="J22" i="136" s="1"/>
  <c r="K20" i="136" a="1"/>
  <c r="K20" i="136" s="1"/>
  <c r="K18" i="136"/>
  <c r="K19" i="136"/>
  <c r="H23" i="136" a="1"/>
  <c r="H23" i="136" s="1"/>
  <c r="H18" i="136"/>
  <c r="H19" i="136"/>
  <c r="I12" i="136"/>
  <c r="I15" i="136"/>
  <c r="AE17" i="215"/>
  <c r="AF17" i="215"/>
  <c r="M23" i="136" a="1"/>
  <c r="M23" i="136" s="1"/>
  <c r="M18" i="136"/>
  <c r="I6" i="136"/>
  <c r="I3" i="136"/>
  <c r="L20" i="136" a="1"/>
  <c r="L20" i="136" s="1"/>
  <c r="L18" i="136"/>
  <c r="L21" i="136"/>
  <c r="L22" i="136" s="1"/>
  <c r="N17" i="136"/>
  <c r="G20" i="136" a="1"/>
  <c r="G18" i="136"/>
  <c r="G20" i="136"/>
  <c r="AC17" i="215"/>
  <c r="AB17" i="215"/>
  <c r="N4" i="136"/>
  <c r="I14" i="136"/>
  <c r="N9" i="136"/>
  <c r="I8" i="136"/>
  <c r="I7" i="136"/>
  <c r="I9" i="136"/>
  <c r="N16" i="136"/>
  <c r="N10" i="136"/>
  <c r="E19" i="136" a="1"/>
  <c r="E19" i="136" s="1"/>
  <c r="I2" i="136"/>
  <c r="E18" i="136"/>
  <c r="I10" i="136"/>
  <c r="N11" i="136"/>
  <c r="N14" i="136"/>
  <c r="F20" i="136" a="1"/>
  <c r="F20" i="136" s="1"/>
  <c r="F18" i="136"/>
  <c r="F21" i="136"/>
  <c r="F22" i="136" s="1"/>
  <c r="I13" i="136"/>
  <c r="N12" i="136"/>
  <c r="N36" i="166"/>
  <c r="N9" i="166"/>
  <c r="N16" i="166"/>
  <c r="N31" i="166"/>
  <c r="N13" i="166"/>
  <c r="N8" i="166"/>
  <c r="K39" i="166" a="1"/>
  <c r="K39" i="166" s="1"/>
  <c r="N33" i="166"/>
  <c r="J41" i="166" a="1"/>
  <c r="J41" i="166" s="1"/>
  <c r="J42" i="166" s="1"/>
  <c r="J40" i="166" a="1"/>
  <c r="J40" i="166" s="1"/>
  <c r="J43" i="166" a="1"/>
  <c r="J43" i="166" s="1"/>
  <c r="M41" i="166" a="1"/>
  <c r="M41" i="166" s="1"/>
  <c r="M42" i="166" s="1"/>
  <c r="M40" i="166" a="1"/>
  <c r="M40" i="166" s="1"/>
  <c r="L41" i="166" a="1"/>
  <c r="L41" i="166" s="1"/>
  <c r="L42" i="166" s="1"/>
  <c r="L43" i="166" a="1"/>
  <c r="L43" i="166" s="1"/>
  <c r="L39" i="166" a="1"/>
  <c r="L39" i="166" s="1"/>
  <c r="M39" i="166" a="1"/>
  <c r="M39" i="166" s="1"/>
  <c r="K41" i="166" a="1"/>
  <c r="K41" i="166" s="1"/>
  <c r="K42" i="166" s="1"/>
  <c r="K43" i="166" a="1"/>
  <c r="K43" i="166" s="1"/>
  <c r="N30" i="166"/>
  <c r="N23" i="166"/>
  <c r="N22" i="166"/>
  <c r="N29" i="166"/>
  <c r="N10" i="166"/>
  <c r="N20" i="166"/>
  <c r="N18" i="166"/>
  <c r="N28" i="166"/>
  <c r="N21" i="166"/>
  <c r="N35" i="166"/>
  <c r="N24" i="166"/>
  <c r="J39" i="166" a="1"/>
  <c r="J39" i="166" s="1"/>
  <c r="J38" i="166"/>
  <c r="N2" i="166"/>
  <c r="N14" i="166"/>
  <c r="N27" i="166"/>
  <c r="N12" i="166"/>
  <c r="N34" i="166"/>
  <c r="N5" i="166"/>
  <c r="M43" i="166" a="1"/>
  <c r="M43" i="166" s="1"/>
  <c r="M38" i="166"/>
  <c r="N7" i="166"/>
  <c r="N6" i="166"/>
  <c r="N17" i="166"/>
  <c r="L40" i="166" a="1"/>
  <c r="L40" i="166" s="1"/>
  <c r="L38" i="166"/>
  <c r="N4" i="166"/>
  <c r="N3" i="166"/>
  <c r="AE16" i="215"/>
  <c r="AF16" i="215"/>
  <c r="K40" i="166" a="1"/>
  <c r="K40" i="166" s="1"/>
  <c r="K38" i="166"/>
  <c r="N11" i="166"/>
  <c r="I23" i="152"/>
  <c r="AC16" i="215"/>
  <c r="AB16" i="215"/>
  <c r="I26" i="166"/>
  <c r="I11" i="166"/>
  <c r="I9" i="152"/>
  <c r="I10" i="152"/>
  <c r="I16" i="152"/>
  <c r="I11" i="152"/>
  <c r="I25" i="166"/>
  <c r="H39" i="166" a="1"/>
  <c r="H39" i="166" s="1"/>
  <c r="F43" i="166" a="1"/>
  <c r="F43" i="166" s="1"/>
  <c r="F41" i="166" a="1"/>
  <c r="F41" i="166" s="1"/>
  <c r="F42" i="166" s="1"/>
  <c r="F39" i="166" a="1"/>
  <c r="F39" i="166" s="1"/>
  <c r="G43" i="166" a="1"/>
  <c r="G43" i="166" s="1"/>
  <c r="G41" i="166" a="1"/>
  <c r="G41" i="166" s="1"/>
  <c r="G42" i="166" s="1"/>
  <c r="G39" i="166" a="1"/>
  <c r="G39" i="166" s="1"/>
  <c r="H41" i="166" a="1"/>
  <c r="H41" i="166" s="1"/>
  <c r="H42" i="166" s="1"/>
  <c r="H40" i="166" a="1"/>
  <c r="H40" i="166" s="1"/>
  <c r="I30" i="166"/>
  <c r="E40" i="166" a="1"/>
  <c r="E40" i="166" s="1"/>
  <c r="E41" i="166" a="1"/>
  <c r="E41" i="166" s="1"/>
  <c r="E42" i="166" s="1"/>
  <c r="E43" i="166" a="1"/>
  <c r="E43" i="166" s="1"/>
  <c r="I37" i="166"/>
  <c r="I33" i="166"/>
  <c r="I35" i="166"/>
  <c r="I10" i="166"/>
  <c r="I17" i="166"/>
  <c r="I20" i="166"/>
  <c r="I8" i="166"/>
  <c r="I22" i="166"/>
  <c r="H43" i="166" a="1"/>
  <c r="H43" i="166" s="1"/>
  <c r="H38" i="166"/>
  <c r="I29" i="166"/>
  <c r="I36" i="166"/>
  <c r="I13" i="166"/>
  <c r="I28" i="166"/>
  <c r="I12" i="166"/>
  <c r="I24" i="166"/>
  <c r="I21" i="166"/>
  <c r="I19" i="166"/>
  <c r="I6" i="166"/>
  <c r="I14" i="166"/>
  <c r="I9" i="166"/>
  <c r="E39" i="166" a="1"/>
  <c r="E39" i="166" s="1"/>
  <c r="E38" i="166"/>
  <c r="I2" i="166"/>
  <c r="I32" i="166"/>
  <c r="I15" i="166"/>
  <c r="I3" i="166"/>
  <c r="I31" i="166"/>
  <c r="I18" i="166"/>
  <c r="I23" i="166"/>
  <c r="I5" i="166"/>
  <c r="I34" i="166"/>
  <c r="I16" i="166"/>
  <c r="I4" i="166"/>
  <c r="F40" i="166" a="1"/>
  <c r="F40" i="166" s="1"/>
  <c r="F38" i="166"/>
  <c r="I7" i="166"/>
  <c r="G40" i="166" a="1"/>
  <c r="G40" i="166" s="1"/>
  <c r="G38" i="166"/>
  <c r="I27" i="166"/>
  <c r="E28" i="152" a="1"/>
  <c r="E28" i="152" s="1"/>
  <c r="E29" i="152" s="1"/>
  <c r="E26" i="152" a="1"/>
  <c r="E26" i="152" s="1"/>
  <c r="G28" i="152" a="1"/>
  <c r="G28" i="152" s="1"/>
  <c r="G29" i="152" s="1"/>
  <c r="G27" i="152" a="1"/>
  <c r="G27" i="152" s="1"/>
  <c r="G26" i="152" a="1"/>
  <c r="G26" i="152" s="1"/>
  <c r="H26" i="152" a="1"/>
  <c r="H26" i="152" s="1"/>
  <c r="H27" i="152" a="1"/>
  <c r="H27" i="152" s="1"/>
  <c r="H28" i="152" a="1"/>
  <c r="H28" i="152" s="1"/>
  <c r="H29" i="152" s="1"/>
  <c r="F28" i="152" a="1"/>
  <c r="F28" i="152" s="1"/>
  <c r="F29" i="152" s="1"/>
  <c r="F27" i="152" a="1"/>
  <c r="F27" i="152" s="1"/>
  <c r="F26" i="152" a="1"/>
  <c r="F26" i="152" s="1"/>
  <c r="G30" i="152"/>
  <c r="G25" i="152"/>
  <c r="E27" i="152" a="1"/>
  <c r="E27" i="152" s="1"/>
  <c r="I2" i="152"/>
  <c r="E30" i="152"/>
  <c r="E25" i="152"/>
  <c r="I7" i="152"/>
  <c r="I12" i="152"/>
  <c r="H30" i="152"/>
  <c r="H25" i="152"/>
  <c r="I24" i="152"/>
  <c r="I6" i="152"/>
  <c r="I14" i="152"/>
  <c r="I4" i="152"/>
  <c r="I17" i="152"/>
  <c r="I15" i="152"/>
  <c r="I13" i="152"/>
  <c r="I20" i="152"/>
  <c r="F25" i="152"/>
  <c r="F30" i="152"/>
  <c r="I21" i="152"/>
  <c r="I22" i="152"/>
  <c r="I3" i="152"/>
  <c r="I5" i="152"/>
  <c r="Z9" i="215" l="1"/>
  <c r="U5" i="215"/>
  <c r="Q6" i="215"/>
  <c r="V6" i="215"/>
  <c r="V13" i="215" s="1" a="1"/>
  <c r="V13" i="215" s="1"/>
  <c r="N10" i="215"/>
  <c r="H9" i="36"/>
  <c r="W9" i="215"/>
  <c r="P6" i="215"/>
  <c r="R6" i="215"/>
  <c r="R12" i="215" s="1"/>
  <c r="V10" i="215"/>
  <c r="I14" i="36"/>
  <c r="H14" i="36"/>
  <c r="N9" i="215"/>
  <c r="N5" i="215"/>
  <c r="O6" i="215"/>
  <c r="S9" i="215"/>
  <c r="H15" i="36"/>
  <c r="I12" i="36"/>
  <c r="H12" i="36"/>
  <c r="P5" i="215"/>
  <c r="O17" i="215" s="1"/>
  <c r="R5" i="215"/>
  <c r="W6" i="215"/>
  <c r="W13" i="215" s="1" a="1"/>
  <c r="W13" i="215" s="1"/>
  <c r="N6" i="215"/>
  <c r="N18" i="215" s="1"/>
  <c r="R10" i="215"/>
  <c r="X5" i="215"/>
  <c r="Y9" i="215"/>
  <c r="Q5" i="215"/>
  <c r="Z6" i="215"/>
  <c r="Z13" i="215" s="1"/>
  <c r="R9" i="215"/>
  <c r="P10" i="215"/>
  <c r="H8" i="36"/>
  <c r="O9" i="215"/>
  <c r="O21" i="215" s="1"/>
  <c r="X6" i="215"/>
  <c r="X13" i="215" s="1"/>
  <c r="V9" i="215"/>
  <c r="V5" i="215"/>
  <c r="U17" i="215" s="1"/>
  <c r="O10" i="215"/>
  <c r="H11" i="36"/>
  <c r="H7" i="36"/>
  <c r="Z5" i="215"/>
  <c r="W5" i="215"/>
  <c r="Q9" i="215"/>
  <c r="X10" i="215"/>
  <c r="U10" i="215"/>
  <c r="Y10" i="215"/>
  <c r="S10" i="215"/>
  <c r="H13" i="36"/>
  <c r="H2" i="36"/>
  <c r="H21" i="36" s="1"/>
  <c r="H22" i="36" s="1"/>
  <c r="H4" i="36"/>
  <c r="P9" i="215"/>
  <c r="O5" i="215"/>
  <c r="Y5" i="215"/>
  <c r="U6" i="215"/>
  <c r="U13" i="215" s="1" a="1"/>
  <c r="U13" i="215" s="1"/>
  <c r="X9" i="215"/>
  <c r="X21" i="215" s="1"/>
  <c r="Z10" i="215"/>
  <c r="W10" i="215"/>
  <c r="Q10" i="215"/>
  <c r="H5" i="36"/>
  <c r="S5" i="215"/>
  <c r="Y6" i="215"/>
  <c r="Y13" i="215" s="1"/>
  <c r="H3" i="36"/>
  <c r="U9" i="215"/>
  <c r="Q4" i="215"/>
  <c r="W4" i="215"/>
  <c r="X4" i="215"/>
  <c r="S4" i="215"/>
  <c r="Y4" i="215"/>
  <c r="R4" i="215"/>
  <c r="O4" i="215"/>
  <c r="N4" i="215"/>
  <c r="Z4" i="215"/>
  <c r="V4" i="215"/>
  <c r="U4" i="215"/>
  <c r="P4" i="215"/>
  <c r="I13" i="36"/>
  <c r="I5" i="36"/>
  <c r="I4" i="36"/>
  <c r="F20" i="36" a="1"/>
  <c r="F20" i="36" s="1"/>
  <c r="F19" i="36" a="1"/>
  <c r="F19" i="36" s="1"/>
  <c r="E20" i="36" a="1"/>
  <c r="E20" i="36" s="1"/>
  <c r="E19" i="36" a="1"/>
  <c r="E19" i="36" s="1"/>
  <c r="G19" i="36" a="1"/>
  <c r="G19" i="36" s="1"/>
  <c r="G20" i="36" a="1"/>
  <c r="G20" i="36" s="1"/>
  <c r="I17" i="36"/>
  <c r="H19" i="36" a="1"/>
  <c r="H19" i="36" s="1"/>
  <c r="H20" i="36" a="1"/>
  <c r="H20" i="36" s="1"/>
  <c r="G18" i="36"/>
  <c r="G21" i="36"/>
  <c r="G22" i="36" s="1"/>
  <c r="G23" i="36"/>
  <c r="I9" i="36"/>
  <c r="H23" i="36"/>
  <c r="I15" i="36"/>
  <c r="I16" i="36"/>
  <c r="I2" i="36"/>
  <c r="E21" i="36"/>
  <c r="E22" i="36" s="1"/>
  <c r="E18" i="36"/>
  <c r="E23" i="36"/>
  <c r="I8" i="36"/>
  <c r="I3" i="36"/>
  <c r="I6" i="36"/>
  <c r="I10" i="36"/>
  <c r="F18" i="36"/>
  <c r="F21" i="36"/>
  <c r="F22" i="36" s="1"/>
  <c r="F23" i="36"/>
  <c r="AC23" i="215"/>
  <c r="AB23" i="215"/>
  <c r="I11" i="36"/>
  <c r="I7" i="36"/>
  <c r="N14" i="162"/>
  <c r="I15" i="162"/>
  <c r="I14" i="162"/>
  <c r="N15" i="162"/>
  <c r="N26" i="152"/>
  <c r="N27" i="152"/>
  <c r="N24" i="113"/>
  <c r="N25" i="113"/>
  <c r="I24" i="113"/>
  <c r="I25" i="113"/>
  <c r="Y17" i="215"/>
  <c r="X17" i="215"/>
  <c r="I19" i="136"/>
  <c r="I20" i="136"/>
  <c r="N20" i="136"/>
  <c r="N19" i="136"/>
  <c r="N40" i="166"/>
  <c r="N39" i="166"/>
  <c r="I39" i="166"/>
  <c r="I40" i="166"/>
  <c r="I26" i="152"/>
  <c r="I27" i="152"/>
  <c r="O18" i="215" l="1"/>
  <c r="S12" i="215"/>
  <c r="N16" i="215"/>
  <c r="Y18" i="215"/>
  <c r="R22" i="215"/>
  <c r="Q12" i="215"/>
  <c r="P12" i="215" a="1"/>
  <c r="P12" i="215" s="1"/>
  <c r="X22" i="215"/>
  <c r="O22" i="215"/>
  <c r="V22" i="215"/>
  <c r="N17" i="215"/>
  <c r="U18" i="215"/>
  <c r="R18" i="215"/>
  <c r="Q22" i="215"/>
  <c r="R17" i="215"/>
  <c r="V18" i="215"/>
  <c r="Y16" i="215"/>
  <c r="U21" i="215"/>
  <c r="N21" i="215"/>
  <c r="U22" i="215"/>
  <c r="N22" i="215"/>
  <c r="V17" i="215"/>
  <c r="V21" i="215"/>
  <c r="X18" i="215"/>
  <c r="Q18" i="215"/>
  <c r="Y22" i="215"/>
  <c r="Y21" i="215"/>
  <c r="R21" i="215"/>
  <c r="Q16" i="215"/>
  <c r="U16" i="215"/>
  <c r="O11" i="215"/>
  <c r="W11" i="215"/>
  <c r="V16" i="215"/>
  <c r="L10" i="215"/>
  <c r="X16" i="215"/>
  <c r="P11" i="215"/>
  <c r="Q17" i="215"/>
  <c r="U11" i="215"/>
  <c r="O16" i="215"/>
  <c r="Q21" i="215"/>
  <c r="V11" i="215"/>
  <c r="H18" i="36"/>
  <c r="N11" i="215"/>
  <c r="R16" i="215"/>
  <c r="I20" i="36"/>
  <c r="I19" i="36"/>
  <c r="R24" i="215" l="1"/>
  <c r="Q24" i="215"/>
  <c r="N12" i="215" a="1"/>
  <c r="N12" i="215" s="1"/>
  <c r="O12" i="215" a="1"/>
  <c r="O12" i="215" s="1"/>
  <c r="X25" i="215"/>
  <c r="U23" i="215"/>
  <c r="V23" i="215"/>
  <c r="U25" i="215"/>
  <c r="Y25" i="215"/>
  <c r="O23" i="215"/>
  <c r="N23" i="215"/>
  <c r="V25" i="215"/>
  <c r="O24" i="215" l="1"/>
  <c r="N24" i="2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<sst xmlns="http://schemas.openxmlformats.org/spreadsheetml/2006/main" count="635" uniqueCount="183">
  <si>
    <t>#</t>
  </si>
  <si>
    <t>Lig</t>
  </si>
  <si>
    <t>dG_exp</t>
  </si>
  <si>
    <t>ejm_31</t>
  </si>
  <si>
    <t>ejm_42</t>
  </si>
  <si>
    <t>ejm_43</t>
  </si>
  <si>
    <t>ejm_44</t>
  </si>
  <si>
    <t>ejm_45</t>
  </si>
  <si>
    <t>ejm_46</t>
  </si>
  <si>
    <t>ejm_47</t>
  </si>
  <si>
    <t>ejm_48</t>
  </si>
  <si>
    <t>ejm_49</t>
  </si>
  <si>
    <t>ejm_50</t>
  </si>
  <si>
    <t>ejm_54</t>
  </si>
  <si>
    <t>ejm_55</t>
  </si>
  <si>
    <t>jmc_23</t>
  </si>
  <si>
    <t>jmc_27</t>
  </si>
  <si>
    <t>jmc_28</t>
  </si>
  <si>
    <t>jmc_30</t>
  </si>
  <si>
    <t>AVE:</t>
  </si>
  <si>
    <t>dG MUE:</t>
  </si>
  <si>
    <t>dG RMSE:</t>
  </si>
  <si>
    <t>dG R:</t>
  </si>
  <si>
    <t>dG R^2:</t>
  </si>
  <si>
    <t>dG slope:</t>
  </si>
  <si>
    <t>2aa</t>
  </si>
  <si>
    <t>2bb</t>
  </si>
  <si>
    <t>2c</t>
  </si>
  <si>
    <t>2e</t>
  </si>
  <si>
    <t>2ee</t>
  </si>
  <si>
    <t>2f</t>
  </si>
  <si>
    <t>2ff</t>
  </si>
  <si>
    <t>2g</t>
  </si>
  <si>
    <t>2gg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</si>
  <si>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</si>
  <si>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</si>
  <si>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</si>
  <si>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</si>
  <si>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</si>
  <si>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</si>
  <si>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</si>
  <si>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</si>
  <si>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</si>
  <si>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</si>
  <si>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</si>
  <si>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</si>
  <si>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</si>
  <si>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</si>
  <si>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</si>
  <si>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2x</t>
  </si>
  <si>
    <t>2y</t>
  </si>
  <si>
    <t>2z</t>
  </si>
  <si>
    <t>3fln</t>
  </si>
  <si>
    <t>3flq</t>
  </si>
  <si>
    <t>3flw</t>
  </si>
  <si>
    <t>3fly</t>
  </si>
  <si>
    <t>3flz</t>
  </si>
  <si>
    <t>3fmh</t>
  </si>
  <si>
    <t>3fmk</t>
  </si>
  <si>
    <t>1h1q</t>
  </si>
  <si>
    <t>1h1r</t>
  </si>
  <si>
    <t>1h1s</t>
  </si>
  <si>
    <t>1oi9</t>
  </si>
  <si>
    <t>1oiu</t>
  </si>
  <si>
    <t>1oiy</t>
  </si>
  <si>
    <t>20667(2qbp)</t>
  </si>
  <si>
    <t>20669(2qbr)</t>
  </si>
  <si>
    <t>20670(2qbs)</t>
  </si>
  <si>
    <t>23330(2qbq)</t>
  </si>
  <si>
    <t>CAT-4a</t>
  </si>
  <si>
    <t>CAT-4b</t>
  </si>
  <si>
    <t>CAT-4c</t>
  </si>
  <si>
    <t>CAT-4d</t>
  </si>
  <si>
    <t>CAT-4i</t>
  </si>
  <si>
    <t>CAT-4j</t>
  </si>
  <si>
    <t>CAT-4k</t>
  </si>
  <si>
    <t>CAT-4l</t>
  </si>
  <si>
    <t>CAT-4m</t>
  </si>
  <si>
    <t>CAT-4n</t>
  </si>
  <si>
    <t>CAT-4o</t>
  </si>
  <si>
    <t>CAT-4p</t>
  </si>
  <si>
    <t>CAT-13a</t>
  </si>
  <si>
    <t>CAT-13b</t>
  </si>
  <si>
    <t>CAT-13c</t>
  </si>
  <si>
    <t>CAT-13d</t>
  </si>
  <si>
    <t>CAT-13e</t>
  </si>
  <si>
    <t>CAT-13f</t>
  </si>
  <si>
    <t>CAT-13g</t>
  </si>
  <si>
    <t>CAT-13h</t>
  </si>
  <si>
    <t>CAT-13i</t>
  </si>
  <si>
    <t>CAT-13j</t>
  </si>
  <si>
    <t>CAT-13k</t>
  </si>
  <si>
    <t>CAT-13m</t>
  </si>
  <si>
    <t>CAT-13n</t>
  </si>
  <si>
    <t>CAT-13o</t>
  </si>
  <si>
    <t>CAT-17a</t>
  </si>
  <si>
    <t>CAT-17b</t>
  </si>
  <si>
    <t>CAT-17c</t>
  </si>
  <si>
    <t>CAT-17d</t>
  </si>
  <si>
    <t>CAT-17e</t>
  </si>
  <si>
    <t>CAT-17f</t>
  </si>
  <si>
    <t>CAT-17g</t>
  </si>
  <si>
    <t>CAT-17h</t>
  </si>
  <si>
    <t>CAT-17i</t>
  </si>
  <si>
    <t>CAT-24</t>
  </si>
  <si>
    <t>1a</t>
  </si>
  <si>
    <t>1b</t>
  </si>
  <si>
    <t>1c</t>
  </si>
  <si>
    <t>1d</t>
  </si>
  <si>
    <t>3a</t>
  </si>
  <si>
    <t>3b</t>
  </si>
  <si>
    <t>6a</t>
  </si>
  <si>
    <t>6b</t>
  </si>
  <si>
    <t>6e</t>
  </si>
  <si>
    <t>7a</t>
  </si>
  <si>
    <t>Protein</t>
  </si>
  <si>
    <t># of prot atm</t>
  </si>
  <si>
    <t># of ligs</t>
  </si>
  <si>
    <t>Lig chg</t>
  </si>
  <si>
    <t>BACE1</t>
  </si>
  <si>
    <t>CDK2</t>
  </si>
  <si>
    <t>JNK1</t>
  </si>
  <si>
    <t>MCL1</t>
  </si>
  <si>
    <t>PTP1B</t>
  </si>
  <si>
    <t>Thrombin</t>
  </si>
  <si>
    <t>Tyk2</t>
  </si>
  <si>
    <t>r1</t>
  </si>
  <si>
    <t>r2</t>
  </si>
  <si>
    <t>r3</t>
  </si>
  <si>
    <t>RMSE</t>
  </si>
  <si>
    <t>R^2</t>
  </si>
  <si>
    <t>Max Stdev</t>
  </si>
  <si>
    <t>21-3_run2</t>
  </si>
  <si>
    <t>21-3_run3</t>
  </si>
  <si>
    <t>21-3_ave</t>
  </si>
  <si>
    <t>21-3_stdev</t>
  </si>
  <si>
    <t>21-3</t>
  </si>
  <si>
    <t>dG_RBFEP_21-3</t>
  </si>
  <si>
    <t>RBFEP_21-3</t>
  </si>
  <si>
    <t>21-3_apo_run1</t>
  </si>
  <si>
    <t>21-3_apo_run2</t>
  </si>
  <si>
    <t>21-3_apo_run3</t>
  </si>
  <si>
    <t>21-3_apo_ave</t>
  </si>
  <si>
    <t>21-3_apo_stdev</t>
  </si>
  <si>
    <t>21-3 apo</t>
  </si>
  <si>
    <t>Exp Measured</t>
  </si>
  <si>
    <t>Ki</t>
  </si>
  <si>
    <t>IC50</t>
  </si>
  <si>
    <t>ITC</t>
  </si>
  <si>
    <t>holo pdb</t>
  </si>
  <si>
    <t>apo holo</t>
  </si>
  <si>
    <t>4DJW</t>
  </si>
  <si>
    <t>1SGZ</t>
  </si>
  <si>
    <t>1H1Q</t>
  </si>
  <si>
    <t>1H27</t>
  </si>
  <si>
    <t>2GMX</t>
  </si>
  <si>
    <t>3O17</t>
  </si>
  <si>
    <t>4HW3</t>
  </si>
  <si>
    <t>6QB3</t>
  </si>
  <si>
    <t>1WFC</t>
  </si>
  <si>
    <t>2QBS</t>
  </si>
  <si>
    <t>2CM2</t>
  </si>
  <si>
    <t>3D49</t>
  </si>
  <si>
    <t>note for apo</t>
  </si>
  <si>
    <t>complex w/ antibody</t>
  </si>
  <si>
    <t>4GIH</t>
  </si>
  <si>
    <t>benzamidine bound</t>
  </si>
  <si>
    <t>2ZFF</t>
  </si>
  <si>
    <t>P38_3fln</t>
  </si>
  <si>
    <t>3FLN</t>
  </si>
  <si>
    <t xml:space="preserve">
dG_ABFEP:
21-3_run1</t>
  </si>
  <si>
    <t>dG_ABFEP:
21-3_run1</t>
  </si>
  <si>
    <t>dG_ABFEP: 
21-3_run1</t>
  </si>
  <si>
    <t>Ave</t>
  </si>
  <si>
    <t>Stdev</t>
  </si>
  <si>
    <t>All (weighted
 ave)</t>
  </si>
  <si>
    <t>All (weighted
ave)</t>
  </si>
  <si>
    <t>Ave Stdev</t>
  </si>
  <si>
    <t>dG_prot-reorg</t>
  </si>
  <si>
    <t>P38</t>
  </si>
  <si>
    <t>All</t>
  </si>
  <si>
    <t>* The second simulation of igand 28 with apo structure failed because no proper crosslink restraints were found.</t>
  </si>
  <si>
    <t>* The thrid simulation of igand 18627 with apo structure failed because no proper crosslink restraints were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</si>
</sst>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0000"/>
      <name val="Calibri"/>
      <family val="2"/>
    </font>
    <font>
      <sz val="16"/>
      <color theme="1"/>
      <name val="Calibri"/>
      <family val="2"/>
    </font>
    <font>
      <sz val="16"/>
      <color rgb="FF00206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2" fontId="4" fillId="0" borderId="2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Fill="1" applyBorder="1" applyAlignment="1">
      <alignment horizontal="left"/>
    </xf>
    <xf numFmtId="0" fontId="4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1" fillId="0" borderId="0" xfId="0" applyFont="1" applyBorder="1" applyAlignment="1"/>
    <xf numFmtId="2" fontId="0" fillId="0" borderId="0" xfId="0" applyNumberFormat="1"/>
    <xf numFmtId="2" fontId="4" fillId="0" borderId="1" xfId="0" applyNumberFormat="1" applyFont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294715431005"/>
          <c:y val="7.0001348645648526E-2"/>
          <c:w val="0.76826986182731205"/>
          <c:h val="0.75462056373388109"/>
        </c:manualLayout>
      </c:layout>
      <c:scatterChart>
        <c:scatterStyle val="lineMarker"/>
        <c:varyColors val="0"/>
        <c:ser>
          <c:idx val="1"/>
          <c:order val="0"/>
          <c:tx>
            <c:v>RB-FEP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xVal>
            <c:numRef>
              <c:f>'tyk2'!$C$2:$C$17</c:f>
              <c:numCache>
                <c:formatCode>General</c:formatCode>
                <c:ptCount val="16"/>
                <c:pt idx="0">
                  <c:v>-9.5399999999999991</c:v>
                </c:pt>
                <c:pt idx="1">
                  <c:v>-9.7799999999999994</c:v>
                </c:pt>
                <c:pt idx="2">
                  <c:v>-8.26</c:v>
                </c:pt>
                <c:pt idx="3">
                  <c:v>-7.42</c:v>
                </c:pt>
                <c:pt idx="4">
                  <c:v>-9.56</c:v>
                </c:pt>
                <c:pt idx="5">
                  <c:v>-11.31</c:v>
                </c:pt>
                <c:pt idx="6">
                  <c:v>-9.6999999999999993</c:v>
                </c:pt>
                <c:pt idx="7">
                  <c:v>-9</c:v>
                </c:pt>
                <c:pt idx="8">
                  <c:v>-7.75</c:v>
                </c:pt>
                <c:pt idx="9">
                  <c:v>-8.98</c:v>
                </c:pt>
                <c:pt idx="10">
                  <c:v>-10.53</c:v>
                </c:pt>
                <c:pt idx="11">
                  <c:v>-9.2100000000000009</c:v>
                </c:pt>
                <c:pt idx="12">
                  <c:v>-11.7</c:v>
                </c:pt>
                <c:pt idx="13">
                  <c:v>-11.28</c:v>
                </c:pt>
                <c:pt idx="14">
                  <c:v>-10.98</c:v>
                </c:pt>
                <c:pt idx="15">
                  <c:v>-10.94</c:v>
                </c:pt>
              </c:numCache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5-F941-9E1B-97F97AECAB62}"/>
            </c:ext>
          </c:extLst>
        </c:ser>
        <c:ser>
          <c:idx val="0"/>
          <c:order val="1"/>
          <c:tx>
            <c:v>AB-FEP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'tyk2'!$C$2:$C$17</c:f>
              <c:numCache>
                <c:formatCode>General</c:formatCode>
                <c:ptCount val="16"/>
                <c:pt idx="0">
                  <c:v>-9.5399999999999991</c:v>
                </c:pt>
                <c:pt idx="1">
                  <c:v>-9.7799999999999994</c:v>
                </c:pt>
                <c:pt idx="2">
                  <c:v>-8.26</c:v>
                </c:pt>
                <c:pt idx="3">
                  <c:v>-7.42</c:v>
                </c:pt>
                <c:pt idx="4">
                  <c:v>-9.56</c:v>
                </c:pt>
                <c:pt idx="5">
                  <c:v>-11.31</c:v>
                </c:pt>
                <c:pt idx="6">
                  <c:v>-9.6999999999999993</c:v>
                </c:pt>
                <c:pt idx="7">
                  <c:v>-9</c:v>
                </c:pt>
                <c:pt idx="8">
                  <c:v>-7.75</c:v>
                </c:pt>
                <c:pt idx="9">
                  <c:v>-8.98</c:v>
                </c:pt>
                <c:pt idx="10">
                  <c:v>-10.53</c:v>
                </c:pt>
                <c:pt idx="11">
                  <c:v>-9.2100000000000009</c:v>
                </c:pt>
                <c:pt idx="12">
                  <c:v>-11.7</c:v>
                </c:pt>
                <c:pt idx="13">
                  <c:v>-11.28</c:v>
                </c:pt>
                <c:pt idx="14">
                  <c:v>-10.98</c:v>
                </c:pt>
                <c:pt idx="15">
                  <c:v>-10.94</c:v>
                </c:pt>
              </c:numCache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05-F941-9E1B-97F97AECAB6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Tyk2_test!#REF!</c:f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05-F941-9E1B-97F97AECAB6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Tyk2_test!#REF!</c:f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05-F941-9E1B-97F97AECAB6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Tyk2_test!#REF!</c:f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05-F941-9E1B-97F97AEC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340288"/>
        <c:axId val="548343408"/>
      </c:scatterChart>
      <c:valAx>
        <c:axId val="548340288"/>
        <c:scaling>
          <c:orientation val="minMax"/>
          <c:max val="-7"/>
          <c:min val="-12"/>
        </c:scaling>
        <c:delete val="0"/>
        <c:axPos val="b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Exp ∆G (kcal/mol)</a:t>
                </a:r>
                <a:endParaRPr lang="en-US" sz="20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8062402312070542"/>
              <c:y val="0.92020561659041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8343408"/>
        <c:crossesAt val="-24"/>
        <c:crossBetween val="midCat"/>
        <c:majorUnit val="1"/>
      </c:valAx>
      <c:valAx>
        <c:axId val="548343408"/>
        <c:scaling>
          <c:orientation val="minMax"/>
          <c:max val="-5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Calc ∆G (kcal/mol)</a:t>
                </a:r>
                <a:endParaRPr lang="en-US" sz="20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1502956980162887E-2"/>
              <c:y val="0.25498490554293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2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8340288"/>
        <c:crossesAt val="-713"/>
        <c:crossBetween val="midCat"/>
        <c:maj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69589659017944649"/>
          <c:y val="0.64937370970921127"/>
          <c:w val="0.18097864873632369"/>
          <c:h val="0.1248812673119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67</xdr:row>
      <xdr:rowOff>165100</xdr:rowOff>
    </xdr:from>
    <xdr:to>
      <xdr:col>4</xdr:col>
      <xdr:colOff>0</xdr:colOff>
      <xdr:row>85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12371-68A8-B445-B083-E2FEE86AC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3692-5EDE-FB4F-81D1-8A813AC25B2F}">
  <dimension ref="A1:N45"/>
  <sheetViews>
    <sheetView workbookViewId="0">
      <pane xSplit="3" ySplit="1" topLeftCell="D33" activePane="bottomRight" state="frozen"/>
      <selection activeCell="AT40" sqref="AT40"/>
      <selection pane="topRight" activeCell="AT40" sqref="AT40"/>
      <selection pane="bottomLeft" activeCell="AT40" sqref="AT40"/>
      <selection pane="bottomRight" activeCell="O6" sqref="O6"/>
    </sheetView>
  </sheetViews>
  <sheetFormatPr baseColWidth="10" defaultRowHeight="16" x14ac:dyDescent="0.2"/>
  <cols>
    <col min="1" max="1" width="3.83203125" bestFit="1" customWidth="1"/>
    <col min="2" max="2" width="11.1640625" bestFit="1" customWidth="1"/>
    <col min="3" max="3" width="16.83203125" bestFit="1" customWidth="1"/>
    <col min="4" max="4" width="22.6640625" customWidth="1"/>
    <col min="5" max="5" width="14.83203125" customWidth="1"/>
    <col min="6" max="6" width="14.6640625" customWidth="1"/>
    <col min="7" max="7" width="13" customWidth="1"/>
    <col min="8" max="8" width="12.5" customWidth="1"/>
    <col min="9" max="9" width="14.1640625" style="7" customWidth="1"/>
    <col min="10" max="12" width="18.5" style="7" bestFit="1" customWidth="1"/>
    <col min="13" max="13" width="17.1640625" style="7" bestFit="1" customWidth="1"/>
    <col min="14" max="14" width="19.33203125" style="7" bestFit="1" customWidth="1"/>
  </cols>
  <sheetData>
    <row r="1" spans="1:14" ht="49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170</v>
      </c>
      <c r="F1" s="4" t="s">
        <v>132</v>
      </c>
      <c r="G1" s="4" t="s">
        <v>133</v>
      </c>
      <c r="H1" s="4" t="s">
        <v>134</v>
      </c>
      <c r="I1" s="41" t="s">
        <v>135</v>
      </c>
      <c r="J1" s="41" t="s">
        <v>139</v>
      </c>
      <c r="K1" s="41" t="s">
        <v>140</v>
      </c>
      <c r="L1" s="41" t="s">
        <v>141</v>
      </c>
      <c r="M1" s="41" t="s">
        <v>142</v>
      </c>
      <c r="N1" s="41" t="s">
        <v>143</v>
      </c>
    </row>
    <row r="2" spans="1:14" ht="21" x14ac:dyDescent="0.25">
      <c r="A2" s="15">
        <v>1</v>
      </c>
      <c r="B2" s="5" t="s">
        <v>69</v>
      </c>
      <c r="C2" s="5">
        <v>-7.93</v>
      </c>
      <c r="D2" s="5">
        <v>-7.72</v>
      </c>
      <c r="E2" s="5">
        <v>-10.4938</v>
      </c>
      <c r="F2" s="5">
        <v>-10.1602</v>
      </c>
      <c r="G2" s="5">
        <v>-10.5779</v>
      </c>
      <c r="H2" s="6">
        <f>AVERAGE(E2:G2)</f>
        <v>-10.410633333333333</v>
      </c>
      <c r="I2" s="6">
        <f>STDEV(E2:G2)</f>
        <v>0.22092044571142203</v>
      </c>
      <c r="J2" s="6">
        <v>-11.3987</v>
      </c>
      <c r="K2" s="6">
        <v>-11.2729</v>
      </c>
      <c r="L2" s="6">
        <v>-11.4878</v>
      </c>
      <c r="M2" s="6">
        <f>AVERAGE(J2:L2)</f>
        <v>-11.386466666666665</v>
      </c>
      <c r="N2" s="6">
        <f>STDEV(J2:L2)</f>
        <v>0.10797103006516767</v>
      </c>
    </row>
    <row r="3" spans="1:14" ht="21" x14ac:dyDescent="0.25">
      <c r="A3" s="15">
        <v>2</v>
      </c>
      <c r="B3" s="5" t="s">
        <v>70</v>
      </c>
      <c r="C3" s="5">
        <v>-9.6300000000000008</v>
      </c>
      <c r="D3" s="5">
        <v>-8.89</v>
      </c>
      <c r="E3" s="5">
        <v>-13.2331</v>
      </c>
      <c r="F3" s="5">
        <v>-11.2737</v>
      </c>
      <c r="G3" s="5">
        <v>-10.1288</v>
      </c>
      <c r="H3" s="6">
        <f t="shared" ref="H3:H30" si="0">AVERAGE(E3:G3)</f>
        <v>-11.545199999999999</v>
      </c>
      <c r="I3" s="6">
        <f t="shared" ref="I3:I30" si="1">STDEV(E3:G3)</f>
        <v>1.5698578948427175</v>
      </c>
      <c r="J3" s="6">
        <v>-10.2006</v>
      </c>
      <c r="K3" s="6">
        <v>-10.6295</v>
      </c>
      <c r="L3" s="6">
        <v>-11.652699999999999</v>
      </c>
      <c r="M3" s="6">
        <f t="shared" ref="M3:M30" si="2">AVERAGE(J3:L3)</f>
        <v>-10.827599999999999</v>
      </c>
      <c r="N3" s="6">
        <f t="shared" ref="N3:N30" si="3">STDEV(J3:L3)</f>
        <v>0.74604377217426032</v>
      </c>
    </row>
    <row r="4" spans="1:14" ht="21" x14ac:dyDescent="0.25">
      <c r="A4" s="15">
        <v>3</v>
      </c>
      <c r="B4" s="5" t="s">
        <v>71</v>
      </c>
      <c r="C4" s="5">
        <v>-7.85</v>
      </c>
      <c r="D4" s="5">
        <v>-6.33</v>
      </c>
      <c r="E4" s="5">
        <v>-10.384399999999999</v>
      </c>
      <c r="F4" s="5">
        <v>-10.0914</v>
      </c>
      <c r="G4" s="5">
        <v>-8.9430700000000005</v>
      </c>
      <c r="H4" s="6">
        <f t="shared" si="0"/>
        <v>-9.8062899999999988</v>
      </c>
      <c r="I4" s="6">
        <f t="shared" si="1"/>
        <v>0.76178988330116282</v>
      </c>
      <c r="J4" s="6">
        <v>-9.1937599999999993</v>
      </c>
      <c r="K4" s="6">
        <v>-10.1685</v>
      </c>
      <c r="L4" s="6">
        <v>-9.6413799999999998</v>
      </c>
      <c r="M4" s="6">
        <f t="shared" si="2"/>
        <v>-9.6678799999999985</v>
      </c>
      <c r="N4" s="6">
        <f t="shared" si="3"/>
        <v>0.48791003719948239</v>
      </c>
    </row>
    <row r="5" spans="1:14" ht="21" x14ac:dyDescent="0.25">
      <c r="A5" s="15">
        <v>4</v>
      </c>
      <c r="B5" s="5" t="s">
        <v>72</v>
      </c>
      <c r="C5" s="5">
        <v>-9.11</v>
      </c>
      <c r="D5" s="5">
        <v>-9.18</v>
      </c>
      <c r="E5" s="5">
        <v>-12.7463</v>
      </c>
      <c r="F5" s="5">
        <v>-12.73</v>
      </c>
      <c r="G5" s="5">
        <v>-12.305199999999999</v>
      </c>
      <c r="H5" s="6">
        <f t="shared" si="0"/>
        <v>-12.593833333333334</v>
      </c>
      <c r="I5" s="6">
        <f t="shared" si="1"/>
        <v>0.25009662799272919</v>
      </c>
      <c r="J5" s="6">
        <v>-11.1188</v>
      </c>
      <c r="K5" s="6">
        <v>-11.4876</v>
      </c>
      <c r="L5" s="6">
        <v>-11.385199999999999</v>
      </c>
      <c r="M5" s="6">
        <f t="shared" si="2"/>
        <v>-11.330533333333333</v>
      </c>
      <c r="N5" s="6">
        <f t="shared" si="3"/>
        <v>0.19038039114712765</v>
      </c>
    </row>
    <row r="6" spans="1:14" ht="21" x14ac:dyDescent="0.25">
      <c r="A6" s="15">
        <v>5</v>
      </c>
      <c r="B6" s="5" t="s">
        <v>73</v>
      </c>
      <c r="C6" s="5">
        <v>-8.26</v>
      </c>
      <c r="D6" s="5">
        <v>-7.53</v>
      </c>
      <c r="E6" s="5">
        <v>-11.268800000000001</v>
      </c>
      <c r="F6" s="5">
        <v>-11.027200000000001</v>
      </c>
      <c r="G6" s="5">
        <v>-9.5856100000000009</v>
      </c>
      <c r="H6" s="6">
        <f t="shared" si="0"/>
        <v>-10.627203333333334</v>
      </c>
      <c r="I6" s="6">
        <f t="shared" si="1"/>
        <v>0.91009897485566538</v>
      </c>
      <c r="J6" s="6">
        <v>-11.212899999999999</v>
      </c>
      <c r="K6" s="6">
        <v>-12.2559</v>
      </c>
      <c r="L6" s="6">
        <v>-11.0512</v>
      </c>
      <c r="M6" s="6">
        <f t="shared" si="2"/>
        <v>-11.506666666666668</v>
      </c>
      <c r="N6" s="6">
        <f t="shared" si="3"/>
        <v>0.65387281892837079</v>
      </c>
    </row>
    <row r="7" spans="1:14" ht="21" x14ac:dyDescent="0.25">
      <c r="A7" s="15">
        <v>6</v>
      </c>
      <c r="B7" s="5" t="s">
        <v>74</v>
      </c>
      <c r="C7" s="5">
        <v>-9.02</v>
      </c>
      <c r="D7" s="5">
        <v>-7.32</v>
      </c>
      <c r="E7" s="5">
        <v>-11.077400000000001</v>
      </c>
      <c r="F7" s="5">
        <v>-10.6835</v>
      </c>
      <c r="G7" s="5">
        <v>-9.8008100000000002</v>
      </c>
      <c r="H7" s="6">
        <f t="shared" si="0"/>
        <v>-10.520569999999999</v>
      </c>
      <c r="I7" s="6">
        <f t="shared" si="1"/>
        <v>0.65370493779686289</v>
      </c>
      <c r="J7" s="6">
        <v>-11.449</v>
      </c>
      <c r="K7" s="6">
        <v>-12.981</v>
      </c>
      <c r="L7" s="6">
        <v>-11.4055</v>
      </c>
      <c r="M7" s="6">
        <f t="shared" si="2"/>
        <v>-11.945166666666665</v>
      </c>
      <c r="N7" s="6">
        <f t="shared" si="3"/>
        <v>0.89732161644158182</v>
      </c>
    </row>
    <row r="8" spans="1:14" ht="21" x14ac:dyDescent="0.25">
      <c r="A8" s="15">
        <v>7</v>
      </c>
      <c r="B8" s="5" t="s">
        <v>75</v>
      </c>
      <c r="C8" s="5">
        <v>-7.85</v>
      </c>
      <c r="D8" s="5">
        <v>-6.14</v>
      </c>
      <c r="E8" s="5">
        <v>-8.7913899999999998</v>
      </c>
      <c r="F8" s="5">
        <v>-10.1534</v>
      </c>
      <c r="G8" s="5">
        <v>-9.4719599999999993</v>
      </c>
      <c r="H8" s="6">
        <f t="shared" si="0"/>
        <v>-9.4722499999999989</v>
      </c>
      <c r="I8" s="6">
        <f t="shared" si="1"/>
        <v>0.68100504631023095</v>
      </c>
      <c r="J8" s="6">
        <v>-8.7652699999999992</v>
      </c>
      <c r="K8" s="6">
        <v>-10.251300000000001</v>
      </c>
      <c r="L8" s="6">
        <v>-9.0314300000000003</v>
      </c>
      <c r="M8" s="6">
        <f t="shared" si="2"/>
        <v>-9.3493333333333339</v>
      </c>
      <c r="N8" s="6">
        <f t="shared" si="3"/>
        <v>0.79238133952872347</v>
      </c>
    </row>
    <row r="9" spans="1:14" ht="21" x14ac:dyDescent="0.25">
      <c r="A9" s="15">
        <v>8</v>
      </c>
      <c r="B9" s="5" t="s">
        <v>76</v>
      </c>
      <c r="C9" s="5">
        <v>-9.34</v>
      </c>
      <c r="D9" s="5">
        <v>-6.79</v>
      </c>
      <c r="E9" s="5">
        <v>-10.4003</v>
      </c>
      <c r="F9" s="5">
        <v>-9.3285599999999995</v>
      </c>
      <c r="G9" s="5">
        <v>-8.9917200000000008</v>
      </c>
      <c r="H9" s="6">
        <f t="shared" si="0"/>
        <v>-9.5735266666666661</v>
      </c>
      <c r="I9" s="6">
        <f t="shared" si="1"/>
        <v>0.73554803033747063</v>
      </c>
      <c r="J9" s="6">
        <v>-9.86557</v>
      </c>
      <c r="K9" s="6">
        <v>-9.7333800000000004</v>
      </c>
      <c r="L9" s="6">
        <v>-10.1228</v>
      </c>
      <c r="M9" s="6">
        <f t="shared" si="2"/>
        <v>-9.9072499999999994</v>
      </c>
      <c r="N9" s="6">
        <f t="shared" si="3"/>
        <v>0.19802752561197115</v>
      </c>
    </row>
    <row r="10" spans="1:14" ht="21" x14ac:dyDescent="0.25">
      <c r="A10" s="15">
        <v>9</v>
      </c>
      <c r="B10" s="5" t="s">
        <v>77</v>
      </c>
      <c r="C10" s="5">
        <v>-9.15</v>
      </c>
      <c r="D10" s="5">
        <v>-8.86</v>
      </c>
      <c r="E10" s="5">
        <v>-13.6106</v>
      </c>
      <c r="F10" s="5">
        <v>-11.637499999999999</v>
      </c>
      <c r="G10" s="5">
        <v>-12.598599999999999</v>
      </c>
      <c r="H10" s="6">
        <f t="shared" si="0"/>
        <v>-12.615566666666666</v>
      </c>
      <c r="I10" s="6">
        <f t="shared" si="1"/>
        <v>0.98665941607696306</v>
      </c>
      <c r="J10" s="6">
        <v>-11.379099999999999</v>
      </c>
      <c r="K10" s="6">
        <v>-12.283799999999999</v>
      </c>
      <c r="L10" s="6">
        <v>-11.4811</v>
      </c>
      <c r="M10" s="6">
        <f t="shared" si="2"/>
        <v>-11.714666666666666</v>
      </c>
      <c r="N10" s="6">
        <f t="shared" si="3"/>
        <v>0.4955154521640403</v>
      </c>
    </row>
    <row r="11" spans="1:14" ht="21" x14ac:dyDescent="0.25">
      <c r="A11" s="15">
        <v>10</v>
      </c>
      <c r="B11" s="5" t="s">
        <v>78</v>
      </c>
      <c r="C11" s="5">
        <v>-9.09</v>
      </c>
      <c r="D11" s="5">
        <v>-8.7899999999999991</v>
      </c>
      <c r="E11" s="5">
        <v>-12.865399999999999</v>
      </c>
      <c r="F11" s="5">
        <v>-12.035600000000001</v>
      </c>
      <c r="G11" s="5">
        <v>-10.767799999999999</v>
      </c>
      <c r="H11" s="6">
        <f t="shared" si="0"/>
        <v>-11.8896</v>
      </c>
      <c r="I11" s="6">
        <f t="shared" si="1"/>
        <v>1.0563940741976927</v>
      </c>
      <c r="J11" s="6">
        <v>-9.6879399999999993</v>
      </c>
      <c r="K11" s="6">
        <v>-10.455299999999999</v>
      </c>
      <c r="L11" s="6">
        <v>-11.273300000000001</v>
      </c>
      <c r="M11" s="6">
        <f t="shared" si="2"/>
        <v>-10.47218</v>
      </c>
      <c r="N11" s="6">
        <f t="shared" si="3"/>
        <v>0.79281478492772894</v>
      </c>
    </row>
    <row r="12" spans="1:14" ht="21" x14ac:dyDescent="0.25">
      <c r="A12" s="15">
        <v>11</v>
      </c>
      <c r="B12" s="5" t="s">
        <v>79</v>
      </c>
      <c r="C12" s="5">
        <v>-9.3800000000000008</v>
      </c>
      <c r="D12" s="5">
        <v>-8.1</v>
      </c>
      <c r="E12" s="5">
        <v>-11.4932</v>
      </c>
      <c r="F12" s="5">
        <v>-12.353199999999999</v>
      </c>
      <c r="G12" s="5">
        <v>-11.620900000000001</v>
      </c>
      <c r="H12" s="6">
        <f t="shared" si="0"/>
        <v>-11.822433333333334</v>
      </c>
      <c r="I12" s="6">
        <f t="shared" si="1"/>
        <v>0.46407086025017008</v>
      </c>
      <c r="J12" s="6">
        <v>-12.414300000000001</v>
      </c>
      <c r="K12" s="6">
        <v>-11.878500000000001</v>
      </c>
      <c r="L12" s="6">
        <v>-10.7906</v>
      </c>
      <c r="M12" s="6">
        <f t="shared" si="2"/>
        <v>-11.694466666666665</v>
      </c>
      <c r="N12" s="6">
        <f t="shared" si="3"/>
        <v>0.82734613272398549</v>
      </c>
    </row>
    <row r="13" spans="1:14" ht="21" x14ac:dyDescent="0.25">
      <c r="A13" s="15">
        <v>12</v>
      </c>
      <c r="B13" s="5" t="s">
        <v>80</v>
      </c>
      <c r="C13" s="5">
        <v>-10.08</v>
      </c>
      <c r="D13" s="5">
        <v>-9.7799999999999994</v>
      </c>
      <c r="E13" s="5">
        <v>-14.115600000000001</v>
      </c>
      <c r="F13" s="5">
        <v>-12.3719</v>
      </c>
      <c r="G13" s="5">
        <v>-12.1333</v>
      </c>
      <c r="H13" s="6">
        <f t="shared" si="0"/>
        <v>-12.873600000000001</v>
      </c>
      <c r="I13" s="6">
        <f t="shared" si="1"/>
        <v>1.0821993762703805</v>
      </c>
      <c r="J13" s="6">
        <v>-11.5852</v>
      </c>
      <c r="K13" s="6">
        <v>-12.7881</v>
      </c>
      <c r="L13" s="6">
        <v>-11.1915</v>
      </c>
      <c r="M13" s="6">
        <f t="shared" si="2"/>
        <v>-11.854933333333333</v>
      </c>
      <c r="N13" s="6">
        <f t="shared" si="3"/>
        <v>0.83177517595401562</v>
      </c>
    </row>
    <row r="14" spans="1:14" ht="21" x14ac:dyDescent="0.25">
      <c r="A14" s="15">
        <v>13</v>
      </c>
      <c r="B14" s="5" t="s">
        <v>81</v>
      </c>
      <c r="C14" s="5">
        <v>-8.84</v>
      </c>
      <c r="D14" s="5">
        <v>-9.64</v>
      </c>
      <c r="E14" s="5">
        <v>-12.2135</v>
      </c>
      <c r="F14" s="5">
        <v>-11.097099999999999</v>
      </c>
      <c r="G14" s="5">
        <v>-11.059200000000001</v>
      </c>
      <c r="H14" s="6">
        <f t="shared" si="0"/>
        <v>-11.4566</v>
      </c>
      <c r="I14" s="6">
        <f t="shared" si="1"/>
        <v>0.65576848811146748</v>
      </c>
      <c r="J14" s="6">
        <v>-10.4863</v>
      </c>
      <c r="K14" s="6">
        <v>-11.0045</v>
      </c>
      <c r="L14" s="6">
        <v>-10.53</v>
      </c>
      <c r="M14" s="6">
        <f t="shared" si="2"/>
        <v>-10.6736</v>
      </c>
      <c r="N14" s="6">
        <f t="shared" si="3"/>
        <v>0.28739959986054286</v>
      </c>
    </row>
    <row r="15" spans="1:14" ht="21" x14ac:dyDescent="0.25">
      <c r="A15" s="15">
        <v>14</v>
      </c>
      <c r="B15" s="5" t="s">
        <v>82</v>
      </c>
      <c r="C15" s="5">
        <v>-9.1199999999999992</v>
      </c>
      <c r="D15" s="5">
        <v>-9.6999999999999993</v>
      </c>
      <c r="E15" s="5">
        <v>-12.6303</v>
      </c>
      <c r="F15" s="5">
        <v>-12.161899999999999</v>
      </c>
      <c r="G15" s="5">
        <v>-12.461</v>
      </c>
      <c r="H15" s="6">
        <f t="shared" si="0"/>
        <v>-12.417733333333333</v>
      </c>
      <c r="I15" s="6">
        <f t="shared" si="1"/>
        <v>0.2371785052093329</v>
      </c>
      <c r="J15" s="6">
        <v>-10.518800000000001</v>
      </c>
      <c r="K15" s="6">
        <v>-10.4665</v>
      </c>
      <c r="L15" s="6">
        <v>-10.7615</v>
      </c>
      <c r="M15" s="6">
        <f t="shared" si="2"/>
        <v>-10.582266666666667</v>
      </c>
      <c r="N15" s="6">
        <f t="shared" si="3"/>
        <v>0.15740795193805579</v>
      </c>
    </row>
    <row r="16" spans="1:14" ht="21" x14ac:dyDescent="0.25">
      <c r="A16" s="15">
        <v>15</v>
      </c>
      <c r="B16" s="5" t="s">
        <v>83</v>
      </c>
      <c r="C16" s="5">
        <v>-9.32</v>
      </c>
      <c r="D16" s="5">
        <v>-10.81</v>
      </c>
      <c r="E16" s="5">
        <v>-12.734</v>
      </c>
      <c r="F16" s="5">
        <v>-13.5761</v>
      </c>
      <c r="G16" s="5">
        <v>-13.6922</v>
      </c>
      <c r="H16" s="6">
        <f t="shared" si="0"/>
        <v>-13.334099999999999</v>
      </c>
      <c r="I16" s="6">
        <f t="shared" si="1"/>
        <v>0.52293384858890135</v>
      </c>
      <c r="J16" s="6">
        <v>-10.311400000000001</v>
      </c>
      <c r="K16" s="6">
        <v>-11.827299999999999</v>
      </c>
      <c r="L16" s="6">
        <v>-10.3354</v>
      </c>
      <c r="M16" s="6">
        <f t="shared" si="2"/>
        <v>-10.8247</v>
      </c>
      <c r="N16" s="6">
        <f t="shared" si="3"/>
        <v>0.86835998871435738</v>
      </c>
    </row>
    <row r="17" spans="1:14" ht="21" x14ac:dyDescent="0.25">
      <c r="A17" s="15">
        <v>16</v>
      </c>
      <c r="B17" s="5" t="s">
        <v>84</v>
      </c>
      <c r="C17" s="5">
        <v>-10.47</v>
      </c>
      <c r="D17" s="5">
        <v>-11.3</v>
      </c>
      <c r="E17" s="5">
        <v>-14.6242</v>
      </c>
      <c r="F17" s="5">
        <v>-12.9878</v>
      </c>
      <c r="G17" s="5">
        <v>-14.043699999999999</v>
      </c>
      <c r="H17" s="6">
        <f t="shared" si="0"/>
        <v>-13.885233333333334</v>
      </c>
      <c r="I17" s="6">
        <f t="shared" si="1"/>
        <v>0.82962943735943528</v>
      </c>
      <c r="J17" s="6">
        <v>-13.343999999999999</v>
      </c>
      <c r="K17" s="6">
        <v>-11.985799999999999</v>
      </c>
      <c r="L17" s="6">
        <v>-12.3109</v>
      </c>
      <c r="M17" s="6">
        <f t="shared" si="2"/>
        <v>-12.546899999999999</v>
      </c>
      <c r="N17" s="6">
        <f t="shared" si="3"/>
        <v>0.70918883944969124</v>
      </c>
    </row>
    <row r="18" spans="1:14" ht="21" x14ac:dyDescent="0.25">
      <c r="A18" s="15">
        <v>17</v>
      </c>
      <c r="B18" s="5" t="s">
        <v>85</v>
      </c>
      <c r="C18" s="5">
        <v>-9.9600000000000009</v>
      </c>
      <c r="D18" s="5">
        <v>-10.67</v>
      </c>
      <c r="E18" s="5">
        <v>-12.885400000000001</v>
      </c>
      <c r="F18" s="5">
        <v>-12.7796</v>
      </c>
      <c r="G18" s="5">
        <v>-13.6883</v>
      </c>
      <c r="H18" s="6">
        <f t="shared" si="0"/>
        <v>-13.117766666666666</v>
      </c>
      <c r="I18" s="6">
        <f t="shared" si="1"/>
        <v>0.49692013778205146</v>
      </c>
      <c r="J18" s="6">
        <v>-11.4254</v>
      </c>
      <c r="K18" s="6">
        <v>-12.305899999999999</v>
      </c>
      <c r="L18" s="6">
        <v>-11.5167</v>
      </c>
      <c r="M18" s="6">
        <f t="shared" si="2"/>
        <v>-11.749333333333333</v>
      </c>
      <c r="N18" s="6">
        <f t="shared" si="3"/>
        <v>0.48415778764090228</v>
      </c>
    </row>
    <row r="19" spans="1:14" ht="21" x14ac:dyDescent="0.25">
      <c r="A19" s="15">
        <v>18</v>
      </c>
      <c r="B19" s="5" t="s">
        <v>86</v>
      </c>
      <c r="C19" s="5">
        <v>-9.09</v>
      </c>
      <c r="D19" s="5">
        <v>-11.04</v>
      </c>
      <c r="E19" s="5">
        <v>-12.8424</v>
      </c>
      <c r="F19" s="5">
        <v>-12.555099999999999</v>
      </c>
      <c r="G19" s="5">
        <v>-12.5379</v>
      </c>
      <c r="H19" s="6">
        <f t="shared" si="0"/>
        <v>-12.645133333333334</v>
      </c>
      <c r="I19" s="6">
        <f t="shared" si="1"/>
        <v>0.17105427014059968</v>
      </c>
      <c r="J19" s="6">
        <v>-10.756600000000001</v>
      </c>
      <c r="K19" s="6">
        <v>-9.5948399999999996</v>
      </c>
      <c r="L19" s="6">
        <v>-10.85</v>
      </c>
      <c r="M19" s="6">
        <f t="shared" si="2"/>
        <v>-10.40048</v>
      </c>
      <c r="N19" s="6">
        <f t="shared" si="3"/>
        <v>0.69926586303065041</v>
      </c>
    </row>
    <row r="20" spans="1:14" ht="21" x14ac:dyDescent="0.25">
      <c r="A20" s="15">
        <v>19</v>
      </c>
      <c r="B20" s="5" t="s">
        <v>87</v>
      </c>
      <c r="C20" s="5">
        <v>-9.09</v>
      </c>
      <c r="D20" s="5">
        <v>-10.81</v>
      </c>
      <c r="E20" s="5">
        <v>-13.1408</v>
      </c>
      <c r="F20" s="5">
        <v>-13.618499999999999</v>
      </c>
      <c r="G20" s="5">
        <v>-14.4672</v>
      </c>
      <c r="H20" s="6">
        <f t="shared" si="0"/>
        <v>-13.742166666666668</v>
      </c>
      <c r="I20" s="6">
        <f t="shared" si="1"/>
        <v>0.67179187501288906</v>
      </c>
      <c r="J20" s="6">
        <v>-11.309699999999999</v>
      </c>
      <c r="K20" s="6">
        <v>-12.781499999999999</v>
      </c>
      <c r="L20" s="6">
        <v>-11.2887</v>
      </c>
      <c r="M20" s="6">
        <f t="shared" si="2"/>
        <v>-11.7933</v>
      </c>
      <c r="N20" s="6">
        <f t="shared" si="3"/>
        <v>0.85587071453578745</v>
      </c>
    </row>
    <row r="21" spans="1:14" ht="21" x14ac:dyDescent="0.25">
      <c r="A21" s="15">
        <v>20</v>
      </c>
      <c r="B21" s="5" t="s">
        <v>88</v>
      </c>
      <c r="C21" s="5">
        <v>-9.6300000000000008</v>
      </c>
      <c r="D21" s="5">
        <v>-9.33</v>
      </c>
      <c r="E21" s="5">
        <v>-12.561400000000001</v>
      </c>
      <c r="F21" s="5">
        <v>-14.944800000000001</v>
      </c>
      <c r="G21" s="5">
        <v>-13.269</v>
      </c>
      <c r="H21" s="6">
        <f t="shared" si="0"/>
        <v>-13.591733333333332</v>
      </c>
      <c r="I21" s="6">
        <f t="shared" si="1"/>
        <v>1.2240369656727421</v>
      </c>
      <c r="J21" s="6">
        <v>-12.0326</v>
      </c>
      <c r="K21" s="6">
        <v>-12.2395</v>
      </c>
      <c r="L21" s="6">
        <v>-11.5573</v>
      </c>
      <c r="M21" s="6">
        <f t="shared" si="2"/>
        <v>-11.943133333333334</v>
      </c>
      <c r="N21" s="6">
        <f t="shared" si="3"/>
        <v>0.34978911265694557</v>
      </c>
    </row>
    <row r="22" spans="1:14" ht="21" x14ac:dyDescent="0.25">
      <c r="A22" s="15">
        <v>21</v>
      </c>
      <c r="B22" s="5" t="s">
        <v>89</v>
      </c>
      <c r="C22" s="5">
        <v>-9.27</v>
      </c>
      <c r="D22" s="5">
        <v>-11.13</v>
      </c>
      <c r="E22" s="5">
        <v>-13.4756</v>
      </c>
      <c r="F22" s="5">
        <v>-13.727399999999999</v>
      </c>
      <c r="G22" s="5">
        <v>-13.6655</v>
      </c>
      <c r="H22" s="6">
        <f t="shared" si="0"/>
        <v>-13.622833333333332</v>
      </c>
      <c r="I22" s="6">
        <f t="shared" si="1"/>
        <v>0.13121030193293989</v>
      </c>
      <c r="J22" s="6">
        <v>-11.718299999999999</v>
      </c>
      <c r="K22" s="6">
        <v>-11.3193</v>
      </c>
      <c r="L22" s="6">
        <v>-11.958500000000001</v>
      </c>
      <c r="M22" s="6">
        <f t="shared" si="2"/>
        <v>-11.665366666666666</v>
      </c>
      <c r="N22" s="6">
        <f t="shared" si="3"/>
        <v>0.32287089266970703</v>
      </c>
    </row>
    <row r="23" spans="1:14" ht="21" x14ac:dyDescent="0.25">
      <c r="A23" s="15">
        <v>22</v>
      </c>
      <c r="B23" s="5" t="s">
        <v>90</v>
      </c>
      <c r="C23" s="5">
        <v>-8.73</v>
      </c>
      <c r="D23" s="5">
        <v>-9.19</v>
      </c>
      <c r="E23" s="5">
        <v>-11.8301</v>
      </c>
      <c r="F23" s="5">
        <v>-11.829499999999999</v>
      </c>
      <c r="G23" s="5">
        <v>-10.9383</v>
      </c>
      <c r="H23" s="6">
        <f t="shared" si="0"/>
        <v>-11.532633333333331</v>
      </c>
      <c r="I23" s="6">
        <f t="shared" si="1"/>
        <v>0.51470785241079542</v>
      </c>
      <c r="J23" s="6">
        <v>-10.9894</v>
      </c>
      <c r="K23" s="6">
        <v>-11.8094</v>
      </c>
      <c r="L23" s="6">
        <v>-10.977499999999999</v>
      </c>
      <c r="M23" s="6">
        <f t="shared" si="2"/>
        <v>-11.258766666666666</v>
      </c>
      <c r="N23" s="6">
        <f t="shared" si="3"/>
        <v>0.47689957363509317</v>
      </c>
    </row>
    <row r="24" spans="1:14" ht="21" x14ac:dyDescent="0.25">
      <c r="A24" s="15">
        <v>23</v>
      </c>
      <c r="B24" s="5" t="s">
        <v>91</v>
      </c>
      <c r="C24" s="5">
        <v>-9.6999999999999993</v>
      </c>
      <c r="D24" s="5">
        <v>-10.36</v>
      </c>
      <c r="E24" s="5">
        <v>-13.0518</v>
      </c>
      <c r="F24" s="5">
        <v>-12.010899999999999</v>
      </c>
      <c r="G24" s="5">
        <v>-13.650700000000001</v>
      </c>
      <c r="H24" s="6">
        <f t="shared" si="0"/>
        <v>-12.904466666666666</v>
      </c>
      <c r="I24" s="6">
        <f t="shared" si="1"/>
        <v>0.82976884933897954</v>
      </c>
      <c r="J24" s="6">
        <v>-12.285399999999999</v>
      </c>
      <c r="K24" s="6">
        <v>-11.7407</v>
      </c>
      <c r="L24" s="6">
        <v>-11.1577</v>
      </c>
      <c r="M24" s="6">
        <f t="shared" si="2"/>
        <v>-11.727933333333333</v>
      </c>
      <c r="N24" s="6">
        <f t="shared" si="3"/>
        <v>0.56395838794483133</v>
      </c>
    </row>
    <row r="25" spans="1:14" ht="21" x14ac:dyDescent="0.25">
      <c r="A25" s="15">
        <v>24</v>
      </c>
      <c r="B25" s="5" t="s">
        <v>92</v>
      </c>
      <c r="C25" s="5">
        <v>-8.76</v>
      </c>
      <c r="D25" s="5">
        <v>-10.32</v>
      </c>
      <c r="E25" s="5">
        <v>-13.2058</v>
      </c>
      <c r="F25" s="5">
        <v>-12.1022</v>
      </c>
      <c r="G25" s="5">
        <v>-11.8101</v>
      </c>
      <c r="H25" s="6">
        <f t="shared" si="0"/>
        <v>-12.3727</v>
      </c>
      <c r="I25" s="6">
        <f t="shared" si="1"/>
        <v>0.73611976607071206</v>
      </c>
      <c r="J25" s="6">
        <v>-12.0288</v>
      </c>
      <c r="K25" s="6">
        <v>-11.951599999999999</v>
      </c>
      <c r="L25" s="6">
        <v>-12.610799999999999</v>
      </c>
      <c r="M25" s="6">
        <f t="shared" si="2"/>
        <v>-12.197066666666666</v>
      </c>
      <c r="N25" s="6">
        <f t="shared" si="3"/>
        <v>0.3603767658067501</v>
      </c>
    </row>
    <row r="26" spans="1:14" ht="21" x14ac:dyDescent="0.25">
      <c r="A26" s="15">
        <v>25</v>
      </c>
      <c r="B26" s="5" t="s">
        <v>93</v>
      </c>
      <c r="C26" s="5">
        <v>-8.5399999999999991</v>
      </c>
      <c r="D26" s="5">
        <v>-7.08</v>
      </c>
      <c r="E26" s="5">
        <v>-7.8032899999999996</v>
      </c>
      <c r="F26" s="5">
        <v>-8.1478699999999993</v>
      </c>
      <c r="G26" s="5">
        <v>-8.8778000000000006</v>
      </c>
      <c r="H26" s="6">
        <f t="shared" si="0"/>
        <v>-8.2763200000000001</v>
      </c>
      <c r="I26" s="6">
        <f t="shared" si="1"/>
        <v>0.54865060548585987</v>
      </c>
      <c r="J26" s="6">
        <v>-8.6918100000000003</v>
      </c>
      <c r="K26" s="6">
        <v>-9.2833400000000008</v>
      </c>
      <c r="L26" s="6">
        <v>-8.6483100000000004</v>
      </c>
      <c r="M26" s="6">
        <f t="shared" si="2"/>
        <v>-8.8744866666666677</v>
      </c>
      <c r="N26" s="6">
        <f t="shared" si="3"/>
        <v>0.35474476547700257</v>
      </c>
    </row>
    <row r="27" spans="1:14" ht="21" x14ac:dyDescent="0.25">
      <c r="A27" s="15">
        <v>26</v>
      </c>
      <c r="B27" s="5" t="s">
        <v>94</v>
      </c>
      <c r="C27" s="5">
        <v>-8.5399999999999991</v>
      </c>
      <c r="D27" s="5">
        <v>-9.0500000000000007</v>
      </c>
      <c r="E27" s="5">
        <v>-12.190799999999999</v>
      </c>
      <c r="F27" s="5">
        <v>-12.15</v>
      </c>
      <c r="G27" s="5">
        <v>-11.2913</v>
      </c>
      <c r="H27" s="6">
        <f t="shared" si="0"/>
        <v>-11.877366666666667</v>
      </c>
      <c r="I27" s="6">
        <f t="shared" si="1"/>
        <v>0.50795842677657532</v>
      </c>
      <c r="J27" s="6">
        <v>-11.339600000000001</v>
      </c>
      <c r="K27" s="6">
        <v>-11.701499999999999</v>
      </c>
      <c r="L27" s="6">
        <v>-11.1905</v>
      </c>
      <c r="M27" s="6">
        <f t="shared" si="2"/>
        <v>-11.410533333333333</v>
      </c>
      <c r="N27" s="6">
        <f t="shared" si="3"/>
        <v>0.2627810939419597</v>
      </c>
    </row>
    <row r="28" spans="1:14" ht="21" x14ac:dyDescent="0.25">
      <c r="A28" s="15">
        <v>27</v>
      </c>
      <c r="B28" s="5" t="s">
        <v>95</v>
      </c>
      <c r="C28" s="5">
        <v>-10.73</v>
      </c>
      <c r="D28" s="5">
        <v>-11.21</v>
      </c>
      <c r="E28" s="5">
        <v>-16.423300000000001</v>
      </c>
      <c r="F28" s="5">
        <v>-14.594799999999999</v>
      </c>
      <c r="G28" s="5">
        <v>-14.839</v>
      </c>
      <c r="H28" s="6">
        <f t="shared" si="0"/>
        <v>-15.2857</v>
      </c>
      <c r="I28" s="6">
        <f t="shared" si="1"/>
        <v>0.99272792345133598</v>
      </c>
      <c r="J28" s="6">
        <v>-13.0685</v>
      </c>
      <c r="K28" s="6">
        <v>-12.368499999999999</v>
      </c>
      <c r="L28" s="6">
        <v>-12.822699999999999</v>
      </c>
      <c r="M28" s="6">
        <f t="shared" si="2"/>
        <v>-12.753233333333332</v>
      </c>
      <c r="N28" s="6">
        <f t="shared" si="3"/>
        <v>0.35513267004506033</v>
      </c>
    </row>
    <row r="29" spans="1:14" ht="21" x14ac:dyDescent="0.25">
      <c r="A29" s="15">
        <v>28</v>
      </c>
      <c r="B29" s="5" t="s">
        <v>96</v>
      </c>
      <c r="C29" s="5">
        <v>-10.02</v>
      </c>
      <c r="D29" s="5">
        <v>-9.49</v>
      </c>
      <c r="E29" s="5">
        <v>-12.174799999999999</v>
      </c>
      <c r="F29" s="5">
        <v>-11.4969</v>
      </c>
      <c r="G29" s="5">
        <v>-11.797599999999999</v>
      </c>
      <c r="H29" s="6">
        <f t="shared" si="0"/>
        <v>-11.823100000000002</v>
      </c>
      <c r="I29" s="6">
        <f t="shared" si="1"/>
        <v>0.339668647360924</v>
      </c>
      <c r="J29" s="6">
        <v>-10.0219</v>
      </c>
      <c r="K29" s="6">
        <v>-11.677099999999999</v>
      </c>
      <c r="L29" s="6">
        <v>-11.1485</v>
      </c>
      <c r="M29" s="6">
        <f t="shared" si="2"/>
        <v>-10.949166666666665</v>
      </c>
      <c r="N29" s="6">
        <f t="shared" si="3"/>
        <v>0.84541238063641611</v>
      </c>
    </row>
    <row r="30" spans="1:14" ht="21" x14ac:dyDescent="0.25">
      <c r="A30" s="15">
        <v>29</v>
      </c>
      <c r="B30" s="5" t="s">
        <v>97</v>
      </c>
      <c r="C30" s="5">
        <v>-9.86</v>
      </c>
      <c r="D30" s="5">
        <v>-10.26</v>
      </c>
      <c r="E30" s="5">
        <v>-13.337999999999999</v>
      </c>
      <c r="F30" s="5">
        <v>-12.2553</v>
      </c>
      <c r="G30" s="5">
        <v>-12.1562</v>
      </c>
      <c r="H30" s="6">
        <f t="shared" si="0"/>
        <v>-12.583166666666665</v>
      </c>
      <c r="I30" s="6">
        <f t="shared" si="1"/>
        <v>0.65558006630260857</v>
      </c>
      <c r="J30" s="6">
        <v>-11.772</v>
      </c>
      <c r="K30" s="6">
        <v>-10.73</v>
      </c>
      <c r="L30" s="6">
        <v>-9.7226499999999998</v>
      </c>
      <c r="M30" s="6">
        <f t="shared" si="2"/>
        <v>-10.741550000000002</v>
      </c>
      <c r="N30" s="6">
        <f t="shared" si="3"/>
        <v>1.0247238201095945</v>
      </c>
    </row>
    <row r="31" spans="1:14" ht="21" x14ac:dyDescent="0.25">
      <c r="A31" s="15">
        <v>30</v>
      </c>
      <c r="B31" s="5" t="s">
        <v>98</v>
      </c>
      <c r="C31" s="5">
        <v>-9.42</v>
      </c>
      <c r="D31" s="5">
        <v>-8.43</v>
      </c>
      <c r="E31" s="5">
        <v>-13.4198</v>
      </c>
      <c r="F31" s="5">
        <v>-12.145</v>
      </c>
      <c r="G31" s="5">
        <v>-12.525499999999999</v>
      </c>
      <c r="H31" s="6">
        <f>AVERAGE(E31:G31)</f>
        <v>-12.696766666666667</v>
      </c>
      <c r="I31" s="6">
        <f>STDEV(E31:G31)</f>
        <v>0.65442949454722321</v>
      </c>
      <c r="J31" s="6">
        <v>-11.708600000000001</v>
      </c>
      <c r="K31" s="6">
        <v>-12.712999999999999</v>
      </c>
      <c r="L31" s="6">
        <v>-11.5297</v>
      </c>
      <c r="M31" s="6">
        <f>AVERAGE(J31:L31)</f>
        <v>-11.983766666666666</v>
      </c>
      <c r="N31" s="6">
        <f>STDEV(J31:L31)</f>
        <v>0.63783794441325969</v>
      </c>
    </row>
    <row r="32" spans="1:14" ht="21" x14ac:dyDescent="0.25">
      <c r="A32" s="15">
        <v>31</v>
      </c>
      <c r="B32" s="5" t="s">
        <v>99</v>
      </c>
      <c r="C32" s="5">
        <v>-10.02</v>
      </c>
      <c r="D32" s="5">
        <v>-9.52</v>
      </c>
      <c r="E32" s="5">
        <v>-11.952</v>
      </c>
      <c r="F32" s="5">
        <v>-12.7105</v>
      </c>
      <c r="G32" s="5">
        <v>-12.1441</v>
      </c>
      <c r="H32" s="6">
        <f t="shared" ref="H32:H37" si="4">AVERAGE(E32:G32)</f>
        <v>-12.268866666666668</v>
      </c>
      <c r="I32" s="6">
        <f t="shared" ref="I32:I37" si="5">STDEV(E32:G32)</f>
        <v>0.39434198778894092</v>
      </c>
      <c r="J32" s="6">
        <v>-12.329800000000001</v>
      </c>
      <c r="K32" s="6">
        <v>-12.5532</v>
      </c>
      <c r="L32" s="6">
        <v>-10.8568</v>
      </c>
      <c r="M32" s="6">
        <f t="shared" ref="M32:M37" si="6">AVERAGE(J32:L32)</f>
        <v>-11.913266666666667</v>
      </c>
      <c r="N32" s="6">
        <f t="shared" ref="N32:N37" si="7">STDEV(J32:L32)</f>
        <v>0.92172026848352095</v>
      </c>
    </row>
    <row r="33" spans="1:14" ht="21" x14ac:dyDescent="0.25">
      <c r="A33" s="15">
        <v>32</v>
      </c>
      <c r="B33" s="5" t="s">
        <v>100</v>
      </c>
      <c r="C33" s="5">
        <v>-9.42</v>
      </c>
      <c r="D33" s="5">
        <v>-10.29</v>
      </c>
      <c r="E33" s="5">
        <v>-13.263500000000001</v>
      </c>
      <c r="F33" s="5">
        <v>-12.2529</v>
      </c>
      <c r="G33" s="5">
        <v>-12.24</v>
      </c>
      <c r="H33" s="6">
        <f t="shared" si="4"/>
        <v>-12.585466666666667</v>
      </c>
      <c r="I33" s="6">
        <f t="shared" si="5"/>
        <v>0.58722951503933574</v>
      </c>
      <c r="J33" s="6">
        <v>-10.5167</v>
      </c>
      <c r="K33" s="6">
        <v>-11.264699999999999</v>
      </c>
      <c r="L33" s="6">
        <v>-11.222899999999999</v>
      </c>
      <c r="M33" s="6">
        <f t="shared" si="6"/>
        <v>-11.001433333333333</v>
      </c>
      <c r="N33" s="6">
        <f t="shared" si="7"/>
        <v>0.4203113290566089</v>
      </c>
    </row>
    <row r="34" spans="1:14" ht="21" x14ac:dyDescent="0.25">
      <c r="A34" s="15">
        <v>33</v>
      </c>
      <c r="B34" s="6" t="s">
        <v>101</v>
      </c>
      <c r="C34" s="6">
        <v>-9.74</v>
      </c>
      <c r="D34" s="5">
        <v>-8.9499999999999993</v>
      </c>
      <c r="E34" s="5">
        <v>-13.4108</v>
      </c>
      <c r="F34" s="5">
        <v>-12.8264</v>
      </c>
      <c r="G34" s="5">
        <v>-14.1561</v>
      </c>
      <c r="H34" s="6">
        <f t="shared" si="4"/>
        <v>-13.464433333333334</v>
      </c>
      <c r="I34" s="6">
        <f t="shared" si="5"/>
        <v>0.66647049697142169</v>
      </c>
      <c r="J34" s="6">
        <v>-10.9588</v>
      </c>
      <c r="K34" s="6">
        <v>-12.773899999999999</v>
      </c>
      <c r="L34" s="6">
        <v>-12.2302</v>
      </c>
      <c r="M34" s="6">
        <f t="shared" si="6"/>
        <v>-11.987633333333335</v>
      </c>
      <c r="N34" s="6">
        <f t="shared" si="7"/>
        <v>0.93154492287454005</v>
      </c>
    </row>
    <row r="35" spans="1:14" ht="21" x14ac:dyDescent="0.25">
      <c r="A35" s="15">
        <v>34</v>
      </c>
      <c r="B35" s="5" t="s">
        <v>102</v>
      </c>
      <c r="C35" s="5">
        <v>-10.33</v>
      </c>
      <c r="D35" s="5">
        <v>-11.01</v>
      </c>
      <c r="E35" s="5">
        <v>-14.874700000000001</v>
      </c>
      <c r="F35" s="5">
        <v>-15.133800000000001</v>
      </c>
      <c r="G35" s="5">
        <v>-14.1088</v>
      </c>
      <c r="H35" s="6">
        <f t="shared" si="4"/>
        <v>-14.705766666666667</v>
      </c>
      <c r="I35" s="6">
        <f t="shared" si="5"/>
        <v>0.53297289174341089</v>
      </c>
      <c r="J35" s="6">
        <v>-12.6744</v>
      </c>
      <c r="K35" s="6">
        <v>-13.041600000000001</v>
      </c>
      <c r="L35" s="6">
        <v>-12.3758</v>
      </c>
      <c r="M35" s="6">
        <f t="shared" si="6"/>
        <v>-12.697266666666666</v>
      </c>
      <c r="N35" s="6">
        <f t="shared" si="7"/>
        <v>0.33348849055602148</v>
      </c>
    </row>
    <row r="36" spans="1:14" ht="21" x14ac:dyDescent="0.25">
      <c r="A36" s="15">
        <v>35</v>
      </c>
      <c r="B36" s="5" t="s">
        <v>103</v>
      </c>
      <c r="C36" s="5">
        <v>-9.4700000000000006</v>
      </c>
      <c r="D36" s="5">
        <v>-9.81</v>
      </c>
      <c r="E36" s="5">
        <v>-14.3383</v>
      </c>
      <c r="F36" s="5">
        <v>-13.2094</v>
      </c>
      <c r="G36" s="5">
        <v>-12.9175</v>
      </c>
      <c r="H36" s="6">
        <f t="shared" si="4"/>
        <v>-13.488399999999999</v>
      </c>
      <c r="I36" s="6">
        <f t="shared" si="5"/>
        <v>0.75036585076880979</v>
      </c>
      <c r="J36" s="6">
        <v>-11.496600000000001</v>
      </c>
      <c r="K36" s="6">
        <v>-12.1067</v>
      </c>
      <c r="L36" s="6">
        <v>-11.0365</v>
      </c>
      <c r="M36" s="6">
        <f t="shared" si="6"/>
        <v>-11.5466</v>
      </c>
      <c r="N36" s="6">
        <f t="shared" si="7"/>
        <v>0.53684915013437418</v>
      </c>
    </row>
    <row r="37" spans="1:14" ht="21" x14ac:dyDescent="0.25">
      <c r="A37" s="15">
        <v>36</v>
      </c>
      <c r="B37" s="5" t="s">
        <v>104</v>
      </c>
      <c r="C37" s="5">
        <v>-11.35</v>
      </c>
      <c r="D37" s="5">
        <v>-11.37</v>
      </c>
      <c r="E37" s="5">
        <v>-13.179</v>
      </c>
      <c r="F37" s="5">
        <v>-13.645799999999999</v>
      </c>
      <c r="G37" s="5">
        <v>-13.303599999999999</v>
      </c>
      <c r="H37" s="6">
        <f t="shared" si="4"/>
        <v>-13.376133333333334</v>
      </c>
      <c r="I37" s="6">
        <f t="shared" si="5"/>
        <v>0.24170513716785827</v>
      </c>
      <c r="J37" s="6">
        <v>-11.4628</v>
      </c>
      <c r="K37" s="6">
        <v>-12.3347</v>
      </c>
      <c r="L37" s="6">
        <v>-11.763999999999999</v>
      </c>
      <c r="M37" s="6">
        <f t="shared" si="6"/>
        <v>-11.853833333333332</v>
      </c>
      <c r="N37" s="6">
        <f t="shared" si="7"/>
        <v>0.44283735539510827</v>
      </c>
    </row>
    <row r="38" spans="1:14" ht="21" x14ac:dyDescent="0.25">
      <c r="A38" s="6"/>
      <c r="B38" s="3" t="s">
        <v>19</v>
      </c>
      <c r="C38" s="3">
        <f>AVERAGE(C2:C37)</f>
        <v>-9.3363888888888891</v>
      </c>
      <c r="D38" s="3">
        <f t="shared" ref="D38" si="8">AVERAGE(D2:D37)</f>
        <v>-9.3388888888888886</v>
      </c>
      <c r="E38" s="3">
        <f t="shared" ref="E38:G38" si="9">AVERAGE(E2:E37)</f>
        <v>-12.55677444444445</v>
      </c>
      <c r="F38" s="3">
        <f t="shared" si="9"/>
        <v>-12.161270277777778</v>
      </c>
      <c r="G38" s="3">
        <f t="shared" si="9"/>
        <v>-12.015729722222222</v>
      </c>
      <c r="H38" s="3">
        <f t="shared" ref="H38" si="10">AVERAGE(H2:H37)</f>
        <v>-12.244591481481482</v>
      </c>
      <c r="J38" s="3">
        <f t="shared" ref="J38:L38" si="11">AVERAGE(J2:J37)</f>
        <v>-11.153315277777775</v>
      </c>
      <c r="K38" s="3">
        <f t="shared" si="11"/>
        <v>-11.604468333333337</v>
      </c>
      <c r="L38" s="3">
        <f t="shared" si="11"/>
        <v>-11.136613055555555</v>
      </c>
      <c r="M38" s="3">
        <f t="shared" ref="M38" si="12">AVERAGE(M2:M37)</f>
        <v>-11.298132222222224</v>
      </c>
    </row>
    <row r="39" spans="1:14" ht="21" x14ac:dyDescent="0.25">
      <c r="A39" s="6"/>
      <c r="B39" s="6"/>
      <c r="C39" s="3" t="s">
        <v>20</v>
      </c>
      <c r="D39" s="8">
        <f t="array" ref="D39">AVERAGE(ABS(D2:D37-$C2:$C37))</f>
        <v>0.88583333333333358</v>
      </c>
      <c r="E39" s="8">
        <f t="array" ref="E39">AVERAGE(ABS(E2:E37-$C2:$C37))</f>
        <v>3.2613138888888895</v>
      </c>
      <c r="F39" s="8">
        <f t="array" ref="F39">AVERAGE(ABS(F2:F37-$C2:$C37))</f>
        <v>2.8473019444444443</v>
      </c>
      <c r="G39" s="8">
        <f t="array" ref="G39">AVERAGE(ABS(G2:G37-$C2:$C37))</f>
        <v>2.6986897222222219</v>
      </c>
      <c r="H39" s="8">
        <f t="array" ref="H39">AVERAGE(ABS(H2:H37-$C2:$C37))</f>
        <v>2.9228514814814819</v>
      </c>
      <c r="I39" s="10">
        <f>MAX(I2:I37)</f>
        <v>1.5698578948427175</v>
      </c>
      <c r="J39" s="8">
        <f t="array" ref="J39">AVERAGE(ABS(J2:J37-$C2:$C37))</f>
        <v>1.8169263888888894</v>
      </c>
      <c r="K39" s="8">
        <f t="array" ref="K39">AVERAGE(ABS(K2:K37-$C2:$C37))</f>
        <v>2.2680794444444445</v>
      </c>
      <c r="L39" s="8">
        <f t="array" ref="L39">AVERAGE(ABS(L2:L37-$C2:$C37))</f>
        <v>1.8078547222222225</v>
      </c>
      <c r="M39" s="8">
        <f t="array" ref="M39">AVERAGE(ABS(M2:M37-$C2:$C37))</f>
        <v>1.9617433333333334</v>
      </c>
      <c r="N39" s="10">
        <f>MAX(N2:N37)</f>
        <v>1.0247238201095945</v>
      </c>
    </row>
    <row r="40" spans="1:14" ht="21" x14ac:dyDescent="0.25">
      <c r="A40" s="6"/>
      <c r="B40" s="6"/>
      <c r="C40" s="3" t="s">
        <v>21</v>
      </c>
      <c r="D40" s="8">
        <f t="array" ref="D40">SQRT(AVERAGE((D2:D37-$C2:$C37)^2))</f>
        <v>1.0761595813095959</v>
      </c>
      <c r="E40" s="8">
        <f t="array" ref="E40">SQRT(AVERAGE((E2:E37-$C2:$C37)^2))</f>
        <v>3.4426078716908459</v>
      </c>
      <c r="F40" s="8">
        <f t="array" ref="F40">SQRT(AVERAGE((F2:F37-$C2:$C37)^2))</f>
        <v>3.0485744464535296</v>
      </c>
      <c r="G40" s="8">
        <f t="array" ref="G40">SQRT(AVERAGE((G2:G37-$C2:$C37)^2))</f>
        <v>2.9690430339266447</v>
      </c>
      <c r="H40" s="8">
        <f t="array" ref="H40">SQRT(AVERAGE((H2:H37-$C2:$C37)^2))</f>
        <v>3.1056799912625248</v>
      </c>
      <c r="I40" s="10">
        <f>AVERAGE(I2:I37)</f>
        <v>0.64626574747162835</v>
      </c>
      <c r="J40" s="8">
        <f t="array" ref="J40">SQRT(AVERAGE((J2:J37-$C2:$C37)^2))</f>
        <v>2.03166555451911</v>
      </c>
      <c r="K40" s="8">
        <f t="array" ref="K40">SQRT(AVERAGE((K2:K37-$C2:$C37)^2))</f>
        <v>2.4564518212001993</v>
      </c>
      <c r="L40" s="8">
        <f t="array" ref="L40">SQRT(AVERAGE((L2:L37-$C2:$C37)^2))</f>
        <v>1.9821832633200469</v>
      </c>
      <c r="M40" s="8">
        <f t="array" ref="M40">SQRT(AVERAGE((M2:M37-$C2:$C37)^2))</f>
        <v>2.1079149214091597</v>
      </c>
      <c r="N40" s="10">
        <f>AVERAGE(N2:N37)</f>
        <v>0.56178582627425666</v>
      </c>
    </row>
    <row r="41" spans="1:14" ht="21" x14ac:dyDescent="0.25">
      <c r="A41" s="5"/>
      <c r="B41" s="5"/>
      <c r="C41" s="1" t="s">
        <v>22</v>
      </c>
      <c r="D41" s="16">
        <f>CORREL(D2:D37, $C2:$C37)</f>
        <v>0.68499683618842988</v>
      </c>
      <c r="E41" s="10">
        <f t="array" ref="E41">CORREL(E2:E37, $C2:$C37)</f>
        <v>0.69084984097309332</v>
      </c>
      <c r="F41" s="10">
        <f t="array" ref="F41">CORREL(F2:F37, $C2:$C37)</f>
        <v>0.63414857168036443</v>
      </c>
      <c r="G41" s="10">
        <f t="array" ref="G41">CORREL(G2:G37, $C2:$C37)</f>
        <v>0.67013844834855985</v>
      </c>
      <c r="H41" s="10">
        <f t="array" ref="H41">CORREL(H2:H37, $C2:$C37)</f>
        <v>0.70731051547836732</v>
      </c>
      <c r="J41" s="10">
        <f t="array" ref="J41">CORREL(J2:J37, $C2:$C37)</f>
        <v>0.56118020054979167</v>
      </c>
      <c r="K41" s="10">
        <f t="array" ref="K41">CORREL(K2:K37, $C2:$C37)</f>
        <v>0.45106188556651311</v>
      </c>
      <c r="L41" s="10">
        <f t="array" ref="L41">CORREL(L2:L37, $C2:$C37)</f>
        <v>0.50885836288812158</v>
      </c>
      <c r="M41" s="10">
        <f t="array" ref="M41">CORREL(M2:M37, $C2:$C37)</f>
        <v>0.57026562520082058</v>
      </c>
    </row>
    <row r="42" spans="1:14" ht="21" x14ac:dyDescent="0.25">
      <c r="A42" s="5"/>
      <c r="B42" s="5"/>
      <c r="C42" s="1" t="s">
        <v>23</v>
      </c>
      <c r="D42" s="9">
        <f>D41^2</f>
        <v>0.46922066558815861</v>
      </c>
      <c r="E42" s="8">
        <f t="shared" ref="E42:G42" si="13">E41^2</f>
        <v>0.47727350277254832</v>
      </c>
      <c r="F42" s="8">
        <f t="shared" si="13"/>
        <v>0.4021444109642463</v>
      </c>
      <c r="G42" s="8">
        <f t="shared" si="13"/>
        <v>0.44908553995501543</v>
      </c>
      <c r="H42" s="8">
        <f t="shared" ref="H42" si="14">H41^2</f>
        <v>0.50028816530627374</v>
      </c>
      <c r="J42" s="8">
        <f t="shared" ref="J42:L42" si="15">J41^2</f>
        <v>0.3149232174891044</v>
      </c>
      <c r="K42" s="8">
        <f t="shared" si="15"/>
        <v>0.20345682461081815</v>
      </c>
      <c r="L42" s="8">
        <f t="shared" si="15"/>
        <v>0.25893683348117924</v>
      </c>
      <c r="M42" s="8">
        <f t="shared" ref="M42" si="16">M41^2</f>
        <v>0.32520288328568275</v>
      </c>
    </row>
    <row r="43" spans="1:14" ht="21" x14ac:dyDescent="0.25">
      <c r="A43" s="5"/>
      <c r="B43" s="5"/>
      <c r="C43" s="1" t="s">
        <v>24</v>
      </c>
      <c r="D43" s="5">
        <f>SLOPE(D2:D37, $C2:$C37)</f>
        <v>1.2923961226326823</v>
      </c>
      <c r="E43" s="6">
        <f t="array" ref="E43">SLOPE(E2:E37, $C2:$C37)</f>
        <v>1.4548277244210746</v>
      </c>
      <c r="F43" s="6">
        <f t="array" ref="F43">SLOPE(F2:F37, $C2:$C37)</f>
        <v>1.2149033202941251</v>
      </c>
      <c r="G43" s="6">
        <f t="array" ref="G43">SLOPE(G2:G37, $C2:$C37)</f>
        <v>1.4519514086963525</v>
      </c>
      <c r="H43" s="6">
        <f t="array" ref="H43">SLOPE(H2:H37, $C2:$C37)</f>
        <v>1.373894151137184</v>
      </c>
      <c r="J43" s="6">
        <f t="array" ref="J43">SLOPE(J2:J37, $C2:$C37)</f>
        <v>0.79250222970068473</v>
      </c>
      <c r="K43" s="6">
        <f t="array" ref="K43">SLOPE(K2:K37, $C2:$C37)</f>
        <v>0.58649098863024351</v>
      </c>
      <c r="L43" s="6">
        <f t="array" ref="L43">SLOPE(L2:L37, $C2:$C37)</f>
        <v>0.59362045298233568</v>
      </c>
      <c r="M43" s="6">
        <f t="array" ref="M43">SLOPE(M2:M37, $C2:$C37)</f>
        <v>0.65753789043775446</v>
      </c>
    </row>
    <row r="44" spans="1:14" ht="21" x14ac:dyDescent="0.25">
      <c r="A44" s="5"/>
      <c r="B44" s="5"/>
      <c r="C44" s="1"/>
      <c r="D44" s="6"/>
    </row>
    <row r="45" spans="1:14" ht="21" x14ac:dyDescent="0.25">
      <c r="A45" s="5"/>
      <c r="B45" s="5"/>
      <c r="C45" s="1"/>
      <c r="D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DE82-A97D-9247-B0B8-9C761724E130}">
  <dimension ref="A1:N45"/>
  <sheetViews>
    <sheetView workbookViewId="0">
      <pane xSplit="3" ySplit="1" topLeftCell="D2" activePane="bottomRight" state="frozen"/>
      <selection activeCell="AT40" sqref="AT40"/>
      <selection pane="topRight" activeCell="AT40" sqref="AT40"/>
      <selection pane="bottomLeft" activeCell="AT40" sqref="AT40"/>
      <selection pane="bottomRight" activeCell="J2" sqref="J2:L2"/>
    </sheetView>
  </sheetViews>
  <sheetFormatPr baseColWidth="10" defaultRowHeight="16" x14ac:dyDescent="0.2"/>
  <cols>
    <col min="1" max="1" width="3.83203125" bestFit="1" customWidth="1"/>
    <col min="2" max="2" width="11.1640625" bestFit="1" customWidth="1"/>
    <col min="3" max="3" width="16.83203125" bestFit="1" customWidth="1"/>
    <col min="4" max="4" width="22.6640625" customWidth="1"/>
    <col min="5" max="5" width="13.832031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6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</row>
    <row r="2" spans="1:14" ht="21" x14ac:dyDescent="0.25">
      <c r="A2" s="15">
        <v>1</v>
      </c>
      <c r="B2" s="5" t="s">
        <v>69</v>
      </c>
      <c r="C2" s="5">
        <v>-7.93</v>
      </c>
      <c r="D2" s="5">
        <v>-7.72</v>
      </c>
      <c r="E2" s="5">
        <f>bace1!E2-(bace1!E$38-bace1!$C$38)</f>
        <v>-7.2734144444444393</v>
      </c>
      <c r="F2" s="5">
        <f>bace1!F2-(bace1!F$38-bace1!$C$38)</f>
        <v>-7.3353186111111111</v>
      </c>
      <c r="G2" s="5">
        <f>bace1!G2-(bace1!G$38-bace1!$C$38)</f>
        <v>-7.8985591666666668</v>
      </c>
      <c r="H2" s="5">
        <f>bace1!H2-(bace1!H$38-bace1!$C$38)</f>
        <v>-7.5024307407407402</v>
      </c>
      <c r="I2" s="6">
        <f>STDEV(E2:G2)</f>
        <v>0.34445076401800689</v>
      </c>
      <c r="J2" s="5">
        <f>bace1!J2-(bace1!J$38-bace1!$C$38)</f>
        <v>-9.5817736111111138</v>
      </c>
      <c r="K2" s="5">
        <f>bace1!K2-(bace1!K$38-bace1!$C$38)</f>
        <v>-9.0048205555555523</v>
      </c>
      <c r="L2" s="5">
        <f>bace1!L2-(bace1!L$38-bace1!$C$38)</f>
        <v>-9.6875758333333337</v>
      </c>
      <c r="M2" s="5">
        <f>bace1!M2-(bace1!M$38-bace1!$C$38)</f>
        <v>-9.4247233333333309</v>
      </c>
      <c r="N2" s="6">
        <f>STDEV(J2:L2)</f>
        <v>0.36747419589123859</v>
      </c>
    </row>
    <row r="3" spans="1:14" ht="21" x14ac:dyDescent="0.25">
      <c r="A3" s="15">
        <v>2</v>
      </c>
      <c r="B3" s="5" t="s">
        <v>70</v>
      </c>
      <c r="C3" s="5">
        <v>-9.6300000000000008</v>
      </c>
      <c r="D3" s="5">
        <v>-8.89</v>
      </c>
      <c r="E3" s="5">
        <f>bace1!E3-(bace1!E$38-bace1!$C$38)</f>
        <v>-10.012714444444439</v>
      </c>
      <c r="F3" s="5">
        <f>bace1!F3-(bace1!F$38-bace1!$C$38)</f>
        <v>-8.4488186111111112</v>
      </c>
      <c r="G3" s="5">
        <f>bace1!G3-(bace1!G$38-bace1!$C$38)</f>
        <v>-7.4494591666666672</v>
      </c>
      <c r="H3" s="5">
        <f>bace1!H3-(bace1!H$38-bace1!$C$38)</f>
        <v>-8.6369974074074065</v>
      </c>
      <c r="I3" s="6">
        <f t="shared" ref="I3:I30" si="0">STDEV(E3:G3)</f>
        <v>1.2919473090244675</v>
      </c>
      <c r="J3" s="5">
        <f>bace1!J3-(bace1!J$38-bace1!$C$38)</f>
        <v>-8.3836736111111136</v>
      </c>
      <c r="K3" s="5">
        <f>bace1!K3-(bace1!K$38-bace1!$C$38)</f>
        <v>-8.3614205555555525</v>
      </c>
      <c r="L3" s="5">
        <f>bace1!L3-(bace1!L$38-bace1!$C$38)</f>
        <v>-9.8524758333333331</v>
      </c>
      <c r="M3" s="5">
        <f>bace1!M3-(bace1!M$38-bace1!$C$38)</f>
        <v>-8.8658566666666641</v>
      </c>
      <c r="N3" s="6">
        <f t="shared" ref="N3:N30" si="1">STDEV(J3:L3)</f>
        <v>0.854509704243264</v>
      </c>
    </row>
    <row r="4" spans="1:14" ht="21" x14ac:dyDescent="0.25">
      <c r="A4" s="15">
        <v>3</v>
      </c>
      <c r="B4" s="5" t="s">
        <v>71</v>
      </c>
      <c r="C4" s="5">
        <v>-7.85</v>
      </c>
      <c r="D4" s="5">
        <v>-6.33</v>
      </c>
      <c r="E4" s="5">
        <f>bace1!E4-(bace1!E$38-bace1!$C$38)</f>
        <v>-7.1640144444444385</v>
      </c>
      <c r="F4" s="5">
        <f>bace1!F4-(bace1!F$38-bace1!$C$38)</f>
        <v>-7.2665186111111115</v>
      </c>
      <c r="G4" s="5">
        <f>bace1!G4-(bace1!G$38-bace1!$C$38)</f>
        <v>-6.2637291666666677</v>
      </c>
      <c r="H4" s="5">
        <f>bace1!H4-(bace1!H$38-bace1!$C$38)</f>
        <v>-6.8980874074074059</v>
      </c>
      <c r="I4" s="6">
        <f t="shared" si="0"/>
        <v>0.55175588736575387</v>
      </c>
      <c r="J4" s="5">
        <f>bace1!J4-(bace1!J$38-bace1!$C$38)</f>
        <v>-7.3768336111111132</v>
      </c>
      <c r="K4" s="5">
        <f>bace1!K4-(bace1!K$38-bace1!$C$38)</f>
        <v>-7.9004205555555522</v>
      </c>
      <c r="L4" s="5">
        <f>bace1!L4-(bace1!L$38-bace1!$C$38)</f>
        <v>-7.8411558333333335</v>
      </c>
      <c r="M4" s="5">
        <f>bace1!M4-(bace1!M$38-bace1!$C$38)</f>
        <v>-7.706136666666664</v>
      </c>
      <c r="N4" s="6">
        <f t="shared" si="1"/>
        <v>0.28672016605688366</v>
      </c>
    </row>
    <row r="5" spans="1:14" ht="21" x14ac:dyDescent="0.25">
      <c r="A5" s="15">
        <v>4</v>
      </c>
      <c r="B5" s="5" t="s">
        <v>72</v>
      </c>
      <c r="C5" s="5">
        <v>-9.11</v>
      </c>
      <c r="D5" s="5">
        <v>-9.18</v>
      </c>
      <c r="E5" s="5">
        <f>bace1!E5-(bace1!E$38-bace1!$C$38)</f>
        <v>-9.5259144444444388</v>
      </c>
      <c r="F5" s="5">
        <f>bace1!F5-(bace1!F$38-bace1!$C$38)</f>
        <v>-9.9051186111111118</v>
      </c>
      <c r="G5" s="5">
        <f>bace1!G5-(bace1!G$38-bace1!$C$38)</f>
        <v>-9.6258591666666664</v>
      </c>
      <c r="H5" s="5">
        <f>bace1!H5-(bace1!H$38-bace1!$C$38)</f>
        <v>-9.6856307407407414</v>
      </c>
      <c r="I5" s="6">
        <f t="shared" si="0"/>
        <v>0.19654116821880027</v>
      </c>
      <c r="J5" s="5">
        <f>bace1!J5-(bace1!J$38-bace1!$C$38)</f>
        <v>-9.3018736111111142</v>
      </c>
      <c r="K5" s="5">
        <f>bace1!K5-(bace1!K$38-bace1!$C$38)</f>
        <v>-9.2195205555555528</v>
      </c>
      <c r="L5" s="5">
        <f>bace1!L5-(bace1!L$38-bace1!$C$38)</f>
        <v>-9.584975833333333</v>
      </c>
      <c r="M5" s="5">
        <f>bace1!M5-(bace1!M$38-bace1!$C$38)</f>
        <v>-9.3687899999999988</v>
      </c>
      <c r="N5" s="6">
        <f t="shared" si="1"/>
        <v>0.19169700660248995</v>
      </c>
    </row>
    <row r="6" spans="1:14" ht="21" x14ac:dyDescent="0.25">
      <c r="A6" s="15">
        <v>5</v>
      </c>
      <c r="B6" s="5" t="s">
        <v>73</v>
      </c>
      <c r="C6" s="5">
        <v>-8.26</v>
      </c>
      <c r="D6" s="5">
        <v>-7.53</v>
      </c>
      <c r="E6" s="5">
        <f>bace1!E6-(bace1!E$38-bace1!$C$38)</f>
        <v>-8.0484144444444397</v>
      </c>
      <c r="F6" s="5">
        <f>bace1!F6-(bace1!F$38-bace1!$C$38)</f>
        <v>-8.2023186111111119</v>
      </c>
      <c r="G6" s="5">
        <f>bace1!G6-(bace1!G$38-bace1!$C$38)</f>
        <v>-6.906269166666668</v>
      </c>
      <c r="H6" s="5">
        <f>bace1!H6-(bace1!H$38-bace1!$C$38)</f>
        <v>-7.7190007407407411</v>
      </c>
      <c r="I6" s="6">
        <f t="shared" si="0"/>
        <v>0.70804031082419994</v>
      </c>
      <c r="J6" s="5">
        <f>bace1!J6-(bace1!J$38-bace1!$C$38)</f>
        <v>-9.3959736111111134</v>
      </c>
      <c r="K6" s="5">
        <f>bace1!K6-(bace1!K$38-bace1!$C$38)</f>
        <v>-9.9878205555555528</v>
      </c>
      <c r="L6" s="5">
        <f>bace1!L6-(bace1!L$38-bace1!$C$38)</f>
        <v>-9.2509758333333334</v>
      </c>
      <c r="M6" s="5">
        <f>bace1!M6-(bace1!M$38-bace1!$C$38)</f>
        <v>-9.5449233333333332</v>
      </c>
      <c r="N6" s="6">
        <f t="shared" si="1"/>
        <v>0.39035182973727978</v>
      </c>
    </row>
    <row r="7" spans="1:14" ht="21" x14ac:dyDescent="0.25">
      <c r="A7" s="15">
        <v>6</v>
      </c>
      <c r="B7" s="5" t="s">
        <v>74</v>
      </c>
      <c r="C7" s="5">
        <v>-9.02</v>
      </c>
      <c r="D7" s="5">
        <v>-7.32</v>
      </c>
      <c r="E7" s="5">
        <f>bace1!E7-(bace1!E$38-bace1!$C$38)</f>
        <v>-7.8570144444444399</v>
      </c>
      <c r="F7" s="5">
        <f>bace1!F7-(bace1!F$38-bace1!$C$38)</f>
        <v>-7.8586186111111118</v>
      </c>
      <c r="G7" s="5">
        <f>bace1!G7-(bace1!G$38-bace1!$C$38)</f>
        <v>-7.1214691666666674</v>
      </c>
      <c r="H7" s="5">
        <f>bace1!H7-(bace1!H$38-bace1!$C$38)</f>
        <v>-7.6123674074074064</v>
      </c>
      <c r="I7" s="6">
        <f t="shared" si="0"/>
        <v>0.42513110378968744</v>
      </c>
      <c r="J7" s="5">
        <f>bace1!J7-(bace1!J$38-bace1!$C$38)</f>
        <v>-9.6320736111111138</v>
      </c>
      <c r="K7" s="5">
        <f>bace1!K7-(bace1!K$38-bace1!$C$38)</f>
        <v>-10.712920555555552</v>
      </c>
      <c r="L7" s="5">
        <f>bace1!L7-(bace1!L$38-bace1!$C$38)</f>
        <v>-9.6052758333333337</v>
      </c>
      <c r="M7" s="5">
        <f>bace1!M7-(bace1!M$38-bace1!$C$38)</f>
        <v>-9.9834233333333309</v>
      </c>
      <c r="N7" s="6">
        <f t="shared" si="1"/>
        <v>0.63190519711892468</v>
      </c>
    </row>
    <row r="8" spans="1:14" ht="21" x14ac:dyDescent="0.25">
      <c r="A8" s="15">
        <v>7</v>
      </c>
      <c r="B8" s="5" t="s">
        <v>75</v>
      </c>
      <c r="C8" s="5">
        <v>-7.85</v>
      </c>
      <c r="D8" s="5">
        <v>-6.14</v>
      </c>
      <c r="E8" s="5">
        <f>bace1!E8-(bace1!E$38-bace1!$C$38)</f>
        <v>-5.5710044444444389</v>
      </c>
      <c r="F8" s="5">
        <f>bace1!F8-(bace1!F$38-bace1!$C$38)</f>
        <v>-7.3285186111111109</v>
      </c>
      <c r="G8" s="5">
        <f>bace1!G8-(bace1!G$38-bace1!$C$38)</f>
        <v>-6.7926191666666664</v>
      </c>
      <c r="H8" s="5">
        <f>bace1!H8-(bace1!H$38-bace1!$C$38)</f>
        <v>-6.564047407407406</v>
      </c>
      <c r="I8" s="6">
        <f t="shared" si="0"/>
        <v>0.90077621991073098</v>
      </c>
      <c r="J8" s="5">
        <f>bace1!J8-(bace1!J$38-bace1!$C$38)</f>
        <v>-6.9483436111111132</v>
      </c>
      <c r="K8" s="5">
        <f>bace1!K8-(bace1!K$38-bace1!$C$38)</f>
        <v>-7.9832205555555529</v>
      </c>
      <c r="L8" s="5">
        <f>bace1!L8-(bace1!L$38-bace1!$C$38)</f>
        <v>-7.231205833333334</v>
      </c>
      <c r="M8" s="5">
        <f>bace1!M8-(bace1!M$38-bace1!$C$38)</f>
        <v>-7.3875899999999994</v>
      </c>
      <c r="N8" s="6">
        <f t="shared" si="1"/>
        <v>0.53486874859509759</v>
      </c>
    </row>
    <row r="9" spans="1:14" ht="21" x14ac:dyDescent="0.25">
      <c r="A9" s="15">
        <v>8</v>
      </c>
      <c r="B9" s="5" t="s">
        <v>76</v>
      </c>
      <c r="C9" s="5">
        <v>-9.34</v>
      </c>
      <c r="D9" s="5">
        <v>-6.79</v>
      </c>
      <c r="E9" s="5">
        <f>bace1!E9-(bace1!E$38-bace1!$C$38)</f>
        <v>-7.1799144444444387</v>
      </c>
      <c r="F9" s="5">
        <f>bace1!F9-(bace1!F$38-bace1!$C$38)</f>
        <v>-6.5036786111111109</v>
      </c>
      <c r="G9" s="5">
        <f>bace1!G9-(bace1!G$38-bace1!$C$38)</f>
        <v>-6.312379166666668</v>
      </c>
      <c r="H9" s="5">
        <f>bace1!H9-(bace1!H$38-bace1!$C$38)</f>
        <v>-6.6653240740740731</v>
      </c>
      <c r="I9" s="6">
        <f t="shared" si="0"/>
        <v>0.45579744000994682</v>
      </c>
      <c r="J9" s="5">
        <f>bace1!J9-(bace1!J$38-bace1!$C$38)</f>
        <v>-8.0486436111111139</v>
      </c>
      <c r="K9" s="5">
        <f>bace1!K9-(bace1!K$38-bace1!$C$38)</f>
        <v>-7.4653005555555527</v>
      </c>
      <c r="L9" s="5">
        <f>bace1!L9-(bace1!L$38-bace1!$C$38)</f>
        <v>-8.3225758333333335</v>
      </c>
      <c r="M9" s="5">
        <f>bace1!M9-(bace1!M$38-bace1!$C$38)</f>
        <v>-7.9455066666666649</v>
      </c>
      <c r="N9" s="6">
        <f t="shared" si="1"/>
        <v>0.43784488972037294</v>
      </c>
    </row>
    <row r="10" spans="1:14" ht="21" x14ac:dyDescent="0.25">
      <c r="A10" s="15">
        <v>9</v>
      </c>
      <c r="B10" s="5" t="s">
        <v>77</v>
      </c>
      <c r="C10" s="5">
        <v>-9.15</v>
      </c>
      <c r="D10" s="5">
        <v>-8.86</v>
      </c>
      <c r="E10" s="5">
        <f>bace1!E10-(bace1!E$38-bace1!$C$38)</f>
        <v>-10.390214444444439</v>
      </c>
      <c r="F10" s="5">
        <f>bace1!F10-(bace1!F$38-bace1!$C$38)</f>
        <v>-8.8126186111111107</v>
      </c>
      <c r="G10" s="5">
        <f>bace1!G10-(bace1!G$38-bace1!$C$38)</f>
        <v>-9.9192591666666665</v>
      </c>
      <c r="H10" s="5">
        <f>bace1!H10-(bace1!H$38-bace1!$C$38)</f>
        <v>-9.7073640740740732</v>
      </c>
      <c r="I10" s="6">
        <f t="shared" si="0"/>
        <v>0.80986221114229529</v>
      </c>
      <c r="J10" s="5">
        <f>bace1!J10-(bace1!J$38-bace1!$C$38)</f>
        <v>-9.5621736111111133</v>
      </c>
      <c r="K10" s="5">
        <f>bace1!K10-(bace1!K$38-bace1!$C$38)</f>
        <v>-10.015720555555552</v>
      </c>
      <c r="L10" s="5">
        <f>bace1!L10-(bace1!L$38-bace1!$C$38)</f>
        <v>-9.6808758333333333</v>
      </c>
      <c r="M10" s="5">
        <f>bace1!M10-(bace1!M$38-bace1!$C$38)</f>
        <v>-9.7529233333333316</v>
      </c>
      <c r="N10" s="6">
        <f t="shared" si="1"/>
        <v>0.23520063647003397</v>
      </c>
    </row>
    <row r="11" spans="1:14" ht="21" x14ac:dyDescent="0.25">
      <c r="A11" s="15">
        <v>10</v>
      </c>
      <c r="B11" s="5" t="s">
        <v>78</v>
      </c>
      <c r="C11" s="5">
        <v>-9.09</v>
      </c>
      <c r="D11" s="5">
        <v>-8.7899999999999991</v>
      </c>
      <c r="E11" s="5">
        <f>bace1!E11-(bace1!E$38-bace1!$C$38)</f>
        <v>-9.6450144444444383</v>
      </c>
      <c r="F11" s="5">
        <f>bace1!F11-(bace1!F$38-bace1!$C$38)</f>
        <v>-9.2107186111111119</v>
      </c>
      <c r="G11" s="5">
        <f>bace1!G11-(bace1!G$38-bace1!$C$38)</f>
        <v>-8.0884591666666665</v>
      </c>
      <c r="H11" s="5">
        <f>bace1!H11-(bace1!H$38-bace1!$C$38)</f>
        <v>-8.9813974074074068</v>
      </c>
      <c r="I11" s="6">
        <f t="shared" si="0"/>
        <v>0.80321681011140866</v>
      </c>
      <c r="J11" s="5">
        <f>bace1!J11-(bace1!J$38-bace1!$C$38)</f>
        <v>-7.8710136111111133</v>
      </c>
      <c r="K11" s="5">
        <f>bace1!K11-(bace1!K$38-bace1!$C$38)</f>
        <v>-8.1872205555555517</v>
      </c>
      <c r="L11" s="5">
        <f>bace1!L11-(bace1!L$38-bace1!$C$38)</f>
        <v>-9.4730758333333345</v>
      </c>
      <c r="M11" s="5">
        <f>bace1!M11-(bace1!M$38-bace1!$C$38)</f>
        <v>-8.5104366666666653</v>
      </c>
      <c r="N11" s="6">
        <f t="shared" si="1"/>
        <v>0.84852951146630418</v>
      </c>
    </row>
    <row r="12" spans="1:14" ht="21" x14ac:dyDescent="0.25">
      <c r="A12" s="15">
        <v>11</v>
      </c>
      <c r="B12" s="5" t="s">
        <v>79</v>
      </c>
      <c r="C12" s="5">
        <v>-9.3800000000000008</v>
      </c>
      <c r="D12" s="5">
        <v>-8.1</v>
      </c>
      <c r="E12" s="5">
        <f>bace1!E12-(bace1!E$38-bace1!$C$38)</f>
        <v>-8.2728144444444389</v>
      </c>
      <c r="F12" s="5">
        <f>bace1!F12-(bace1!F$38-bace1!$C$38)</f>
        <v>-9.5283186111111107</v>
      </c>
      <c r="G12" s="5">
        <f>bace1!G12-(bace1!G$38-bace1!$C$38)</f>
        <v>-8.9415591666666678</v>
      </c>
      <c r="H12" s="5">
        <f>bace1!H12-(bace1!H$38-bace1!$C$38)</f>
        <v>-8.9142307407407415</v>
      </c>
      <c r="I12" s="6">
        <f t="shared" si="0"/>
        <v>0.62819806612010132</v>
      </c>
      <c r="J12" s="5">
        <f>bace1!J12-(bace1!J$38-bace1!$C$38)</f>
        <v>-10.597373611111115</v>
      </c>
      <c r="K12" s="5">
        <f>bace1!K12-(bace1!K$38-bace1!$C$38)</f>
        <v>-9.6104205555555531</v>
      </c>
      <c r="L12" s="5">
        <f>bace1!L12-(bace1!L$38-bace1!$C$38)</f>
        <v>-8.9903758333333332</v>
      </c>
      <c r="M12" s="5">
        <f>bace1!M12-(bace1!M$38-bace1!$C$38)</f>
        <v>-9.7327233333333307</v>
      </c>
      <c r="N12" s="6">
        <f t="shared" si="1"/>
        <v>0.81044983899980072</v>
      </c>
    </row>
    <row r="13" spans="1:14" ht="21" x14ac:dyDescent="0.25">
      <c r="A13" s="15">
        <v>12</v>
      </c>
      <c r="B13" s="5" t="s">
        <v>80</v>
      </c>
      <c r="C13" s="5">
        <v>-10.08</v>
      </c>
      <c r="D13" s="5">
        <v>-9.7799999999999994</v>
      </c>
      <c r="E13" s="5">
        <f>bace1!E13-(bace1!E$38-bace1!$C$38)</f>
        <v>-10.89521444444444</v>
      </c>
      <c r="F13" s="5">
        <f>bace1!F13-(bace1!F$38-bace1!$C$38)</f>
        <v>-9.5470186111111115</v>
      </c>
      <c r="G13" s="5">
        <f>bace1!G13-(bace1!G$38-bace1!$C$38)</f>
        <v>-9.4539591666666674</v>
      </c>
      <c r="H13" s="5">
        <f>bace1!H13-(bace1!H$38-bace1!$C$38)</f>
        <v>-9.9653974074074085</v>
      </c>
      <c r="I13" s="6">
        <f t="shared" si="0"/>
        <v>0.80658837508565873</v>
      </c>
      <c r="J13" s="5">
        <f>bace1!J13-(bace1!J$38-bace1!$C$38)</f>
        <v>-9.7682736111111144</v>
      </c>
      <c r="K13" s="5">
        <f>bace1!K13-(bace1!K$38-bace1!$C$38)</f>
        <v>-10.520020555555552</v>
      </c>
      <c r="L13" s="5">
        <f>bace1!L13-(bace1!L$38-bace1!$C$38)</f>
        <v>-9.3912758333333333</v>
      </c>
      <c r="M13" s="5">
        <f>bace1!M13-(bace1!M$38-bace1!$C$38)</f>
        <v>-9.8931899999999988</v>
      </c>
      <c r="N13" s="6">
        <f t="shared" si="1"/>
        <v>0.57464705702362051</v>
      </c>
    </row>
    <row r="14" spans="1:14" ht="21" x14ac:dyDescent="0.25">
      <c r="A14" s="15">
        <v>13</v>
      </c>
      <c r="B14" s="5" t="s">
        <v>81</v>
      </c>
      <c r="C14" s="5">
        <v>-8.84</v>
      </c>
      <c r="D14" s="5">
        <v>-9.64</v>
      </c>
      <c r="E14" s="5">
        <f>bace1!E14-(bace1!E$38-bace1!$C$38)</f>
        <v>-8.9931144444444389</v>
      </c>
      <c r="F14" s="5">
        <f>bace1!F14-(bace1!F$38-bace1!$C$38)</f>
        <v>-8.2722186111111107</v>
      </c>
      <c r="G14" s="5">
        <f>bace1!G14-(bace1!G$38-bace1!$C$38)</f>
        <v>-8.3798591666666677</v>
      </c>
      <c r="H14" s="5">
        <f>bace1!H14-(bace1!H$38-bace1!$C$38)</f>
        <v>-8.5483974074074069</v>
      </c>
      <c r="I14" s="6">
        <f t="shared" si="0"/>
        <v>0.38887858590223973</v>
      </c>
      <c r="J14" s="5">
        <f>bace1!J14-(bace1!J$38-bace1!$C$38)</f>
        <v>-8.6693736111111139</v>
      </c>
      <c r="K14" s="5">
        <f>bace1!K14-(bace1!K$38-bace1!$C$38)</f>
        <v>-8.7364205555555525</v>
      </c>
      <c r="L14" s="5">
        <f>bace1!L14-(bace1!L$38-bace1!$C$38)</f>
        <v>-8.7297758333333331</v>
      </c>
      <c r="M14" s="5">
        <f>bace1!M14-(bace1!M$38-bace1!$C$38)</f>
        <v>-8.7118566666666659</v>
      </c>
      <c r="N14" s="6">
        <f t="shared" si="1"/>
        <v>3.6941109760735932E-2</v>
      </c>
    </row>
    <row r="15" spans="1:14" ht="21" x14ac:dyDescent="0.25">
      <c r="A15" s="15">
        <v>14</v>
      </c>
      <c r="B15" s="5" t="s">
        <v>82</v>
      </c>
      <c r="C15" s="5">
        <v>-9.1199999999999992</v>
      </c>
      <c r="D15" s="5">
        <v>-9.6999999999999993</v>
      </c>
      <c r="E15" s="5">
        <f>bace1!E15-(bace1!E$38-bace1!$C$38)</f>
        <v>-9.4099144444444391</v>
      </c>
      <c r="F15" s="5">
        <f>bace1!F15-(bace1!F$38-bace1!$C$38)</f>
        <v>-9.3370186111111106</v>
      </c>
      <c r="G15" s="5">
        <f>bace1!G15-(bace1!G$38-bace1!$C$38)</f>
        <v>-9.7816591666666675</v>
      </c>
      <c r="H15" s="5">
        <f>bace1!H15-(bace1!H$38-bace1!$C$38)</f>
        <v>-9.5095307407407397</v>
      </c>
      <c r="I15" s="6">
        <f t="shared" si="0"/>
        <v>0.23847192869818601</v>
      </c>
      <c r="J15" s="5">
        <f>bace1!J15-(bace1!J$38-bace1!$C$38)</f>
        <v>-8.7018736111111146</v>
      </c>
      <c r="K15" s="5">
        <f>bace1!K15-(bace1!K$38-bace1!$C$38)</f>
        <v>-8.1984205555555523</v>
      </c>
      <c r="L15" s="5">
        <f>bace1!L15-(bace1!L$38-bace1!$C$38)</f>
        <v>-8.9612758333333336</v>
      </c>
      <c r="M15" s="5">
        <f>bace1!M15-(bace1!M$38-bace1!$C$38)</f>
        <v>-8.6205233333333329</v>
      </c>
      <c r="N15" s="6">
        <f t="shared" si="1"/>
        <v>0.38787942002540626</v>
      </c>
    </row>
    <row r="16" spans="1:14" ht="21" x14ac:dyDescent="0.25">
      <c r="A16" s="15">
        <v>15</v>
      </c>
      <c r="B16" s="5" t="s">
        <v>83</v>
      </c>
      <c r="C16" s="5">
        <v>-9.32</v>
      </c>
      <c r="D16" s="5">
        <v>-10.81</v>
      </c>
      <c r="E16" s="5">
        <f>bace1!E16-(bace1!E$38-bace1!$C$38)</f>
        <v>-9.513614444444439</v>
      </c>
      <c r="F16" s="5">
        <f>bace1!F16-(bace1!F$38-bace1!$C$38)</f>
        <v>-10.751218611111112</v>
      </c>
      <c r="G16" s="5">
        <f>bace1!G16-(bace1!G$38-bace1!$C$38)</f>
        <v>-11.012859166666667</v>
      </c>
      <c r="H16" s="5">
        <f>bace1!H16-(bace1!H$38-bace1!$C$38)</f>
        <v>-10.425897407407406</v>
      </c>
      <c r="I16" s="6">
        <f t="shared" si="0"/>
        <v>0.80081776857298959</v>
      </c>
      <c r="J16" s="5">
        <f>bace1!J16-(bace1!J$38-bace1!$C$38)</f>
        <v>-8.4944736111111148</v>
      </c>
      <c r="K16" s="5">
        <f>bace1!K16-(bace1!K$38-bace1!$C$38)</f>
        <v>-9.5592205555555516</v>
      </c>
      <c r="L16" s="5">
        <f>bace1!L16-(bace1!L$38-bace1!$C$38)</f>
        <v>-8.5351758333333336</v>
      </c>
      <c r="M16" s="5">
        <f>bace1!M16-(bace1!M$38-bace1!$C$38)</f>
        <v>-8.8629566666666655</v>
      </c>
      <c r="N16" s="6">
        <f t="shared" si="1"/>
        <v>0.60332555055414472</v>
      </c>
    </row>
    <row r="17" spans="1:14" ht="21" x14ac:dyDescent="0.25">
      <c r="A17" s="15">
        <v>16</v>
      </c>
      <c r="B17" s="5" t="s">
        <v>84</v>
      </c>
      <c r="C17" s="5">
        <v>-10.47</v>
      </c>
      <c r="D17" s="5">
        <v>-11.3</v>
      </c>
      <c r="E17" s="5">
        <f>bace1!E17-(bace1!E$38-bace1!$C$38)</f>
        <v>-11.403814444444439</v>
      </c>
      <c r="F17" s="5">
        <f>bace1!F17-(bace1!F$38-bace1!$C$38)</f>
        <v>-10.162918611111111</v>
      </c>
      <c r="G17" s="5">
        <f>bace1!G17-(bace1!G$38-bace1!$C$38)</f>
        <v>-11.364359166666667</v>
      </c>
      <c r="H17" s="5">
        <f>bace1!H17-(bace1!H$38-bace1!$C$38)</f>
        <v>-10.977030740740741</v>
      </c>
      <c r="I17" s="6">
        <f t="shared" si="0"/>
        <v>0.70531772942674287</v>
      </c>
      <c r="J17" s="5">
        <f>bace1!J17-(bace1!J$38-bace1!$C$38)</f>
        <v>-11.527073611111113</v>
      </c>
      <c r="K17" s="5">
        <f>bace1!K17-(bace1!K$38-bace1!$C$38)</f>
        <v>-9.7177205555555517</v>
      </c>
      <c r="L17" s="5">
        <f>bace1!L17-(bace1!L$38-bace1!$C$38)</f>
        <v>-10.510675833333334</v>
      </c>
      <c r="M17" s="5">
        <f>bace1!M17-(bace1!M$38-bace1!$C$38)</f>
        <v>-10.585156666666665</v>
      </c>
      <c r="N17" s="6">
        <f t="shared" si="1"/>
        <v>0.90697307887973311</v>
      </c>
    </row>
    <row r="18" spans="1:14" ht="21" x14ac:dyDescent="0.25">
      <c r="A18" s="15">
        <v>17</v>
      </c>
      <c r="B18" s="5" t="s">
        <v>85</v>
      </c>
      <c r="C18" s="5">
        <v>-9.9600000000000009</v>
      </c>
      <c r="D18" s="5">
        <v>-10.67</v>
      </c>
      <c r="E18" s="5">
        <f>bace1!E18-(bace1!E$38-bace1!$C$38)</f>
        <v>-9.6650144444444397</v>
      </c>
      <c r="F18" s="5">
        <f>bace1!F18-(bace1!F$38-bace1!$C$38)</f>
        <v>-9.9547186111111117</v>
      </c>
      <c r="G18" s="5">
        <f>bace1!G18-(bace1!G$38-bace1!$C$38)</f>
        <v>-11.008959166666667</v>
      </c>
      <c r="H18" s="5">
        <f>bace1!H18-(bace1!H$38-bace1!$C$38)</f>
        <v>-10.209564074074073</v>
      </c>
      <c r="I18" s="6">
        <f t="shared" si="0"/>
        <v>0.70728813901538701</v>
      </c>
      <c r="J18" s="5">
        <f>bace1!J18-(bace1!J$38-bace1!$C$38)</f>
        <v>-9.6084736111111138</v>
      </c>
      <c r="K18" s="5">
        <f>bace1!K18-(bace1!K$38-bace1!$C$38)</f>
        <v>-10.037820555555552</v>
      </c>
      <c r="L18" s="5">
        <f>bace1!L18-(bace1!L$38-bace1!$C$38)</f>
        <v>-9.7164758333333339</v>
      </c>
      <c r="M18" s="5">
        <f>bace1!M18-(bace1!M$38-bace1!$C$38)</f>
        <v>-9.787589999999998</v>
      </c>
      <c r="N18" s="6">
        <f t="shared" si="1"/>
        <v>0.22333297607264491</v>
      </c>
    </row>
    <row r="19" spans="1:14" ht="21" x14ac:dyDescent="0.25">
      <c r="A19" s="15">
        <v>18</v>
      </c>
      <c r="B19" s="5" t="s">
        <v>86</v>
      </c>
      <c r="C19" s="5">
        <v>-9.09</v>
      </c>
      <c r="D19" s="5">
        <v>-11.04</v>
      </c>
      <c r="E19" s="5">
        <f>bace1!E19-(bace1!E$38-bace1!$C$38)</f>
        <v>-9.6220144444444387</v>
      </c>
      <c r="F19" s="5">
        <f>bace1!F19-(bace1!F$38-bace1!$C$38)</f>
        <v>-9.7302186111111109</v>
      </c>
      <c r="G19" s="5">
        <f>bace1!G19-(bace1!G$38-bace1!$C$38)</f>
        <v>-9.8585591666666677</v>
      </c>
      <c r="H19" s="5">
        <f>bace1!H19-(bace1!H$38-bace1!$C$38)</f>
        <v>-9.7369307407407408</v>
      </c>
      <c r="I19" s="6">
        <f t="shared" si="0"/>
        <v>0.11841512114557654</v>
      </c>
      <c r="J19" s="5">
        <f>bace1!J19-(bace1!J$38-bace1!$C$38)</f>
        <v>-8.9396736111111146</v>
      </c>
      <c r="K19" s="5">
        <f>bace1!K19-(bace1!K$38-bace1!$C$38)</f>
        <v>-7.3267605555555519</v>
      </c>
      <c r="L19" s="5">
        <f>bace1!L19-(bace1!L$38-bace1!$C$38)</f>
        <v>-9.0497758333333334</v>
      </c>
      <c r="M19" s="5">
        <f>bace1!M19-(bace1!M$38-bace1!$C$38)</f>
        <v>-8.4387366666666654</v>
      </c>
      <c r="N19" s="6">
        <f t="shared" si="1"/>
        <v>0.96457181101041733</v>
      </c>
    </row>
    <row r="20" spans="1:14" ht="21" x14ac:dyDescent="0.25">
      <c r="A20" s="15">
        <v>19</v>
      </c>
      <c r="B20" s="5" t="s">
        <v>87</v>
      </c>
      <c r="C20" s="5">
        <v>-9.09</v>
      </c>
      <c r="D20" s="5">
        <v>-10.81</v>
      </c>
      <c r="E20" s="5">
        <f>bace1!E20-(bace1!E$38-bace1!$C$38)</f>
        <v>-9.9204144444444395</v>
      </c>
      <c r="F20" s="5">
        <f>bace1!F20-(bace1!F$38-bace1!$C$38)</f>
        <v>-10.793618611111111</v>
      </c>
      <c r="G20" s="5">
        <f>bace1!G20-(bace1!G$38-bace1!$C$38)</f>
        <v>-11.787859166666667</v>
      </c>
      <c r="H20" s="5">
        <f>bace1!H20-(bace1!H$38-bace1!$C$38)</f>
        <v>-10.833964074074075</v>
      </c>
      <c r="I20" s="6">
        <f t="shared" si="0"/>
        <v>0.93437586919033022</v>
      </c>
      <c r="J20" s="5">
        <f>bace1!J20-(bace1!J$38-bace1!$C$38)</f>
        <v>-9.4927736111111134</v>
      </c>
      <c r="K20" s="5">
        <f>bace1!K20-(bace1!K$38-bace1!$C$38)</f>
        <v>-10.513420555555552</v>
      </c>
      <c r="L20" s="5">
        <f>bace1!L20-(bace1!L$38-bace1!$C$38)</f>
        <v>-9.4884758333333341</v>
      </c>
      <c r="M20" s="5">
        <f>bace1!M20-(bace1!M$38-bace1!$C$38)</f>
        <v>-9.8315566666666658</v>
      </c>
      <c r="N20" s="6">
        <f t="shared" si="1"/>
        <v>0.59051535962366164</v>
      </c>
    </row>
    <row r="21" spans="1:14" ht="21" x14ac:dyDescent="0.25">
      <c r="A21" s="15">
        <v>20</v>
      </c>
      <c r="B21" s="5" t="s">
        <v>88</v>
      </c>
      <c r="C21" s="5">
        <v>-9.6300000000000008</v>
      </c>
      <c r="D21" s="5">
        <v>-9.33</v>
      </c>
      <c r="E21" s="5">
        <f>bace1!E21-(bace1!E$38-bace1!$C$38)</f>
        <v>-9.3410144444444398</v>
      </c>
      <c r="F21" s="5">
        <f>bace1!F21-(bace1!F$38-bace1!$C$38)</f>
        <v>-12.119918611111112</v>
      </c>
      <c r="G21" s="5">
        <f>bace1!G21-(bace1!G$38-bace1!$C$38)</f>
        <v>-10.589659166666667</v>
      </c>
      <c r="H21" s="5">
        <f>bace1!H21-(bace1!H$38-bace1!$C$38)</f>
        <v>-10.683530740740739</v>
      </c>
      <c r="I21" s="6">
        <f t="shared" si="0"/>
        <v>1.3918282926401793</v>
      </c>
      <c r="J21" s="5">
        <f>bace1!J21-(bace1!J$38-bace1!$C$38)</f>
        <v>-10.215673611111114</v>
      </c>
      <c r="K21" s="5">
        <f>bace1!K21-(bace1!K$38-bace1!$C$38)</f>
        <v>-9.971420555555552</v>
      </c>
      <c r="L21" s="5">
        <f>bace1!L21-(bace1!L$38-bace1!$C$38)</f>
        <v>-9.7570758333333334</v>
      </c>
      <c r="M21" s="5">
        <f>bace1!M21-(bace1!M$38-bace1!$C$38)</f>
        <v>-9.9813899999999993</v>
      </c>
      <c r="N21" s="6">
        <f t="shared" si="1"/>
        <v>0.22946137542640579</v>
      </c>
    </row>
    <row r="22" spans="1:14" ht="21" x14ac:dyDescent="0.25">
      <c r="A22" s="15">
        <v>21</v>
      </c>
      <c r="B22" s="5" t="s">
        <v>89</v>
      </c>
      <c r="C22" s="5">
        <v>-9.27</v>
      </c>
      <c r="D22" s="5">
        <v>-11.13</v>
      </c>
      <c r="E22" s="5">
        <f>bace1!E22-(bace1!E$38-bace1!$C$38)</f>
        <v>-10.255214444444439</v>
      </c>
      <c r="F22" s="5">
        <f>bace1!F22-(bace1!F$38-bace1!$C$38)</f>
        <v>-10.902518611111111</v>
      </c>
      <c r="G22" s="5">
        <f>bace1!G22-(bace1!G$38-bace1!$C$38)</f>
        <v>-10.986159166666667</v>
      </c>
      <c r="H22" s="5">
        <f>bace1!H22-(bace1!H$38-bace1!$C$38)</f>
        <v>-10.71463074074074</v>
      </c>
      <c r="I22" s="6">
        <f t="shared" si="0"/>
        <v>0.40005804030211378</v>
      </c>
      <c r="J22" s="5">
        <f>bace1!J22-(bace1!J$38-bace1!$C$38)</f>
        <v>-9.9013736111111132</v>
      </c>
      <c r="K22" s="5">
        <f>bace1!K22-(bace1!K$38-bace1!$C$38)</f>
        <v>-9.0512205555555525</v>
      </c>
      <c r="L22" s="5">
        <f>bace1!L22-(bace1!L$38-bace1!$C$38)</f>
        <v>-10.158275833333335</v>
      </c>
      <c r="M22" s="5">
        <f>bace1!M22-(bace1!M$38-bace1!$C$38)</f>
        <v>-9.703623333333331</v>
      </c>
      <c r="N22" s="6">
        <f t="shared" si="1"/>
        <v>0.5794149862445761</v>
      </c>
    </row>
    <row r="23" spans="1:14" ht="21" x14ac:dyDescent="0.25">
      <c r="A23" s="15">
        <v>22</v>
      </c>
      <c r="B23" s="5" t="s">
        <v>90</v>
      </c>
      <c r="C23" s="5">
        <v>-8.73</v>
      </c>
      <c r="D23" s="5">
        <v>-9.19</v>
      </c>
      <c r="E23" s="5">
        <f>bace1!E23-(bace1!E$38-bace1!$C$38)</f>
        <v>-8.6097144444444389</v>
      </c>
      <c r="F23" s="5">
        <f>bace1!F23-(bace1!F$38-bace1!$C$38)</f>
        <v>-9.0046186111111108</v>
      </c>
      <c r="G23" s="5">
        <f>bace1!G23-(bace1!G$38-bace1!$C$38)</f>
        <v>-8.2589591666666671</v>
      </c>
      <c r="H23" s="5">
        <f>bace1!H23-(bace1!H$38-bace1!$C$38)</f>
        <v>-8.6244307407407383</v>
      </c>
      <c r="I23" s="6">
        <f t="shared" si="0"/>
        <v>0.37304748867243365</v>
      </c>
      <c r="J23" s="5">
        <f>bace1!J23-(bace1!J$38-bace1!$C$38)</f>
        <v>-9.1724736111111138</v>
      </c>
      <c r="K23" s="5">
        <f>bace1!K23-(bace1!K$38-bace1!$C$38)</f>
        <v>-9.5413205555555525</v>
      </c>
      <c r="L23" s="5">
        <f>bace1!L23-(bace1!L$38-bace1!$C$38)</f>
        <v>-9.1772758333333329</v>
      </c>
      <c r="M23" s="5">
        <f>bace1!M23-(bace1!M$38-bace1!$C$38)</f>
        <v>-9.2970233333333319</v>
      </c>
      <c r="N23" s="6">
        <f t="shared" si="1"/>
        <v>0.21158122535727794</v>
      </c>
    </row>
    <row r="24" spans="1:14" ht="21" x14ac:dyDescent="0.25">
      <c r="A24" s="15">
        <v>23</v>
      </c>
      <c r="B24" s="5" t="s">
        <v>91</v>
      </c>
      <c r="C24" s="5">
        <v>-9.6999999999999993</v>
      </c>
      <c r="D24" s="5">
        <v>-10.36</v>
      </c>
      <c r="E24" s="5">
        <f>bace1!E24-(bace1!E$38-bace1!$C$38)</f>
        <v>-9.8314144444444391</v>
      </c>
      <c r="F24" s="5">
        <f>bace1!F24-(bace1!F$38-bace1!$C$38)</f>
        <v>-9.1860186111111108</v>
      </c>
      <c r="G24" s="5">
        <f>bace1!G24-(bace1!G$38-bace1!$C$38)</f>
        <v>-10.971359166666668</v>
      </c>
      <c r="H24" s="5">
        <f>bace1!H24-(bace1!H$38-bace1!$C$38)</f>
        <v>-9.9962640740740731</v>
      </c>
      <c r="I24" s="6">
        <f t="shared" si="0"/>
        <v>0.90401425603782737</v>
      </c>
      <c r="J24" s="5">
        <f>bace1!J24-(bace1!J$38-bace1!$C$38)</f>
        <v>-10.468473611111113</v>
      </c>
      <c r="K24" s="5">
        <f>bace1!K24-(bace1!K$38-bace1!$C$38)</f>
        <v>-9.4726205555555527</v>
      </c>
      <c r="L24" s="5">
        <f>bace1!L24-(bace1!L$38-bace1!$C$38)</f>
        <v>-9.3574758333333339</v>
      </c>
      <c r="M24" s="5">
        <f>bace1!M24-(bace1!M$38-bace1!$C$38)</f>
        <v>-9.7661899999999982</v>
      </c>
      <c r="N24" s="6">
        <f t="shared" si="1"/>
        <v>0.61091429807327069</v>
      </c>
    </row>
    <row r="25" spans="1:14" ht="21" x14ac:dyDescent="0.25">
      <c r="A25" s="15">
        <v>24</v>
      </c>
      <c r="B25" s="5" t="s">
        <v>92</v>
      </c>
      <c r="C25" s="5">
        <v>-8.76</v>
      </c>
      <c r="D25" s="5">
        <v>-10.32</v>
      </c>
      <c r="E25" s="5">
        <f>bace1!E25-(bace1!E$38-bace1!$C$38)</f>
        <v>-9.985414444444439</v>
      </c>
      <c r="F25" s="5">
        <f>bace1!F25-(bace1!F$38-bace1!$C$38)</f>
        <v>-9.2773186111111112</v>
      </c>
      <c r="G25" s="5">
        <f>bace1!G25-(bace1!G$38-bace1!$C$38)</f>
        <v>-9.1307591666666674</v>
      </c>
      <c r="H25" s="5">
        <f>bace1!H25-(bace1!H$38-bace1!$C$38)</f>
        <v>-9.4644974074074071</v>
      </c>
      <c r="I25" s="6">
        <f t="shared" si="0"/>
        <v>0.45704030160976761</v>
      </c>
      <c r="J25" s="5">
        <f>bace1!J25-(bace1!J$38-bace1!$C$38)</f>
        <v>-10.211873611111114</v>
      </c>
      <c r="K25" s="5">
        <f>bace1!K25-(bace1!K$38-bace1!$C$38)</f>
        <v>-9.6835205555555515</v>
      </c>
      <c r="L25" s="5">
        <f>bace1!L25-(bace1!L$38-bace1!$C$38)</f>
        <v>-10.810575833333333</v>
      </c>
      <c r="M25" s="5">
        <f>bace1!M25-(bace1!M$38-bace1!$C$38)</f>
        <v>-10.235323333333332</v>
      </c>
      <c r="N25" s="6">
        <f t="shared" si="1"/>
        <v>0.56389344462931335</v>
      </c>
    </row>
    <row r="26" spans="1:14" ht="21" x14ac:dyDescent="0.25">
      <c r="A26" s="15">
        <v>25</v>
      </c>
      <c r="B26" s="5" t="s">
        <v>93</v>
      </c>
      <c r="C26" s="5">
        <v>-8.5399999999999991</v>
      </c>
      <c r="D26" s="5">
        <v>-7.08</v>
      </c>
      <c r="E26" s="5">
        <f>bace1!E26-(bace1!E$38-bace1!$C$38)</f>
        <v>-4.5829044444444387</v>
      </c>
      <c r="F26" s="5">
        <f>bace1!F26-(bace1!F$38-bace1!$C$38)</f>
        <v>-5.3229886111111107</v>
      </c>
      <c r="G26" s="5">
        <f>bace1!G26-(bace1!G$38-bace1!$C$38)</f>
        <v>-6.1984591666666677</v>
      </c>
      <c r="H26" s="5">
        <f>bace1!H26-(bace1!H$38-bace1!$C$38)</f>
        <v>-5.3681174074074072</v>
      </c>
      <c r="I26" s="6">
        <f t="shared" si="0"/>
        <v>0.80872227699933763</v>
      </c>
      <c r="J26" s="5">
        <f>bace1!J26-(bace1!J$38-bace1!$C$38)</f>
        <v>-6.8748836111111142</v>
      </c>
      <c r="K26" s="5">
        <f>bace1!K26-(bace1!K$38-bace1!$C$38)</f>
        <v>-7.0152605555555532</v>
      </c>
      <c r="L26" s="5">
        <f>bace1!L26-(bace1!L$38-bace1!$C$38)</f>
        <v>-6.8480858333333341</v>
      </c>
      <c r="M26" s="5">
        <f>bace1!M26-(bace1!M$38-bace1!$C$38)</f>
        <v>-6.9127433333333332</v>
      </c>
      <c r="N26" s="6">
        <f t="shared" si="1"/>
        <v>8.9787893741733057E-2</v>
      </c>
    </row>
    <row r="27" spans="1:14" ht="21" x14ac:dyDescent="0.25">
      <c r="A27" s="15">
        <v>26</v>
      </c>
      <c r="B27" s="5" t="s">
        <v>94</v>
      </c>
      <c r="C27" s="5">
        <v>-8.5399999999999991</v>
      </c>
      <c r="D27" s="5">
        <v>-9.0500000000000007</v>
      </c>
      <c r="E27" s="5">
        <f>bace1!E27-(bace1!E$38-bace1!$C$38)</f>
        <v>-8.9704144444444385</v>
      </c>
      <c r="F27" s="5">
        <f>bace1!F27-(bace1!F$38-bace1!$C$38)</f>
        <v>-9.3251186111111117</v>
      </c>
      <c r="G27" s="5">
        <f>bace1!G27-(bace1!G$38-bace1!$C$38)</f>
        <v>-8.6119591666666668</v>
      </c>
      <c r="H27" s="5">
        <f>bace1!H27-(bace1!H$38-bace1!$C$38)</f>
        <v>-8.9691640740740741</v>
      </c>
      <c r="I27" s="6">
        <f t="shared" si="0"/>
        <v>0.35658136640832011</v>
      </c>
      <c r="J27" s="5">
        <f>bace1!J27-(bace1!J$38-bace1!$C$38)</f>
        <v>-9.5226736111111148</v>
      </c>
      <c r="K27" s="5">
        <f>bace1!K27-(bace1!K$38-bace1!$C$38)</f>
        <v>-9.4334205555555517</v>
      </c>
      <c r="L27" s="5">
        <f>bace1!L27-(bace1!L$38-bace1!$C$38)</f>
        <v>-9.3902758333333338</v>
      </c>
      <c r="M27" s="5">
        <f>bace1!M27-(bace1!M$38-bace1!$C$38)</f>
        <v>-9.4487899999999989</v>
      </c>
      <c r="N27" s="6">
        <f t="shared" si="1"/>
        <v>6.7523756982427338E-2</v>
      </c>
    </row>
    <row r="28" spans="1:14" ht="21" x14ac:dyDescent="0.25">
      <c r="A28" s="15">
        <v>27</v>
      </c>
      <c r="B28" s="5" t="s">
        <v>95</v>
      </c>
      <c r="C28" s="5">
        <v>-10.73</v>
      </c>
      <c r="D28" s="5">
        <v>-11.21</v>
      </c>
      <c r="E28" s="5">
        <f>bace1!E28-(bace1!E$38-bace1!$C$38)</f>
        <v>-13.20291444444444</v>
      </c>
      <c r="F28" s="5">
        <f>bace1!F28-(bace1!F$38-bace1!$C$38)</f>
        <v>-11.769918611111111</v>
      </c>
      <c r="G28" s="5">
        <f>bace1!G28-(bace1!G$38-bace1!$C$38)</f>
        <v>-12.159659166666668</v>
      </c>
      <c r="H28" s="5">
        <f>bace1!H28-(bace1!H$38-bace1!$C$38)</f>
        <v>-12.377497407407407</v>
      </c>
      <c r="I28" s="6">
        <f t="shared" si="0"/>
        <v>0.74091793670718742</v>
      </c>
      <c r="J28" s="5">
        <f>bace1!J28-(bace1!J$38-bace1!$C$38)</f>
        <v>-11.251573611111114</v>
      </c>
      <c r="K28" s="5">
        <f>bace1!K28-(bace1!K$38-bace1!$C$38)</f>
        <v>-10.100420555555552</v>
      </c>
      <c r="L28" s="5">
        <f>bace1!L28-(bace1!L$38-bace1!$C$38)</f>
        <v>-11.022475833333333</v>
      </c>
      <c r="M28" s="5">
        <f>bace1!M28-(bace1!M$38-bace1!$C$38)</f>
        <v>-10.791489999999998</v>
      </c>
      <c r="N28" s="6">
        <f t="shared" si="1"/>
        <v>0.60934733997060164</v>
      </c>
    </row>
    <row r="29" spans="1:14" ht="21" x14ac:dyDescent="0.25">
      <c r="A29" s="15">
        <v>28</v>
      </c>
      <c r="B29" s="5" t="s">
        <v>96</v>
      </c>
      <c r="C29" s="5">
        <v>-10.02</v>
      </c>
      <c r="D29" s="5">
        <v>-9.49</v>
      </c>
      <c r="E29" s="5">
        <f>bace1!E29-(bace1!E$38-bace1!$C$38)</f>
        <v>-8.9544144444444385</v>
      </c>
      <c r="F29" s="5">
        <f>bace1!F29-(bace1!F$38-bace1!$C$38)</f>
        <v>-8.6720186111111115</v>
      </c>
      <c r="G29" s="5">
        <f>bace1!G29-(bace1!G$38-bace1!$C$38)</f>
        <v>-9.1182591666666664</v>
      </c>
      <c r="H29" s="5">
        <f>bace1!H29-(bace1!H$38-bace1!$C$38)</f>
        <v>-8.914897407407409</v>
      </c>
      <c r="I29" s="6">
        <f t="shared" si="0"/>
        <v>0.22572960709169773</v>
      </c>
      <c r="J29" s="5">
        <f>bace1!J29-(bace1!J$38-bace1!$C$38)</f>
        <v>-8.2049736111111145</v>
      </c>
      <c r="K29" s="5">
        <f>bace1!K29-(bace1!K$38-bace1!$C$38)</f>
        <v>-9.4090205555555517</v>
      </c>
      <c r="L29" s="5">
        <f>bace1!L29-(bace1!L$38-bace1!$C$38)</f>
        <v>-9.348275833333334</v>
      </c>
      <c r="M29" s="5">
        <f>bace1!M29-(bace1!M$38-bace1!$C$38)</f>
        <v>-8.9874233333333304</v>
      </c>
      <c r="N29" s="6">
        <f t="shared" si="1"/>
        <v>0.67830167047832357</v>
      </c>
    </row>
    <row r="30" spans="1:14" ht="21" x14ac:dyDescent="0.25">
      <c r="A30" s="15">
        <v>29</v>
      </c>
      <c r="B30" s="5" t="s">
        <v>97</v>
      </c>
      <c r="C30" s="5">
        <v>-9.86</v>
      </c>
      <c r="D30" s="5">
        <v>-10.26</v>
      </c>
      <c r="E30" s="5">
        <f>bace1!E30-(bace1!E$38-bace1!$C$38)</f>
        <v>-10.117614444444438</v>
      </c>
      <c r="F30" s="5">
        <f>bace1!F30-(bace1!F$38-bace1!$C$38)</f>
        <v>-9.4304186111111115</v>
      </c>
      <c r="G30" s="5">
        <f>bace1!G30-(bace1!G$38-bace1!$C$38)</f>
        <v>-9.4768591666666673</v>
      </c>
      <c r="H30" s="5">
        <f>bace1!H30-(bace1!H$38-bace1!$C$38)</f>
        <v>-9.6749640740740723</v>
      </c>
      <c r="I30" s="6">
        <f t="shared" si="0"/>
        <v>0.3840490777125285</v>
      </c>
      <c r="J30" s="5">
        <f>bace1!J30-(bace1!J$38-bace1!$C$38)</f>
        <v>-9.9550736111111142</v>
      </c>
      <c r="K30" s="5">
        <f>bace1!K30-(bace1!K$38-bace1!$C$38)</f>
        <v>-8.4619205555555528</v>
      </c>
      <c r="L30" s="5">
        <f>bace1!L30-(bace1!L$38-bace1!$C$38)</f>
        <v>-7.9224258333333335</v>
      </c>
      <c r="M30" s="5">
        <f>bace1!M30-(bace1!M$38-bace1!$C$38)</f>
        <v>-8.7798066666666674</v>
      </c>
      <c r="N30" s="6">
        <f t="shared" si="1"/>
        <v>1.0529496340539028</v>
      </c>
    </row>
    <row r="31" spans="1:14" ht="21" x14ac:dyDescent="0.25">
      <c r="A31" s="15">
        <v>30</v>
      </c>
      <c r="B31" s="5" t="s">
        <v>98</v>
      </c>
      <c r="C31" s="5">
        <v>-9.42</v>
      </c>
      <c r="D31" s="5">
        <v>-8.43</v>
      </c>
      <c r="E31" s="5">
        <f>bace1!E31-(bace1!E$38-bace1!$C$38)</f>
        <v>-10.199414444444439</v>
      </c>
      <c r="F31" s="5">
        <f>bace1!F31-(bace1!F$38-bace1!$C$38)</f>
        <v>-9.320118611111111</v>
      </c>
      <c r="G31" s="5">
        <f>bace1!G31-(bace1!G$38-bace1!$C$38)</f>
        <v>-9.8461591666666664</v>
      </c>
      <c r="H31" s="5">
        <f>bace1!H31-(bace1!H$38-bace1!$C$38)</f>
        <v>-9.788564074074074</v>
      </c>
      <c r="I31" s="6">
        <f>STDEV(E31:G31)</f>
        <v>0.44246828886079537</v>
      </c>
      <c r="J31" s="5">
        <f>bace1!J31-(bace1!J$38-bace1!$C$38)</f>
        <v>-9.8916736111111145</v>
      </c>
      <c r="K31" s="5">
        <f>bace1!K31-(bace1!K$38-bace1!$C$38)</f>
        <v>-10.444920555555552</v>
      </c>
      <c r="L31" s="5">
        <f>bace1!L31-(bace1!L$38-bace1!$C$38)</f>
        <v>-9.7294758333333338</v>
      </c>
      <c r="M31" s="5">
        <f>bace1!M31-(bace1!M$38-bace1!$C$38)</f>
        <v>-10.022023333333332</v>
      </c>
      <c r="N31" s="6">
        <f>STDEV(J31:L31)</f>
        <v>0.37511141705027296</v>
      </c>
    </row>
    <row r="32" spans="1:14" ht="21" x14ac:dyDescent="0.25">
      <c r="A32" s="15">
        <v>31</v>
      </c>
      <c r="B32" s="5" t="s">
        <v>99</v>
      </c>
      <c r="C32" s="5">
        <v>-10.02</v>
      </c>
      <c r="D32" s="5">
        <v>-9.52</v>
      </c>
      <c r="E32" s="5">
        <f>bace1!E32-(bace1!E$38-bace1!$C$38)</f>
        <v>-8.731614444444439</v>
      </c>
      <c r="F32" s="5">
        <f>bace1!F32-(bace1!F$38-bace1!$C$38)</f>
        <v>-9.8856186111111111</v>
      </c>
      <c r="G32" s="5">
        <f>bace1!G32-(bace1!G$38-bace1!$C$38)</f>
        <v>-9.4647591666666671</v>
      </c>
      <c r="H32" s="5">
        <f>bace1!H32-(bace1!H$38-bace1!$C$38)</f>
        <v>-9.3606640740740747</v>
      </c>
      <c r="I32" s="6">
        <f t="shared" ref="I32:I37" si="2">STDEV(E32:G32)</f>
        <v>0.58400192242612148</v>
      </c>
      <c r="J32" s="5">
        <f>bace1!J32-(bace1!J$38-bace1!$C$38)</f>
        <v>-10.512873611111115</v>
      </c>
      <c r="K32" s="5">
        <f>bace1!K32-(bace1!K$38-bace1!$C$38)</f>
        <v>-10.285120555555553</v>
      </c>
      <c r="L32" s="5">
        <f>bace1!L32-(bace1!L$38-bace1!$C$38)</f>
        <v>-9.0565758333333335</v>
      </c>
      <c r="M32" s="5">
        <f>bace1!M32-(bace1!M$38-bace1!$C$38)</f>
        <v>-9.9515233333333324</v>
      </c>
      <c r="N32" s="6">
        <f t="shared" ref="N32:N37" si="3">STDEV(J32:L32)</f>
        <v>0.78336845379164421</v>
      </c>
    </row>
    <row r="33" spans="1:14" ht="21" x14ac:dyDescent="0.25">
      <c r="A33" s="15">
        <v>32</v>
      </c>
      <c r="B33" s="5" t="s">
        <v>100</v>
      </c>
      <c r="C33" s="5">
        <v>-9.42</v>
      </c>
      <c r="D33" s="5">
        <v>-10.29</v>
      </c>
      <c r="E33" s="5">
        <f>bace1!E33-(bace1!E$38-bace1!$C$38)</f>
        <v>-10.04311444444444</v>
      </c>
      <c r="F33" s="5">
        <f>bace1!F33-(bace1!F$38-bace1!$C$38)</f>
        <v>-9.4280186111111117</v>
      </c>
      <c r="G33" s="5">
        <f>bace1!G33-(bace1!G$38-bace1!$C$38)</f>
        <v>-9.5606591666666674</v>
      </c>
      <c r="H33" s="5">
        <f>bace1!H33-(bace1!H$38-bace1!$C$38)</f>
        <v>-9.6772640740740741</v>
      </c>
      <c r="I33" s="6">
        <f t="shared" si="2"/>
        <v>0.3237024086558864</v>
      </c>
      <c r="J33" s="5">
        <f>bace1!J33-(bace1!J$38-bace1!$C$38)</f>
        <v>-8.6997736111111141</v>
      </c>
      <c r="K33" s="5">
        <f>bace1!K33-(bace1!K$38-bace1!$C$38)</f>
        <v>-8.9966205555555518</v>
      </c>
      <c r="L33" s="5">
        <f>bace1!L33-(bace1!L$38-bace1!$C$38)</f>
        <v>-9.4226758333333329</v>
      </c>
      <c r="M33" s="5">
        <f>bace1!M33-(bace1!M$38-bace1!$C$38)</f>
        <v>-9.0396899999999984</v>
      </c>
      <c r="N33" s="6">
        <f t="shared" si="3"/>
        <v>0.36337052509390544</v>
      </c>
    </row>
    <row r="34" spans="1:14" ht="21" x14ac:dyDescent="0.25">
      <c r="A34" s="15">
        <v>33</v>
      </c>
      <c r="B34" s="6" t="s">
        <v>101</v>
      </c>
      <c r="C34" s="6">
        <v>-9.74</v>
      </c>
      <c r="D34" s="5">
        <v>-8.9499999999999993</v>
      </c>
      <c r="E34" s="5">
        <f>bace1!E34-(bace1!E$38-bace1!$C$38)</f>
        <v>-10.190414444444439</v>
      </c>
      <c r="F34" s="5">
        <f>bace1!F34-(bace1!F$38-bace1!$C$38)</f>
        <v>-10.001518611111111</v>
      </c>
      <c r="G34" s="5">
        <f>bace1!G34-(bace1!G$38-bace1!$C$38)</f>
        <v>-11.476759166666668</v>
      </c>
      <c r="H34" s="5">
        <f>bace1!H34-(bace1!H$38-bace1!$C$38)</f>
        <v>-10.556230740740741</v>
      </c>
      <c r="I34" s="6">
        <f t="shared" si="2"/>
        <v>0.8027763363265783</v>
      </c>
      <c r="J34" s="5">
        <f>bace1!J34-(bace1!J$38-bace1!$C$38)</f>
        <v>-9.1418736111111141</v>
      </c>
      <c r="K34" s="5">
        <f>bace1!K34-(bace1!K$38-bace1!$C$38)</f>
        <v>-10.505820555555552</v>
      </c>
      <c r="L34" s="5">
        <f>bace1!L34-(bace1!L$38-bace1!$C$38)</f>
        <v>-10.429975833333334</v>
      </c>
      <c r="M34" s="5">
        <f>bace1!M34-(bace1!M$38-bace1!$C$38)</f>
        <v>-10.02589</v>
      </c>
      <c r="N34" s="6">
        <f t="shared" si="3"/>
        <v>0.76651930004426549</v>
      </c>
    </row>
    <row r="35" spans="1:14" ht="21" x14ac:dyDescent="0.25">
      <c r="A35" s="15">
        <v>34</v>
      </c>
      <c r="B35" s="5" t="s">
        <v>102</v>
      </c>
      <c r="C35" s="5">
        <v>-10.33</v>
      </c>
      <c r="D35" s="5">
        <v>-11.01</v>
      </c>
      <c r="E35" s="5">
        <f>bace1!E35-(bace1!E$38-bace1!$C$38)</f>
        <v>-11.65431444444444</v>
      </c>
      <c r="F35" s="5">
        <f>bace1!F35-(bace1!F$38-bace1!$C$38)</f>
        <v>-12.308918611111112</v>
      </c>
      <c r="G35" s="5">
        <f>bace1!G35-(bace1!G$38-bace1!$C$38)</f>
        <v>-11.429459166666668</v>
      </c>
      <c r="H35" s="5">
        <f>bace1!H35-(bace1!H$38-bace1!$C$38)</f>
        <v>-11.797564074074074</v>
      </c>
      <c r="I35" s="6">
        <f t="shared" si="2"/>
        <v>0.45689448551870609</v>
      </c>
      <c r="J35" s="5">
        <f>bace1!J35-(bace1!J$38-bace1!$C$38)</f>
        <v>-10.857473611111114</v>
      </c>
      <c r="K35" s="5">
        <f>bace1!K35-(bace1!K$38-bace1!$C$38)</f>
        <v>-10.773520555555553</v>
      </c>
      <c r="L35" s="5">
        <f>bace1!L35-(bace1!L$38-bace1!$C$38)</f>
        <v>-10.575575833333334</v>
      </c>
      <c r="M35" s="5">
        <f>bace1!M35-(bace1!M$38-bace1!$C$38)</f>
        <v>-10.735523333333331</v>
      </c>
      <c r="N35" s="6">
        <f t="shared" si="3"/>
        <v>0.14473918250241122</v>
      </c>
    </row>
    <row r="36" spans="1:14" ht="21" x14ac:dyDescent="0.25">
      <c r="A36" s="15">
        <v>35</v>
      </c>
      <c r="B36" s="5" t="s">
        <v>103</v>
      </c>
      <c r="C36" s="5">
        <v>-9.4700000000000006</v>
      </c>
      <c r="D36" s="5">
        <v>-9.81</v>
      </c>
      <c r="E36" s="5">
        <f>bace1!E36-(bace1!E$38-bace1!$C$38)</f>
        <v>-11.117914444444439</v>
      </c>
      <c r="F36" s="5">
        <f>bace1!F36-(bace1!F$38-bace1!$C$38)</f>
        <v>-10.384518611111112</v>
      </c>
      <c r="G36" s="5">
        <f>bace1!G36-(bace1!G$38-bace1!$C$38)</f>
        <v>-10.238159166666668</v>
      </c>
      <c r="H36" s="5">
        <f>bace1!H36-(bace1!H$38-bace1!$C$38)</f>
        <v>-10.580197407407406</v>
      </c>
      <c r="I36" s="6">
        <f t="shared" si="2"/>
        <v>0.47139153650064197</v>
      </c>
      <c r="J36" s="5">
        <f>bace1!J36-(bace1!J$38-bace1!$C$38)</f>
        <v>-9.6796736111111148</v>
      </c>
      <c r="K36" s="5">
        <f>bace1!K36-(bace1!K$38-bace1!$C$38)</f>
        <v>-9.8386205555555524</v>
      </c>
      <c r="L36" s="5">
        <f>bace1!L36-(bace1!L$38-bace1!$C$38)</f>
        <v>-9.2362758333333339</v>
      </c>
      <c r="M36" s="5">
        <f>bace1!M36-(bace1!M$38-bace1!$C$38)</f>
        <v>-9.5848566666666652</v>
      </c>
      <c r="N36" s="6">
        <f t="shared" si="3"/>
        <v>0.31216579058663124</v>
      </c>
    </row>
    <row r="37" spans="1:14" ht="21" x14ac:dyDescent="0.25">
      <c r="A37" s="15">
        <v>36</v>
      </c>
      <c r="B37" s="5" t="s">
        <v>104</v>
      </c>
      <c r="C37" s="5">
        <v>-11.35</v>
      </c>
      <c r="D37" s="5">
        <v>-11.37</v>
      </c>
      <c r="E37" s="5">
        <f>bace1!E37-(bace1!E$38-bace1!$C$38)</f>
        <v>-9.9586144444444393</v>
      </c>
      <c r="F37" s="5">
        <f>bace1!F37-(bace1!F$38-bace1!$C$38)</f>
        <v>-10.820918611111111</v>
      </c>
      <c r="G37" s="5">
        <f>bace1!G37-(bace1!G$38-bace1!$C$38)</f>
        <v>-10.624259166666667</v>
      </c>
      <c r="H37" s="5">
        <f>bace1!H37-(bace1!H$38-bace1!$C$38)</f>
        <v>-10.467930740740741</v>
      </c>
      <c r="I37" s="6">
        <f t="shared" si="2"/>
        <v>0.45190823352427911</v>
      </c>
      <c r="J37" s="5">
        <f>bace1!J37-(bace1!J$38-bace1!$C$38)</f>
        <v>-9.6458736111111136</v>
      </c>
      <c r="K37" s="5">
        <f>bace1!K37-(bace1!K$38-bace1!$C$38)</f>
        <v>-10.066620555555552</v>
      </c>
      <c r="L37" s="5">
        <f>bace1!L37-(bace1!L$38-bace1!$C$38)</f>
        <v>-9.9637758333333331</v>
      </c>
      <c r="M37" s="5">
        <f>bace1!M37-(bace1!M$38-bace1!$C$38)</f>
        <v>-9.8920899999999978</v>
      </c>
      <c r="N37" s="6">
        <f t="shared" si="3"/>
        <v>0.21934252173336957</v>
      </c>
    </row>
    <row r="38" spans="1:14" ht="21" x14ac:dyDescent="0.25">
      <c r="A38" s="6"/>
      <c r="B38" s="3" t="s">
        <v>19</v>
      </c>
      <c r="C38" s="3">
        <f>AVERAGE(C2:C37)</f>
        <v>-9.3363888888888891</v>
      </c>
      <c r="D38" s="3">
        <f t="shared" ref="D38" si="4">AVERAGE(D2:D37)</f>
        <v>-9.3388888888888886</v>
      </c>
      <c r="E38" s="3">
        <f>AVERAGE(E2:E37)</f>
        <v>-9.3363888888888837</v>
      </c>
      <c r="F38" s="3">
        <f>AVERAGE(F2:F37)</f>
        <v>-9.3363888888888855</v>
      </c>
      <c r="G38" s="3">
        <f>AVERAGE(G2:G37)</f>
        <v>-9.3363888888888908</v>
      </c>
      <c r="H38" s="3">
        <f>AVERAGE(H2:H37)</f>
        <v>-9.3363888888888891</v>
      </c>
      <c r="J38" s="3">
        <f>AVERAGE(J2:J37)</f>
        <v>-9.3363888888888926</v>
      </c>
      <c r="K38" s="3">
        <f>AVERAGE(K2:K37)</f>
        <v>-9.3363888888888837</v>
      </c>
      <c r="L38" s="3">
        <f>AVERAGE(L2:L37)</f>
        <v>-9.3363888888888891</v>
      </c>
      <c r="M38" s="3">
        <f>AVERAGE(M2:M37)</f>
        <v>-9.3363888888888891</v>
      </c>
    </row>
    <row r="39" spans="1:14" ht="21" x14ac:dyDescent="0.25">
      <c r="A39" s="6"/>
      <c r="B39" s="6"/>
      <c r="C39" s="3" t="s">
        <v>20</v>
      </c>
      <c r="D39" s="8">
        <f t="array" ref="D39">AVERAGE(ABS(D2:D37-$C2:$C37))</f>
        <v>0.88583333333333358</v>
      </c>
      <c r="E39" s="8">
        <f t="array" ref="E39">AVERAGE(ABS(E2:E37-$C2:$C37))</f>
        <v>0.92611765432098636</v>
      </c>
      <c r="F39" s="8">
        <f t="array" ref="F39">AVERAGE(ABS(F2:F37-$C2:$C37))</f>
        <v>0.83103424382716029</v>
      </c>
      <c r="G39" s="8">
        <f t="array" ref="G39">AVERAGE(ABS(G2:G37-$C2:$C37))</f>
        <v>1.0577846759259255</v>
      </c>
      <c r="H39" s="8">
        <f t="array" ref="H39">AVERAGE(ABS(H2:H37-$C2:$C37))</f>
        <v>0.85396207818930037</v>
      </c>
      <c r="I39" s="10">
        <f>MAX(I2:I37)</f>
        <v>1.3918282926401793</v>
      </c>
      <c r="J39" s="8">
        <f t="array" ref="J39">AVERAGE(ABS(J2:J37-$C2:$C37))</f>
        <v>0.77010956790123508</v>
      </c>
      <c r="K39" s="8">
        <f t="array" ref="K39">AVERAGE(ABS(K2:K37-$C2:$C37))</f>
        <v>0.77239064814814762</v>
      </c>
      <c r="L39" s="8">
        <f t="array" ref="L39">AVERAGE(ABS(L2:L37-$C2:$C37))</f>
        <v>0.62711337962962965</v>
      </c>
      <c r="M39" s="8">
        <f t="array" ref="M39">AVERAGE(ABS(M2:M37-$C2:$C37))</f>
        <v>0.6159079629629628</v>
      </c>
      <c r="N39" s="10">
        <f>MAX(N2:N37)</f>
        <v>1.0529496340539028</v>
      </c>
    </row>
    <row r="40" spans="1:14" ht="21" x14ac:dyDescent="0.25">
      <c r="A40" s="6"/>
      <c r="B40" s="6"/>
      <c r="C40" s="3" t="s">
        <v>21</v>
      </c>
      <c r="D40" s="8">
        <f t="array" ref="D40">SQRT(AVERAGE((D2:D37-$C2:$C37)^2))</f>
        <v>1.0761595813095959</v>
      </c>
      <c r="E40" s="8">
        <f t="array" ref="E40">SQRT(AVERAGE((E2:E37-$C2:$C37)^2))</f>
        <v>1.2168261304709533</v>
      </c>
      <c r="F40" s="8">
        <f t="array" ref="F40">SQRT(AVERAGE((F2:F37-$C2:$C37)^2))</f>
        <v>1.1462335251939837</v>
      </c>
      <c r="G40" s="8">
        <f t="array" ref="G40">SQRT(AVERAGE((G2:G37-$C2:$C37)^2))</f>
        <v>1.2791986695353352</v>
      </c>
      <c r="H40" s="8">
        <f t="array" ref="H40">SQRT(AVERAGE((H2:H37-$C2:$C37)^2))</f>
        <v>1.0897733198083523</v>
      </c>
      <c r="I40" s="10">
        <f>AVERAGE(I2:I37)</f>
        <v>0.59419451843241422</v>
      </c>
      <c r="J40" s="8">
        <f t="array" ref="J40">SQRT(AVERAGE((J2:J37-$C2:$C37)^2))</f>
        <v>0.90908933707233996</v>
      </c>
      <c r="K40" s="8">
        <f t="array" ref="K40">SQRT(AVERAGE((K2:K37-$C2:$C37)^2))</f>
        <v>0.94338284040274867</v>
      </c>
      <c r="L40" s="8">
        <f t="array" ref="L40">SQRT(AVERAGE((L2:L37-$C2:$C37)^2))</f>
        <v>0.82960438712401741</v>
      </c>
      <c r="M40" s="8">
        <f t="array" ref="M40">SQRT(AVERAGE((M2:M37-$C2:$C37)^2))</f>
        <v>0.77127712919650648</v>
      </c>
      <c r="N40" s="10">
        <f>AVERAGE(N2:N37)</f>
        <v>0.4870980806558996</v>
      </c>
    </row>
    <row r="41" spans="1:14" ht="21" x14ac:dyDescent="0.25">
      <c r="A41" s="5"/>
      <c r="B41" s="5"/>
      <c r="C41" s="1" t="s">
        <v>22</v>
      </c>
      <c r="D41" s="16">
        <f t="array" ref="D41">CORREL(D2:D37, $C2:$C37)</f>
        <v>0.68499683618842988</v>
      </c>
      <c r="E41" s="16">
        <f t="array" ref="E41">CORREL(E2:E37, $C2:$C37)</f>
        <v>0.69084984097309321</v>
      </c>
      <c r="F41" s="16">
        <f t="array" ref="F41">CORREL(F2:F37, $C2:$C37)</f>
        <v>0.63414857168036443</v>
      </c>
      <c r="G41" s="16">
        <f t="array" ref="G41">CORREL(G2:G37, $C2:$C37)</f>
        <v>0.67013844834855985</v>
      </c>
      <c r="H41" s="16">
        <f t="array" ref="H41">CORREL(H2:H37, $C2:$C37)</f>
        <v>0.70731051547836732</v>
      </c>
      <c r="I41" s="16"/>
      <c r="J41" s="16">
        <f t="array" ref="J41">CORREL(J2:J37, $C2:$C37)</f>
        <v>0.56118020054979123</v>
      </c>
      <c r="K41" s="16">
        <f t="array" ref="K41">CORREL(K2:K37, $C2:$C37)</f>
        <v>0.45106188556651317</v>
      </c>
      <c r="L41" s="16">
        <f t="array" ref="L41">CORREL(L2:L37, $C2:$C37)</f>
        <v>0.50885836288812158</v>
      </c>
      <c r="M41" s="16">
        <f t="array" ref="M41">CORREL(M2:M37, $C2:$C37)</f>
        <v>0.57026562520082058</v>
      </c>
      <c r="N41" s="16"/>
    </row>
    <row r="42" spans="1:14" ht="21" x14ac:dyDescent="0.25">
      <c r="A42" s="5"/>
      <c r="B42" s="5"/>
      <c r="C42" s="1" t="s">
        <v>23</v>
      </c>
      <c r="D42" s="9">
        <f>D41^2</f>
        <v>0.46922066558815861</v>
      </c>
      <c r="E42" s="9">
        <f>E41^2</f>
        <v>0.47727350277254815</v>
      </c>
      <c r="F42" s="9">
        <f t="shared" ref="F42:H42" si="5">F41^2</f>
        <v>0.4021444109642463</v>
      </c>
      <c r="G42" s="9">
        <f t="shared" si="5"/>
        <v>0.44908553995501543</v>
      </c>
      <c r="H42" s="9">
        <f t="shared" si="5"/>
        <v>0.50028816530627374</v>
      </c>
      <c r="I42" s="9"/>
      <c r="J42" s="9">
        <f>J41^2</f>
        <v>0.3149232174891039</v>
      </c>
      <c r="K42" s="9">
        <f t="shared" ref="K42:M42" si="6">K41^2</f>
        <v>0.20345682461081821</v>
      </c>
      <c r="L42" s="9">
        <f t="shared" si="6"/>
        <v>0.25893683348117924</v>
      </c>
      <c r="M42" s="9">
        <f t="shared" si="6"/>
        <v>0.32520288328568275</v>
      </c>
      <c r="N42" s="9"/>
    </row>
    <row r="43" spans="1:14" ht="21" x14ac:dyDescent="0.25">
      <c r="A43" s="5"/>
      <c r="B43" s="5"/>
      <c r="C43" s="1" t="s">
        <v>24</v>
      </c>
      <c r="D43" s="5">
        <f t="array" ref="D43">SLOPE(D2:D37, $C2:$C37)</f>
        <v>1.2923961226326823</v>
      </c>
      <c r="E43" s="5">
        <f t="array" ref="E43">SLOPE(E2:E37, $C2:$C37)</f>
        <v>1.4548277244210743</v>
      </c>
      <c r="F43" s="5">
        <f t="array" ref="F43">SLOPE(F2:F37, $C2:$C37)</f>
        <v>1.2149033202941251</v>
      </c>
      <c r="G43" s="5">
        <f t="array" ref="G43">SLOPE(G2:G37, $C2:$C37)</f>
        <v>1.4519514086963528</v>
      </c>
      <c r="H43" s="5">
        <f t="array" ref="H43">SLOPE(H2:H37, $C2:$C37)</f>
        <v>1.373894151137184</v>
      </c>
      <c r="I43" s="5"/>
      <c r="J43" s="5">
        <f t="array" ref="J43">SLOPE(J2:J37, $C2:$C37)</f>
        <v>0.79250222970068418</v>
      </c>
      <c r="K43" s="5">
        <f t="array" ref="K43">SLOPE(K2:K37, $C2:$C37)</f>
        <v>0.58649098863024363</v>
      </c>
      <c r="L43" s="5">
        <f t="array" ref="L43">SLOPE(L2:L37, $C2:$C37)</f>
        <v>0.59362045298233568</v>
      </c>
      <c r="M43" s="5">
        <f t="array" ref="M43">SLOPE(M2:M37, $C2:$C37)</f>
        <v>0.65753789043775446</v>
      </c>
      <c r="N43" s="5"/>
    </row>
    <row r="44" spans="1:14" ht="21" x14ac:dyDescent="0.25">
      <c r="A44" s="5"/>
      <c r="B44" s="5"/>
      <c r="C44" s="1"/>
      <c r="D44" s="6"/>
    </row>
    <row r="45" spans="1:14" ht="21" x14ac:dyDescent="0.25">
      <c r="A45" s="5"/>
      <c r="B45" s="5"/>
      <c r="C45" s="1"/>
      <c r="D4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2830-9679-B44F-ADD2-9BBA5A478F31}">
  <dimension ref="A1:N25"/>
  <sheetViews>
    <sheetView workbookViewId="0">
      <pane xSplit="3" ySplit="1" topLeftCell="D2" activePane="bottomRight" state="frozen"/>
      <selection activeCell="A5" sqref="A5:XFD5"/>
      <selection pane="topRight" activeCell="A5" sqref="A5:XFD5"/>
      <selection pane="bottomLeft" activeCell="A5" sqref="A5:XFD5"/>
      <selection pane="bottomRight" activeCell="D12" sqref="D12"/>
    </sheetView>
  </sheetViews>
  <sheetFormatPr baseColWidth="10" defaultRowHeight="16" x14ac:dyDescent="0.2"/>
  <cols>
    <col min="1" max="1" width="3.83203125" bestFit="1" customWidth="1"/>
    <col min="2" max="2" width="6.5" bestFit="1" customWidth="1"/>
    <col min="3" max="3" width="12.1640625" bestFit="1" customWidth="1"/>
    <col min="4" max="4" width="22.33203125" customWidth="1"/>
    <col min="5" max="5" width="14.6640625" customWidth="1"/>
    <col min="6" max="7" width="12.6640625" bestFit="1" customWidth="1"/>
    <col min="8" max="8" width="11.33203125" bestFit="1" customWidth="1"/>
    <col min="9" max="9" width="13.5" style="7" bestFit="1" customWidth="1"/>
    <col min="10" max="12" width="18.5" style="7" bestFit="1" customWidth="1"/>
    <col min="13" max="13" width="17.1640625" style="7" bestFit="1" customWidth="1"/>
    <col min="14" max="14" width="19.33203125" style="7" bestFit="1" customWidth="1"/>
  </cols>
  <sheetData>
    <row r="1" spans="1:14" ht="43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1" t="s">
        <v>135</v>
      </c>
      <c r="J1" s="41" t="s">
        <v>139</v>
      </c>
      <c r="K1" s="41" t="s">
        <v>140</v>
      </c>
      <c r="L1" s="41" t="s">
        <v>141</v>
      </c>
      <c r="M1" s="41" t="s">
        <v>142</v>
      </c>
      <c r="N1" s="41" t="s">
        <v>143</v>
      </c>
    </row>
    <row r="2" spans="1:14" ht="43" customHeight="1" x14ac:dyDescent="0.25">
      <c r="A2" s="15">
        <v>1</v>
      </c>
      <c r="B2" s="5" t="s">
        <v>59</v>
      </c>
      <c r="C2" s="5">
        <v>-8.18</v>
      </c>
      <c r="D2" s="5">
        <v>-7.81</v>
      </c>
      <c r="E2" s="5">
        <v>-8.8612099999999998</v>
      </c>
      <c r="F2" s="5">
        <v>-9.3004099999999994</v>
      </c>
      <c r="G2" s="5">
        <v>-8.6822099999999995</v>
      </c>
      <c r="H2" s="6">
        <f t="shared" ref="H2:H17" si="0">AVERAGE(E2:G2)</f>
        <v>-8.9479433333333329</v>
      </c>
      <c r="I2" s="6">
        <f t="shared" ref="I2:I10" si="1">STDEV(E2:G2)</f>
        <v>0.31809560407734849</v>
      </c>
      <c r="J2" s="6">
        <v>-8.1498799999999996</v>
      </c>
      <c r="K2" s="6">
        <v>-7.9082499999999998</v>
      </c>
      <c r="L2" s="6">
        <v>-7.4504999999999999</v>
      </c>
      <c r="M2" s="6">
        <f t="shared" ref="M2:M17" si="2">AVERAGE(J2:L2)</f>
        <v>-7.8362099999999986</v>
      </c>
      <c r="N2" s="6">
        <f t="shared" ref="N2:N10" si="3">STDEV(J2:L2)</f>
        <v>0.35521179217475296</v>
      </c>
    </row>
    <row r="3" spans="1:14" ht="21" x14ac:dyDescent="0.25">
      <c r="A3" s="15">
        <v>2</v>
      </c>
      <c r="B3" s="5" t="s">
        <v>60</v>
      </c>
      <c r="C3" s="5">
        <v>-7.67</v>
      </c>
      <c r="D3" s="5">
        <v>-8.76</v>
      </c>
      <c r="E3" s="5">
        <v>-9.3140999999999998</v>
      </c>
      <c r="F3" s="5">
        <v>-10.018000000000001</v>
      </c>
      <c r="G3" s="5">
        <v>-9.4737299999999998</v>
      </c>
      <c r="H3" s="6">
        <f t="shared" si="0"/>
        <v>-9.6019433333333328</v>
      </c>
      <c r="I3" s="6">
        <f t="shared" si="1"/>
        <v>0.36904985656863992</v>
      </c>
      <c r="J3" s="6">
        <v>-7.5468599999999997</v>
      </c>
      <c r="K3" s="6">
        <v>-8.6441800000000004</v>
      </c>
      <c r="L3" s="6">
        <v>-7.6880600000000001</v>
      </c>
      <c r="M3" s="6">
        <f t="shared" si="2"/>
        <v>-7.9597000000000007</v>
      </c>
      <c r="N3" s="6">
        <f t="shared" si="3"/>
        <v>0.59696650894334125</v>
      </c>
    </row>
    <row r="4" spans="1:14" ht="21" x14ac:dyDescent="0.25">
      <c r="A4" s="15">
        <v>3</v>
      </c>
      <c r="B4" s="5" t="s">
        <v>61</v>
      </c>
      <c r="C4" s="5">
        <v>-11.25</v>
      </c>
      <c r="D4" s="5">
        <v>-10.35</v>
      </c>
      <c r="E4" s="5">
        <v>-11.5732</v>
      </c>
      <c r="F4" s="5">
        <v>-11.879200000000001</v>
      </c>
      <c r="G4" s="5">
        <v>-11.494899999999999</v>
      </c>
      <c r="H4" s="6">
        <f t="shared" si="0"/>
        <v>-11.649099999999999</v>
      </c>
      <c r="I4" s="6">
        <f t="shared" si="1"/>
        <v>0.2030818307973421</v>
      </c>
      <c r="J4" s="6">
        <v>-10.4145</v>
      </c>
      <c r="K4" s="6">
        <v>-9.7293699999999994</v>
      </c>
      <c r="L4" s="6">
        <v>-10.245200000000001</v>
      </c>
      <c r="M4" s="6">
        <f t="shared" si="2"/>
        <v>-10.12969</v>
      </c>
      <c r="N4" s="6">
        <f t="shared" si="3"/>
        <v>0.35687210496198829</v>
      </c>
    </row>
    <row r="5" spans="1:14" ht="21" x14ac:dyDescent="0.25">
      <c r="A5" s="15">
        <v>4</v>
      </c>
      <c r="B5" s="5" t="s">
        <v>62</v>
      </c>
      <c r="C5" s="5">
        <v>-9.74</v>
      </c>
      <c r="D5" s="5">
        <v>-9.85</v>
      </c>
      <c r="E5" s="5">
        <v>-9.8852399999999996</v>
      </c>
      <c r="F5" s="5">
        <v>-11.8535</v>
      </c>
      <c r="G5" s="5">
        <v>-10.337199999999999</v>
      </c>
      <c r="H5" s="6">
        <f t="shared" si="0"/>
        <v>-10.691980000000001</v>
      </c>
      <c r="I5" s="6">
        <f t="shared" si="1"/>
        <v>1.0309769605573158</v>
      </c>
      <c r="J5" s="6">
        <v>-9.3880599999999994</v>
      </c>
      <c r="K5" s="6">
        <v>-8.9159900000000007</v>
      </c>
      <c r="L5" s="6">
        <v>-9.0278799999999997</v>
      </c>
      <c r="M5" s="6">
        <f t="shared" si="2"/>
        <v>-9.1106433333333339</v>
      </c>
      <c r="N5" s="6">
        <f t="shared" si="3"/>
        <v>0.2466776200495964</v>
      </c>
    </row>
    <row r="6" spans="1:14" ht="21" x14ac:dyDescent="0.25">
      <c r="A6" s="15">
        <v>5</v>
      </c>
      <c r="B6" s="5" t="s">
        <v>63</v>
      </c>
      <c r="C6" s="5">
        <v>-9.08</v>
      </c>
      <c r="D6" s="5">
        <v>-10.61</v>
      </c>
      <c r="E6" s="5">
        <v>-12.288399999999999</v>
      </c>
      <c r="F6" s="5">
        <v>-11.489699999999999</v>
      </c>
      <c r="G6" s="5">
        <v>-11.6229</v>
      </c>
      <c r="H6" s="6">
        <f t="shared" si="0"/>
        <v>-11.800333333333333</v>
      </c>
      <c r="I6" s="6">
        <f t="shared" si="1"/>
        <v>0.42789293442791659</v>
      </c>
      <c r="J6" s="6">
        <v>-9.6683199999999996</v>
      </c>
      <c r="K6" s="6">
        <v>-10.5581</v>
      </c>
      <c r="L6" s="6">
        <v>-9.8961900000000007</v>
      </c>
      <c r="M6" s="6">
        <f t="shared" si="2"/>
        <v>-10.04087</v>
      </c>
      <c r="N6" s="6">
        <f t="shared" si="3"/>
        <v>0.46219729434517443</v>
      </c>
    </row>
    <row r="7" spans="1:14" ht="21" x14ac:dyDescent="0.25">
      <c r="A7" s="15">
        <v>6</v>
      </c>
      <c r="B7" s="5" t="s">
        <v>64</v>
      </c>
      <c r="C7" s="5">
        <v>-9.7899999999999991</v>
      </c>
      <c r="D7" s="5">
        <v>-10.44</v>
      </c>
      <c r="E7" s="5">
        <v>-11.2721</v>
      </c>
      <c r="F7" s="5">
        <v>-12.076700000000001</v>
      </c>
      <c r="G7" s="5">
        <v>-11.337199999999999</v>
      </c>
      <c r="H7" s="6">
        <f t="shared" si="0"/>
        <v>-11.561999999999999</v>
      </c>
      <c r="I7" s="6">
        <f t="shared" si="1"/>
        <v>0.44693016232964239</v>
      </c>
      <c r="J7" s="6">
        <v>-8.9916800000000006</v>
      </c>
      <c r="K7" s="6">
        <v>-9.0762099999999997</v>
      </c>
      <c r="L7" s="6">
        <v>-10.250400000000001</v>
      </c>
      <c r="M7" s="6">
        <f t="shared" si="2"/>
        <v>-9.4394299999999998</v>
      </c>
      <c r="N7" s="6">
        <f t="shared" si="3"/>
        <v>0.70359120652549412</v>
      </c>
    </row>
    <row r="8" spans="1:14" ht="21" x14ac:dyDescent="0.25">
      <c r="A8" s="15">
        <v>7</v>
      </c>
      <c r="B8" s="5">
        <v>17</v>
      </c>
      <c r="C8" s="5">
        <v>-7.04</v>
      </c>
      <c r="D8" s="5">
        <v>-8.93</v>
      </c>
      <c r="E8" s="5">
        <v>-9.2843499999999999</v>
      </c>
      <c r="F8" s="5">
        <v>-10.293100000000001</v>
      </c>
      <c r="G8" s="5">
        <v>-9.7078699999999998</v>
      </c>
      <c r="H8" s="6">
        <f t="shared" si="0"/>
        <v>-9.7617733333333323</v>
      </c>
      <c r="I8" s="6">
        <f t="shared" si="1"/>
        <v>0.50653066800869406</v>
      </c>
      <c r="J8" s="6">
        <v>-8.34877</v>
      </c>
      <c r="K8" s="6">
        <v>-8.3111099999999993</v>
      </c>
      <c r="L8" s="6">
        <v>-7.4402699999999999</v>
      </c>
      <c r="M8" s="6">
        <f t="shared" si="2"/>
        <v>-8.0333833333333331</v>
      </c>
      <c r="N8" s="6">
        <f t="shared" si="3"/>
        <v>0.51399624369574259</v>
      </c>
    </row>
    <row r="9" spans="1:14" ht="21" x14ac:dyDescent="0.25">
      <c r="A9" s="15">
        <v>8</v>
      </c>
      <c r="B9" s="5">
        <v>20</v>
      </c>
      <c r="C9" s="5">
        <v>-8.7200000000000006</v>
      </c>
      <c r="D9" s="5">
        <v>-8.66</v>
      </c>
      <c r="E9" s="5">
        <v>-10.169600000000001</v>
      </c>
      <c r="F9" s="5">
        <v>-10.082000000000001</v>
      </c>
      <c r="G9" s="5">
        <v>-10.0143</v>
      </c>
      <c r="H9" s="6">
        <f t="shared" si="0"/>
        <v>-10.088633333333334</v>
      </c>
      <c r="I9" s="6">
        <f t="shared" si="1"/>
        <v>7.786220734947967E-2</v>
      </c>
      <c r="J9" s="6">
        <v>-8.9474999999999998</v>
      </c>
      <c r="K9" s="6">
        <v>-8.5123599999999993</v>
      </c>
      <c r="L9" s="6">
        <v>-9.3303499999999993</v>
      </c>
      <c r="M9" s="6">
        <f t="shared" si="2"/>
        <v>-8.9300699999999988</v>
      </c>
      <c r="N9" s="6">
        <f t="shared" si="3"/>
        <v>0.40927345833806522</v>
      </c>
    </row>
    <row r="10" spans="1:14" ht="21" x14ac:dyDescent="0.25">
      <c r="A10" s="15">
        <v>9</v>
      </c>
      <c r="B10" s="5">
        <v>21</v>
      </c>
      <c r="C10" s="5">
        <v>-7.83</v>
      </c>
      <c r="D10" s="5">
        <v>-7.83</v>
      </c>
      <c r="E10" s="5">
        <v>-9.6151400000000002</v>
      </c>
      <c r="F10" s="5">
        <v>-8.9084500000000002</v>
      </c>
      <c r="G10" s="5">
        <v>-9.3538099999999993</v>
      </c>
      <c r="H10" s="6">
        <f t="shared" si="0"/>
        <v>-9.292466666666666</v>
      </c>
      <c r="I10" s="6">
        <f t="shared" si="1"/>
        <v>0.3573163058598548</v>
      </c>
      <c r="J10" s="6">
        <v>-8.0604800000000001</v>
      </c>
      <c r="K10" s="6">
        <v>-7.4094600000000002</v>
      </c>
      <c r="L10" s="6">
        <v>-7.1531799999999999</v>
      </c>
      <c r="M10" s="6">
        <f t="shared" si="2"/>
        <v>-7.5410399999999997</v>
      </c>
      <c r="N10" s="6">
        <f t="shared" si="3"/>
        <v>0.4677427656308541</v>
      </c>
    </row>
    <row r="11" spans="1:14" ht="21" x14ac:dyDescent="0.25">
      <c r="A11" s="15">
        <v>10</v>
      </c>
      <c r="B11" s="5">
        <v>22</v>
      </c>
      <c r="C11" s="5">
        <v>-7.86</v>
      </c>
      <c r="D11" s="5">
        <v>-7.76</v>
      </c>
      <c r="E11" s="5">
        <v>-9.1260200000000005</v>
      </c>
      <c r="F11" s="5">
        <v>-9.4388500000000004</v>
      </c>
      <c r="G11" s="5">
        <v>-9.3299299999999992</v>
      </c>
      <c r="H11" s="6">
        <f t="shared" si="0"/>
        <v>-9.2982666666666649</v>
      </c>
      <c r="I11" s="6">
        <f>STDEV(E11:G11)</f>
        <v>0.15880043209429023</v>
      </c>
      <c r="J11" s="6">
        <v>-7.9574400000000001</v>
      </c>
      <c r="K11" s="6">
        <v>-6.9157099999999998</v>
      </c>
      <c r="L11" s="6">
        <v>-7.4161200000000003</v>
      </c>
      <c r="M11" s="6">
        <f t="shared" si="2"/>
        <v>-7.4297566666666661</v>
      </c>
      <c r="N11" s="6">
        <f>STDEV(J11:L11)</f>
        <v>0.52099886490599323</v>
      </c>
    </row>
    <row r="12" spans="1:14" ht="21" x14ac:dyDescent="0.25">
      <c r="A12" s="15">
        <v>11</v>
      </c>
      <c r="B12" s="5">
        <v>26</v>
      </c>
      <c r="C12" s="5">
        <v>-8.43</v>
      </c>
      <c r="D12" s="5">
        <v>-8.83</v>
      </c>
      <c r="E12" s="5">
        <v>-9.5199300000000004</v>
      </c>
      <c r="F12" s="5">
        <v>-10.3634</v>
      </c>
      <c r="G12" s="5">
        <v>-9.8473799999999994</v>
      </c>
      <c r="H12" s="6">
        <f t="shared" si="0"/>
        <v>-9.9102366666666679</v>
      </c>
      <c r="I12" s="6">
        <f t="shared" ref="I12:I17" si="4">STDEV(E12:G12)</f>
        <v>0.42523361888888017</v>
      </c>
      <c r="J12" s="6">
        <v>-7.4304199999999998</v>
      </c>
      <c r="K12" s="6">
        <v>-7.8861100000000004</v>
      </c>
      <c r="L12" s="6">
        <v>-7.4698599999999997</v>
      </c>
      <c r="M12" s="6">
        <f t="shared" si="2"/>
        <v>-7.5954633333333339</v>
      </c>
      <c r="N12" s="6">
        <f t="shared" ref="N12:N17" si="5">STDEV(J12:L12)</f>
        <v>0.25247869619699304</v>
      </c>
    </row>
    <row r="13" spans="1:14" ht="21" x14ac:dyDescent="0.25">
      <c r="A13" s="15">
        <v>12</v>
      </c>
      <c r="B13" s="5">
        <v>28</v>
      </c>
      <c r="C13" s="5">
        <v>-11.11</v>
      </c>
      <c r="D13" s="5">
        <v>-10.9</v>
      </c>
      <c r="E13" s="5">
        <v>-11.3537</v>
      </c>
      <c r="F13" s="5">
        <v>-11.066800000000001</v>
      </c>
      <c r="G13" s="5">
        <v>-11.1707</v>
      </c>
      <c r="H13" s="6">
        <f t="shared" si="0"/>
        <v>-11.197066666666666</v>
      </c>
      <c r="I13" s="6">
        <f t="shared" si="4"/>
        <v>0.14525599241798334</v>
      </c>
      <c r="J13" s="6">
        <v>-9.8694600000000001</v>
      </c>
      <c r="K13" s="6">
        <v>-9.8241300000000003</v>
      </c>
      <c r="L13" s="6">
        <v>-10.626200000000001</v>
      </c>
      <c r="M13" s="6">
        <f t="shared" si="2"/>
        <v>-10.106596666666666</v>
      </c>
      <c r="N13" s="6">
        <f t="shared" si="5"/>
        <v>0.45056011833420595</v>
      </c>
    </row>
    <row r="14" spans="1:14" ht="21" x14ac:dyDescent="0.25">
      <c r="A14" s="15">
        <v>13</v>
      </c>
      <c r="B14" s="5">
        <v>29</v>
      </c>
      <c r="C14" s="5">
        <v>-9.8800000000000008</v>
      </c>
      <c r="D14" s="5">
        <v>-8.75</v>
      </c>
      <c r="E14" s="5">
        <v>-10.6568</v>
      </c>
      <c r="F14" s="5">
        <v>-10.783099999999999</v>
      </c>
      <c r="G14" s="5">
        <v>-9.8719400000000004</v>
      </c>
      <c r="H14" s="6">
        <f t="shared" si="0"/>
        <v>-10.437280000000001</v>
      </c>
      <c r="I14" s="6">
        <f t="shared" si="4"/>
        <v>0.49365464567853473</v>
      </c>
      <c r="J14" s="6">
        <v>-7.4722099999999996</v>
      </c>
      <c r="K14" s="6">
        <v>-7.6605400000000001</v>
      </c>
      <c r="L14" s="6">
        <v>-8.7534500000000008</v>
      </c>
      <c r="M14" s="6">
        <f t="shared" si="2"/>
        <v>-7.9620666666666677</v>
      </c>
      <c r="N14" s="6">
        <f t="shared" si="5"/>
        <v>0.69179674213842191</v>
      </c>
    </row>
    <row r="15" spans="1:14" ht="21" x14ac:dyDescent="0.25">
      <c r="A15" s="15">
        <v>14</v>
      </c>
      <c r="B15" s="5">
        <v>30</v>
      </c>
      <c r="C15" s="5">
        <v>-9.81</v>
      </c>
      <c r="D15" s="5">
        <v>-8.18</v>
      </c>
      <c r="E15" s="5">
        <v>-10.356</v>
      </c>
      <c r="F15" s="5">
        <v>-9.7644000000000002</v>
      </c>
      <c r="G15" s="5">
        <v>-9.5671300000000006</v>
      </c>
      <c r="H15" s="6">
        <f t="shared" si="0"/>
        <v>-9.8958433333333335</v>
      </c>
      <c r="I15" s="6">
        <f t="shared" si="4"/>
        <v>0.41053255855453541</v>
      </c>
      <c r="J15" s="6">
        <v>-7.26417</v>
      </c>
      <c r="K15" s="6">
        <v>-7.95932</v>
      </c>
      <c r="L15" s="6">
        <v>-6.7704800000000001</v>
      </c>
      <c r="M15" s="6">
        <f t="shared" si="2"/>
        <v>-7.3313233333333336</v>
      </c>
      <c r="N15" s="6">
        <f t="shared" si="5"/>
        <v>0.59725816363891859</v>
      </c>
    </row>
    <row r="16" spans="1:14" ht="21" x14ac:dyDescent="0.25">
      <c r="A16" s="15">
        <v>15</v>
      </c>
      <c r="B16" s="5">
        <v>31</v>
      </c>
      <c r="C16" s="5">
        <v>-9.5399999999999991</v>
      </c>
      <c r="D16" s="5">
        <v>-8.4499999999999993</v>
      </c>
      <c r="E16" s="5">
        <v>-10.576499999999999</v>
      </c>
      <c r="F16" s="5">
        <v>-10.2098</v>
      </c>
      <c r="G16" s="5">
        <v>-10.1556</v>
      </c>
      <c r="H16" s="6">
        <f t="shared" si="0"/>
        <v>-10.313966666666666</v>
      </c>
      <c r="I16" s="6">
        <f t="shared" si="4"/>
        <v>0.22896991796594865</v>
      </c>
      <c r="J16" s="6">
        <v>-6.7571199999999996</v>
      </c>
      <c r="K16" s="6">
        <v>-8.3883500000000009</v>
      </c>
      <c r="L16" s="6">
        <v>-7.8383200000000004</v>
      </c>
      <c r="M16" s="6">
        <f t="shared" si="2"/>
        <v>-7.6612633333333333</v>
      </c>
      <c r="N16" s="6">
        <f t="shared" si="5"/>
        <v>0.82990338331237956</v>
      </c>
    </row>
    <row r="17" spans="1:14" ht="21" x14ac:dyDescent="0.25">
      <c r="A17" s="15">
        <v>16</v>
      </c>
      <c r="B17" s="5">
        <v>32</v>
      </c>
      <c r="C17" s="5">
        <v>-9.75</v>
      </c>
      <c r="D17" s="5">
        <v>-9.58</v>
      </c>
      <c r="E17" s="5">
        <v>-10.800800000000001</v>
      </c>
      <c r="F17" s="5">
        <v>-11.2239</v>
      </c>
      <c r="G17" s="5">
        <v>-10.389099999999999</v>
      </c>
      <c r="H17" s="6">
        <f t="shared" si="0"/>
        <v>-10.804600000000001</v>
      </c>
      <c r="I17" s="6">
        <f t="shared" si="4"/>
        <v>0.41741297296562374</v>
      </c>
      <c r="J17" s="6">
        <v>-9.3486700000000003</v>
      </c>
      <c r="K17" s="6">
        <v>-10.2629</v>
      </c>
      <c r="L17" s="6">
        <v>-7.7358599999999997</v>
      </c>
      <c r="M17" s="6">
        <f t="shared" si="2"/>
        <v>-9.1158099999999997</v>
      </c>
      <c r="N17" s="6">
        <f t="shared" si="5"/>
        <v>1.2795118698550654</v>
      </c>
    </row>
    <row r="18" spans="1:14" ht="21" x14ac:dyDescent="0.25">
      <c r="A18" s="6"/>
      <c r="B18" s="3" t="s">
        <v>19</v>
      </c>
      <c r="C18" s="3">
        <f>AVERAGE(C2:C17)</f>
        <v>-9.1050000000000004</v>
      </c>
      <c r="D18" s="3">
        <f t="shared" ref="D18" si="6">AVERAGE(D2:D17)</f>
        <v>-9.1056249999999999</v>
      </c>
      <c r="E18" s="3">
        <f t="shared" ref="E18:G18" si="7">AVERAGE(E2:E17)</f>
        <v>-10.290818125000001</v>
      </c>
      <c r="F18" s="3">
        <f t="shared" si="7"/>
        <v>-10.546956874999999</v>
      </c>
      <c r="G18" s="3">
        <f t="shared" si="7"/>
        <v>-10.147243749999998</v>
      </c>
      <c r="H18" s="3">
        <f t="shared" ref="H18" si="8">AVERAGE(H2:H17)</f>
        <v>-10.328339583333333</v>
      </c>
      <c r="J18" s="3">
        <f t="shared" ref="J18" si="9">AVERAGE(J2:J17)</f>
        <v>-8.4759712500000024</v>
      </c>
      <c r="K18" s="3">
        <f t="shared" ref="K18:M18" si="10">AVERAGE(K2:K17)</f>
        <v>-8.6226306249999993</v>
      </c>
      <c r="L18" s="3">
        <f t="shared" si="10"/>
        <v>-8.4432700000000001</v>
      </c>
      <c r="M18" s="3">
        <f t="shared" si="10"/>
        <v>-8.5139572916666655</v>
      </c>
    </row>
    <row r="19" spans="1:14" ht="21" x14ac:dyDescent="0.25">
      <c r="A19" s="6"/>
      <c r="B19" s="6"/>
      <c r="C19" s="3" t="s">
        <v>20</v>
      </c>
      <c r="D19" s="8">
        <f t="array" ref="D19">AVERAGE(ABS(D2:D17-$C2:$C17))</f>
        <v>0.70812500000000012</v>
      </c>
      <c r="E19" s="8">
        <f t="array" ref="E19">AVERAGE(ABS(E2:E17-$C2:$C17))</f>
        <v>1.1858181249999999</v>
      </c>
      <c r="F19" s="8">
        <f t="array" ref="F19">AVERAGE(ABS(F2:F17-$C2:$C17))</f>
        <v>1.4530568750000001</v>
      </c>
      <c r="G19" s="8">
        <f t="array" ref="G19">AVERAGE(ABS(G2:G17-$C2:$C17))</f>
        <v>1.07361</v>
      </c>
      <c r="H19" s="8">
        <f t="array" ref="H19">AVERAGE(ABS(H2:H17-$C2:$C17))</f>
        <v>1.2233395833333327</v>
      </c>
      <c r="I19" s="10">
        <f>MAX(I2:I17)</f>
        <v>1.0309769605573158</v>
      </c>
      <c r="J19" s="8">
        <f t="array" ref="J19">AVERAGE(ABS(J2:J17-$C2:$C17))</f>
        <v>0.93559249999999994</v>
      </c>
      <c r="K19" s="8">
        <f t="array" ref="K19">AVERAGE(ABS(K2:K17-$C2:$C17))</f>
        <v>1.0119056249999998</v>
      </c>
      <c r="L19" s="8">
        <f t="array" ref="L19">AVERAGE(ABS(L2:L17-$C2:$C17))</f>
        <v>0.94988874999999995</v>
      </c>
      <c r="M19" s="8">
        <f t="array" ref="M19">AVERAGE(ABS(M2:M17-$C2:$C17))</f>
        <v>0.89779562499999988</v>
      </c>
      <c r="N19" s="10">
        <f>MAX(N2:N17)</f>
        <v>1.2795118698550654</v>
      </c>
    </row>
    <row r="20" spans="1:14" ht="21" x14ac:dyDescent="0.25">
      <c r="A20" s="6"/>
      <c r="B20" s="6"/>
      <c r="C20" s="3" t="s">
        <v>21</v>
      </c>
      <c r="D20" s="8">
        <f t="array" ref="D20">SQRT(AVERAGE((D2:D17-$C2:$C17)^2))</f>
        <v>0.93042664944637099</v>
      </c>
      <c r="E20" s="8">
        <f t="array" ref="E20">SQRT(AVERAGE((E2:E17-$C2:$C17)^2))</f>
        <v>1.4150635698860847</v>
      </c>
      <c r="F20" s="8">
        <f t="array" ref="F20">SQRT(AVERAGE((F2:F17-$C2:$C17)^2))</f>
        <v>1.6944570995067272</v>
      </c>
      <c r="G20" s="8">
        <f t="array" ref="G20">SQRT(AVERAGE((G2:G17-$C2:$C17)^2))</f>
        <v>1.34436314778132</v>
      </c>
      <c r="H20" s="8">
        <f t="array" ref="H20">SQRT(AVERAGE((H2:H17-$C2:$C17)^2))</f>
        <v>1.4500933169790216</v>
      </c>
      <c r="I20" s="10">
        <f>AVERAGE(I2:I17)</f>
        <v>0.37609979178387687</v>
      </c>
      <c r="J20" s="8">
        <f t="array" ref="J20">SQRT(AVERAGE((J2:J17-$C2:$C17)^2))</f>
        <v>1.2838167773187106</v>
      </c>
      <c r="K20" s="8">
        <f t="array" ref="K20">SQRT(AVERAGE((K2:K17-$C2:$C17)^2))</f>
        <v>1.154488316281828</v>
      </c>
      <c r="L20" s="8">
        <f t="array" ref="L20">SQRT(AVERAGE((L2:L17-$C2:$C17)^2))</f>
        <v>1.1919372189003916</v>
      </c>
      <c r="M20" s="8">
        <f t="array" ref="M20">SQRT(AVERAGE((M2:M17-$C2:$C17)^2))</f>
        <v>1.1083897078172182</v>
      </c>
      <c r="N20" s="10">
        <f>AVERAGE(N2:N17)</f>
        <v>0.54593980206543669</v>
      </c>
    </row>
    <row r="21" spans="1:14" ht="21" x14ac:dyDescent="0.25">
      <c r="A21" s="5"/>
      <c r="B21" s="5"/>
      <c r="C21" s="1" t="s">
        <v>22</v>
      </c>
      <c r="D21" s="5">
        <f t="array" ref="D21">CORREL(D2:D17, $C2:$C17)</f>
        <v>0.64895593533147933</v>
      </c>
      <c r="E21" s="5">
        <f t="array" ref="E21">CORREL(E2:E17, $C2:$C17)</f>
        <v>0.75701288760303365</v>
      </c>
      <c r="F21" s="5">
        <f t="array" ref="F21">CORREL(F2:F17, $C2:$C17)</f>
        <v>0.66803266238639847</v>
      </c>
      <c r="G21" s="5">
        <f t="array" ref="G21">CORREL(G2:G17, $C2:$C17)</f>
        <v>0.6925231908781303</v>
      </c>
      <c r="H21" s="5">
        <f t="array" ref="H21">CORREL(H2:H17, $C2:$C17)</f>
        <v>0.75003095097450057</v>
      </c>
      <c r="J21" s="6">
        <f t="array" ref="J21">CORREL(J2:J17, $C2:$C17)</f>
        <v>0.4942153499027217</v>
      </c>
      <c r="K21" s="6">
        <f t="array" ref="K21">CORREL(K2:K17, $C2:$C17)</f>
        <v>0.5492765372936127</v>
      </c>
      <c r="L21" s="6">
        <f t="array" ref="L21">CORREL(L2:L17, $C2:$C17)</f>
        <v>0.66384594592338741</v>
      </c>
      <c r="M21" s="6">
        <f t="array" ref="M21">CORREL(M2:M17, $C2:$C17)</f>
        <v>0.63722208596795538</v>
      </c>
    </row>
    <row r="22" spans="1:14" ht="21" x14ac:dyDescent="0.25">
      <c r="A22" s="5"/>
      <c r="B22" s="5"/>
      <c r="C22" s="1" t="s">
        <v>23</v>
      </c>
      <c r="D22" s="9">
        <f>D21^2</f>
        <v>0.42114380600195517</v>
      </c>
      <c r="E22" s="9">
        <f t="shared" ref="E22:G22" si="11">E21^2</f>
        <v>0.57306851199708331</v>
      </c>
      <c r="F22" s="9">
        <f t="shared" si="11"/>
        <v>0.44626763801505986</v>
      </c>
      <c r="G22" s="9">
        <f t="shared" si="11"/>
        <v>0.47958836990402731</v>
      </c>
      <c r="H22" s="9">
        <f t="shared" ref="H22" si="12">H21^2</f>
        <v>0.56254642741971372</v>
      </c>
      <c r="J22" s="8">
        <f t="shared" ref="J22" si="13">J21^2</f>
        <v>0.24424881207946963</v>
      </c>
      <c r="K22" s="8">
        <f t="shared" ref="K22:M22" si="14">K21^2</f>
        <v>0.30170471442126151</v>
      </c>
      <c r="L22" s="8">
        <f t="shared" si="14"/>
        <v>0.44069143991891702</v>
      </c>
      <c r="M22" s="8">
        <f t="shared" si="14"/>
        <v>0.40605198684535232</v>
      </c>
    </row>
    <row r="23" spans="1:14" ht="21" x14ac:dyDescent="0.25">
      <c r="A23" s="5"/>
      <c r="B23" s="5"/>
      <c r="C23" s="1" t="s">
        <v>24</v>
      </c>
      <c r="D23" s="5">
        <f t="array" ref="D23">SLOPE(D2:D17, $C2:$C17)</f>
        <v>0.56080855404502694</v>
      </c>
      <c r="E23" s="5">
        <f t="array" ref="E23">SLOPE(E2:E17, $C2:$C17)</f>
        <v>0.61881868466663037</v>
      </c>
      <c r="F23" s="5">
        <f t="array" ref="F23">SLOPE(F2:F17, $C2:$C17)</f>
        <v>0.53634759383632125</v>
      </c>
      <c r="G23" s="5">
        <f t="array" ref="G23">SLOPE(G2:G17, $C2:$C17)</f>
        <v>0.49155180631533324</v>
      </c>
      <c r="H23" s="5">
        <f t="array" ref="H23">SLOPE(H2:H17, $C2:$C17)</f>
        <v>0.5489060282727618</v>
      </c>
      <c r="J23" s="6">
        <f t="array" ref="J23">SLOPE(J2:J17, $C2:$C17)</f>
        <v>0.43486900377331239</v>
      </c>
      <c r="K23" s="6">
        <f t="array" ref="K23">SLOPE(K2:K17, $C2:$C17)</f>
        <v>0.47207257533084179</v>
      </c>
      <c r="L23" s="6">
        <f t="array" ref="L23">SLOPE(L2:L17, $C2:$C17)</f>
        <v>0.69818776291321383</v>
      </c>
      <c r="M23" s="6">
        <f t="array" ref="M23">SLOPE(M2:M17, $C2:$C17)</f>
        <v>0.53504311400578941</v>
      </c>
    </row>
    <row r="24" spans="1:14" ht="21" x14ac:dyDescent="0.25">
      <c r="A24" s="5"/>
      <c r="B24" s="5"/>
      <c r="C24" s="1"/>
      <c r="D24" s="6"/>
    </row>
    <row r="25" spans="1:14" ht="21" x14ac:dyDescent="0.25">
      <c r="A25" s="5"/>
      <c r="B25" s="5"/>
      <c r="C25" s="1"/>
      <c r="D2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DA10-35F2-E546-8759-148BC8E3304B}">
  <dimension ref="A1:N25"/>
  <sheetViews>
    <sheetView workbookViewId="0">
      <pane xSplit="3" ySplit="1" topLeftCell="D2" activePane="bottomRight" state="frozen"/>
      <selection activeCell="A5" sqref="A5:XFD5"/>
      <selection pane="topRight" activeCell="A5" sqref="A5:XFD5"/>
      <selection pane="bottomLeft" activeCell="A5" sqref="A5:XFD5"/>
      <selection pane="bottomRight" activeCell="J2" sqref="J2:L2"/>
    </sheetView>
  </sheetViews>
  <sheetFormatPr baseColWidth="10" defaultRowHeight="16" x14ac:dyDescent="0.2"/>
  <cols>
    <col min="1" max="1" width="3.83203125" bestFit="1" customWidth="1"/>
    <col min="2" max="2" width="6.5" bestFit="1" customWidth="1"/>
    <col min="3" max="3" width="12.1640625" bestFit="1" customWidth="1"/>
    <col min="4" max="4" width="19.5" customWidth="1"/>
    <col min="5" max="5" width="14.16406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9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172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</row>
    <row r="2" spans="1:14" ht="21" x14ac:dyDescent="0.25">
      <c r="A2" s="15">
        <v>1</v>
      </c>
      <c r="B2" s="5" t="s">
        <v>59</v>
      </c>
      <c r="C2" s="5">
        <v>-8.18</v>
      </c>
      <c r="D2" s="5">
        <v>-7.81</v>
      </c>
      <c r="E2" s="5">
        <f>'cdk2'!E2-('cdk2'!E$18-'cdk2'!$C$18)</f>
        <v>-7.675391874999999</v>
      </c>
      <c r="F2" s="5">
        <f>'cdk2'!F2-('cdk2'!F$18-'cdk2'!$C$18)</f>
        <v>-7.8584531250000005</v>
      </c>
      <c r="G2" s="5">
        <f>'cdk2'!G2-('cdk2'!G$18-'cdk2'!$C$18)</f>
        <v>-7.6399662500000023</v>
      </c>
      <c r="H2" s="5">
        <f>'cdk2'!H2-('cdk2'!H$18-'cdk2'!$C$18)</f>
        <v>-7.72460375</v>
      </c>
      <c r="I2" s="6">
        <f t="shared" ref="I2:I17" si="0">STDEV(E2:G2)</f>
        <v>0.11726246252564393</v>
      </c>
      <c r="J2" s="5">
        <f>'cdk2'!J2-('cdk2'!J$18-'cdk2'!$C$18)</f>
        <v>-8.7789087499999976</v>
      </c>
      <c r="K2" s="5">
        <f>'cdk2'!K2-('cdk2'!K$18-'cdk2'!$C$18)</f>
        <v>-8.390619375</v>
      </c>
      <c r="L2" s="5">
        <f>'cdk2'!L2-('cdk2'!L$18-'cdk2'!$C$18)</f>
        <v>-8.1122300000000003</v>
      </c>
      <c r="M2" s="5">
        <f>'cdk2'!M2-('cdk2'!M$18-'cdk2'!$C$18)</f>
        <v>-8.4272527083333344</v>
      </c>
      <c r="N2" s="6">
        <f t="shared" ref="N2:N17" si="1">STDEV(J2:L2)</f>
        <v>0.33484569544601139</v>
      </c>
    </row>
    <row r="3" spans="1:14" ht="21" x14ac:dyDescent="0.25">
      <c r="A3" s="15">
        <v>2</v>
      </c>
      <c r="B3" s="5" t="s">
        <v>60</v>
      </c>
      <c r="C3" s="5">
        <v>-7.67</v>
      </c>
      <c r="D3" s="5">
        <v>-8.76</v>
      </c>
      <c r="E3" s="5">
        <f>'cdk2'!E3-('cdk2'!E$18-'cdk2'!$C$18)</f>
        <v>-8.128281874999999</v>
      </c>
      <c r="F3" s="5">
        <f>'cdk2'!F3-('cdk2'!F$18-'cdk2'!$C$18)</f>
        <v>-8.5760431250000018</v>
      </c>
      <c r="G3" s="5">
        <f>'cdk2'!G3-('cdk2'!G$18-'cdk2'!$C$18)</f>
        <v>-8.4314862500000025</v>
      </c>
      <c r="H3" s="5">
        <f>'cdk2'!H3-('cdk2'!H$18-'cdk2'!$C$18)</f>
        <v>-8.3786037499999999</v>
      </c>
      <c r="I3" s="6">
        <f t="shared" si="0"/>
        <v>0.2285168557351489</v>
      </c>
      <c r="J3" s="5">
        <f>'cdk2'!J3-('cdk2'!J$18-'cdk2'!$C$18)</f>
        <v>-8.1758887499999986</v>
      </c>
      <c r="K3" s="5">
        <f>'cdk2'!K3-('cdk2'!K$18-'cdk2'!$C$18)</f>
        <v>-9.1265493750000015</v>
      </c>
      <c r="L3" s="5">
        <f>'cdk2'!L3-('cdk2'!L$18-'cdk2'!$C$18)</f>
        <v>-8.3497900000000005</v>
      </c>
      <c r="M3" s="5">
        <f>'cdk2'!M3-('cdk2'!M$18-'cdk2'!$C$18)</f>
        <v>-8.5507427083333347</v>
      </c>
      <c r="N3" s="6">
        <f t="shared" si="1"/>
        <v>0.50618711878239775</v>
      </c>
    </row>
    <row r="4" spans="1:14" ht="21" x14ac:dyDescent="0.25">
      <c r="A4" s="15">
        <v>3</v>
      </c>
      <c r="B4" s="5" t="s">
        <v>61</v>
      </c>
      <c r="C4" s="5">
        <v>-11.25</v>
      </c>
      <c r="D4" s="5">
        <v>-10.35</v>
      </c>
      <c r="E4" s="5">
        <f>'cdk2'!E4-('cdk2'!E$18-'cdk2'!$C$18)</f>
        <v>-10.387381874999999</v>
      </c>
      <c r="F4" s="5">
        <f>'cdk2'!F4-('cdk2'!F$18-'cdk2'!$C$18)</f>
        <v>-10.437243125000002</v>
      </c>
      <c r="G4" s="5">
        <f>'cdk2'!G4-('cdk2'!G$18-'cdk2'!$C$18)</f>
        <v>-10.452656250000002</v>
      </c>
      <c r="H4" s="5">
        <f>'cdk2'!H4-('cdk2'!H$18-'cdk2'!$C$18)</f>
        <v>-10.425760416666666</v>
      </c>
      <c r="I4" s="6">
        <f t="shared" si="0"/>
        <v>3.4118549953237674E-2</v>
      </c>
      <c r="J4" s="5">
        <f>'cdk2'!J4-('cdk2'!J$18-'cdk2'!$C$18)</f>
        <v>-11.043528749999998</v>
      </c>
      <c r="K4" s="5">
        <f>'cdk2'!K4-('cdk2'!K$18-'cdk2'!$C$18)</f>
        <v>-10.211739375000001</v>
      </c>
      <c r="L4" s="5">
        <f>'cdk2'!L4-('cdk2'!L$18-'cdk2'!$C$18)</f>
        <v>-10.906930000000001</v>
      </c>
      <c r="M4" s="5">
        <f>'cdk2'!M4-('cdk2'!M$18-'cdk2'!$C$18)</f>
        <v>-10.720732708333335</v>
      </c>
      <c r="N4" s="6">
        <f t="shared" si="1"/>
        <v>0.44606105485541248</v>
      </c>
    </row>
    <row r="5" spans="1:14" ht="21" x14ac:dyDescent="0.25">
      <c r="A5" s="15">
        <v>4</v>
      </c>
      <c r="B5" s="5" t="s">
        <v>62</v>
      </c>
      <c r="C5" s="5">
        <v>-9.74</v>
      </c>
      <c r="D5" s="5">
        <v>-9.85</v>
      </c>
      <c r="E5" s="5">
        <f>'cdk2'!E5-('cdk2'!E$18-'cdk2'!$C$18)</f>
        <v>-8.6994218749999987</v>
      </c>
      <c r="F5" s="5">
        <f>'cdk2'!F5-('cdk2'!F$18-'cdk2'!$C$18)</f>
        <v>-10.411543125000001</v>
      </c>
      <c r="G5" s="5">
        <f>'cdk2'!G5-('cdk2'!G$18-'cdk2'!$C$18)</f>
        <v>-9.294956250000002</v>
      </c>
      <c r="H5" s="5">
        <f>'cdk2'!H5-('cdk2'!H$18-'cdk2'!$C$18)</f>
        <v>-9.468640416666668</v>
      </c>
      <c r="I5" s="6">
        <f t="shared" si="0"/>
        <v>0.86917457164163148</v>
      </c>
      <c r="J5" s="5">
        <f>'cdk2'!J5-('cdk2'!J$18-'cdk2'!$C$18)</f>
        <v>-10.017088749999997</v>
      </c>
      <c r="K5" s="5">
        <f>'cdk2'!K5-('cdk2'!K$18-'cdk2'!$C$18)</f>
        <v>-9.3983593750000018</v>
      </c>
      <c r="L5" s="5">
        <f>'cdk2'!L5-('cdk2'!L$18-'cdk2'!$C$18)</f>
        <v>-9.6896100000000001</v>
      </c>
      <c r="M5" s="5">
        <f>'cdk2'!M5-('cdk2'!M$18-'cdk2'!$C$18)</f>
        <v>-9.7016860416666688</v>
      </c>
      <c r="N5" s="6">
        <f t="shared" si="1"/>
        <v>0.30954140750265152</v>
      </c>
    </row>
    <row r="6" spans="1:14" ht="21" x14ac:dyDescent="0.25">
      <c r="A6" s="15">
        <v>5</v>
      </c>
      <c r="B6" s="5" t="s">
        <v>63</v>
      </c>
      <c r="C6" s="5">
        <v>-9.08</v>
      </c>
      <c r="D6" s="5">
        <v>-10.61</v>
      </c>
      <c r="E6" s="5">
        <f>'cdk2'!E6-('cdk2'!E$18-'cdk2'!$C$18)</f>
        <v>-11.102581874999998</v>
      </c>
      <c r="F6" s="5">
        <f>'cdk2'!F6-('cdk2'!F$18-'cdk2'!$C$18)</f>
        <v>-10.047743125</v>
      </c>
      <c r="G6" s="5">
        <f>'cdk2'!G6-('cdk2'!G$18-'cdk2'!$C$18)</f>
        <v>-10.580656250000002</v>
      </c>
      <c r="H6" s="5">
        <f>'cdk2'!H6-('cdk2'!H$18-'cdk2'!$C$18)</f>
        <v>-10.57699375</v>
      </c>
      <c r="I6" s="6">
        <f t="shared" si="0"/>
        <v>0.52742891232380995</v>
      </c>
      <c r="J6" s="5">
        <f>'cdk2'!J6-('cdk2'!J$18-'cdk2'!$C$18)</f>
        <v>-10.297348749999998</v>
      </c>
      <c r="K6" s="5">
        <f>'cdk2'!K6-('cdk2'!K$18-'cdk2'!$C$18)</f>
        <v>-11.040469375000001</v>
      </c>
      <c r="L6" s="5">
        <f>'cdk2'!L6-('cdk2'!L$18-'cdk2'!$C$18)</f>
        <v>-10.557920000000001</v>
      </c>
      <c r="M6" s="5">
        <f>'cdk2'!M6-('cdk2'!M$18-'cdk2'!$C$18)</f>
        <v>-10.631912708333335</v>
      </c>
      <c r="N6" s="6">
        <f t="shared" si="1"/>
        <v>0.37704543027329607</v>
      </c>
    </row>
    <row r="7" spans="1:14" ht="21" x14ac:dyDescent="0.25">
      <c r="A7" s="15">
        <v>6</v>
      </c>
      <c r="B7" s="5" t="s">
        <v>64</v>
      </c>
      <c r="C7" s="5">
        <v>-9.7899999999999991</v>
      </c>
      <c r="D7" s="5">
        <v>-10.44</v>
      </c>
      <c r="E7" s="5">
        <f>'cdk2'!E7-('cdk2'!E$18-'cdk2'!$C$18)</f>
        <v>-10.086281874999999</v>
      </c>
      <c r="F7" s="5">
        <f>'cdk2'!F7-('cdk2'!F$18-'cdk2'!$C$18)</f>
        <v>-10.634743125000002</v>
      </c>
      <c r="G7" s="5">
        <f>'cdk2'!G7-('cdk2'!G$18-'cdk2'!$C$18)</f>
        <v>-10.294956250000002</v>
      </c>
      <c r="H7" s="5">
        <f>'cdk2'!H7-('cdk2'!H$18-'cdk2'!$C$18)</f>
        <v>-10.338660416666666</v>
      </c>
      <c r="I7" s="6">
        <f t="shared" si="0"/>
        <v>0.27683023015182445</v>
      </c>
      <c r="J7" s="5">
        <f>'cdk2'!J7-('cdk2'!J$18-'cdk2'!$C$18)</f>
        <v>-9.6207087499999986</v>
      </c>
      <c r="K7" s="5">
        <f>'cdk2'!K7-('cdk2'!K$18-'cdk2'!$C$18)</f>
        <v>-9.5585793750000008</v>
      </c>
      <c r="L7" s="5">
        <f>'cdk2'!L7-('cdk2'!L$18-'cdk2'!$C$18)</f>
        <v>-10.912130000000001</v>
      </c>
      <c r="M7" s="5">
        <f>'cdk2'!M7-('cdk2'!M$18-'cdk2'!$C$18)</f>
        <v>-10.030472708333335</v>
      </c>
      <c r="N7" s="6">
        <f t="shared" si="1"/>
        <v>0.76416928737762368</v>
      </c>
    </row>
    <row r="8" spans="1:14" ht="21" x14ac:dyDescent="0.25">
      <c r="A8" s="15">
        <v>7</v>
      </c>
      <c r="B8" s="5">
        <v>17</v>
      </c>
      <c r="C8" s="5">
        <v>-7.04</v>
      </c>
      <c r="D8" s="5">
        <v>-8.93</v>
      </c>
      <c r="E8" s="5">
        <f>'cdk2'!E8-('cdk2'!E$18-'cdk2'!$C$18)</f>
        <v>-8.098531874999999</v>
      </c>
      <c r="F8" s="5">
        <f>'cdk2'!F8-('cdk2'!F$18-'cdk2'!$C$18)</f>
        <v>-8.8511431250000019</v>
      </c>
      <c r="G8" s="5">
        <f>'cdk2'!G8-('cdk2'!G$18-'cdk2'!$C$18)</f>
        <v>-8.6656262500000025</v>
      </c>
      <c r="H8" s="5">
        <f>'cdk2'!H8-('cdk2'!H$18-'cdk2'!$C$18)</f>
        <v>-8.5384337499999994</v>
      </c>
      <c r="I8" s="6">
        <f t="shared" si="0"/>
        <v>0.39209612654147641</v>
      </c>
      <c r="J8" s="5">
        <f>'cdk2'!J8-('cdk2'!J$18-'cdk2'!$C$18)</f>
        <v>-8.9777987499999981</v>
      </c>
      <c r="K8" s="5">
        <f>'cdk2'!K8-('cdk2'!K$18-'cdk2'!$C$18)</f>
        <v>-8.7934793750000004</v>
      </c>
      <c r="L8" s="5">
        <f>'cdk2'!L8-('cdk2'!L$18-'cdk2'!$C$18)</f>
        <v>-8.1020000000000003</v>
      </c>
      <c r="M8" s="5">
        <f>'cdk2'!M8-('cdk2'!M$18-'cdk2'!$C$18)</f>
        <v>-8.624426041666668</v>
      </c>
      <c r="N8" s="6">
        <f t="shared" si="1"/>
        <v>0.46172517232518651</v>
      </c>
    </row>
    <row r="9" spans="1:14" ht="21" x14ac:dyDescent="0.25">
      <c r="A9" s="15">
        <v>8</v>
      </c>
      <c r="B9" s="5">
        <v>20</v>
      </c>
      <c r="C9" s="5">
        <v>-8.7200000000000006</v>
      </c>
      <c r="D9" s="5">
        <v>-8.66</v>
      </c>
      <c r="E9" s="5">
        <f>'cdk2'!E9-('cdk2'!E$18-'cdk2'!$C$18)</f>
        <v>-8.983781875</v>
      </c>
      <c r="F9" s="5">
        <f>'cdk2'!F9-('cdk2'!F$18-'cdk2'!$C$18)</f>
        <v>-8.6400431250000018</v>
      </c>
      <c r="G9" s="5">
        <f>'cdk2'!G9-('cdk2'!G$18-'cdk2'!$C$18)</f>
        <v>-8.9720562500000032</v>
      </c>
      <c r="H9" s="5">
        <f>'cdk2'!H9-('cdk2'!H$18-'cdk2'!$C$18)</f>
        <v>-8.8652937500000011</v>
      </c>
      <c r="I9" s="6">
        <f t="shared" si="0"/>
        <v>0.19516084550333876</v>
      </c>
      <c r="J9" s="5">
        <f>'cdk2'!J9-('cdk2'!J$18-'cdk2'!$C$18)</f>
        <v>-9.5765287499999978</v>
      </c>
      <c r="K9" s="5">
        <f>'cdk2'!K9-('cdk2'!K$18-'cdk2'!$C$18)</f>
        <v>-8.9947293750000004</v>
      </c>
      <c r="L9" s="5">
        <f>'cdk2'!L9-('cdk2'!L$18-'cdk2'!$C$18)</f>
        <v>-9.9920799999999996</v>
      </c>
      <c r="M9" s="5">
        <f>'cdk2'!M9-('cdk2'!M$18-'cdk2'!$C$18)</f>
        <v>-9.5211127083333338</v>
      </c>
      <c r="N9" s="6">
        <f t="shared" si="1"/>
        <v>0.50097931150145658</v>
      </c>
    </row>
    <row r="10" spans="1:14" ht="21" x14ac:dyDescent="0.25">
      <c r="A10" s="15">
        <v>9</v>
      </c>
      <c r="B10" s="5">
        <v>21</v>
      </c>
      <c r="C10" s="5">
        <v>-7.83</v>
      </c>
      <c r="D10" s="5">
        <v>-7.83</v>
      </c>
      <c r="E10" s="5">
        <f>'cdk2'!E10-('cdk2'!E$18-'cdk2'!$C$18)</f>
        <v>-8.4293218749999994</v>
      </c>
      <c r="F10" s="5">
        <f>'cdk2'!F10-('cdk2'!F$18-'cdk2'!$C$18)</f>
        <v>-7.4664931250000013</v>
      </c>
      <c r="G10" s="5">
        <f>'cdk2'!G10-('cdk2'!G$18-'cdk2'!$C$18)</f>
        <v>-8.311566250000002</v>
      </c>
      <c r="H10" s="5">
        <f>'cdk2'!H10-('cdk2'!H$18-'cdk2'!$C$18)</f>
        <v>-8.0691270833333331</v>
      </c>
      <c r="I10" s="6">
        <f t="shared" si="0"/>
        <v>0.52520697120959936</v>
      </c>
      <c r="J10" s="5">
        <f>'cdk2'!J10-('cdk2'!J$18-'cdk2'!$C$18)</f>
        <v>-8.6895087499999981</v>
      </c>
      <c r="K10" s="5">
        <f>'cdk2'!K10-('cdk2'!K$18-'cdk2'!$C$18)</f>
        <v>-7.8918293750000013</v>
      </c>
      <c r="L10" s="5">
        <f>'cdk2'!L10-('cdk2'!L$18-'cdk2'!$C$18)</f>
        <v>-7.8149100000000002</v>
      </c>
      <c r="M10" s="5">
        <f>'cdk2'!M10-('cdk2'!M$18-'cdk2'!$C$18)</f>
        <v>-8.1320827083333356</v>
      </c>
      <c r="N10" s="6">
        <f t="shared" si="1"/>
        <v>0.48427470665803157</v>
      </c>
    </row>
    <row r="11" spans="1:14" ht="21" x14ac:dyDescent="0.25">
      <c r="A11" s="15">
        <v>10</v>
      </c>
      <c r="B11" s="5">
        <v>22</v>
      </c>
      <c r="C11" s="5">
        <v>-7.86</v>
      </c>
      <c r="D11" s="5">
        <v>-7.76</v>
      </c>
      <c r="E11" s="5">
        <f>'cdk2'!E11-('cdk2'!E$18-'cdk2'!$C$18)</f>
        <v>-7.9402018749999996</v>
      </c>
      <c r="F11" s="5">
        <f>'cdk2'!F11-('cdk2'!F$18-'cdk2'!$C$18)</f>
        <v>-7.9968931250000015</v>
      </c>
      <c r="G11" s="5">
        <f>'cdk2'!G11-('cdk2'!G$18-'cdk2'!$C$18)</f>
        <v>-8.2876862500000019</v>
      </c>
      <c r="H11" s="5">
        <f>'cdk2'!H11-('cdk2'!H$18-'cdk2'!$C$18)</f>
        <v>-8.074927083333332</v>
      </c>
      <c r="I11" s="6">
        <f t="shared" si="0"/>
        <v>0.18642242812269613</v>
      </c>
      <c r="J11" s="5">
        <f>'cdk2'!J11-('cdk2'!J$18-'cdk2'!$C$18)</f>
        <v>-8.5864687499999981</v>
      </c>
      <c r="K11" s="5">
        <f>'cdk2'!K11-('cdk2'!K$18-'cdk2'!$C$18)</f>
        <v>-7.3980793750000009</v>
      </c>
      <c r="L11" s="5">
        <f>'cdk2'!L11-('cdk2'!L$18-'cdk2'!$C$18)</f>
        <v>-8.0778500000000015</v>
      </c>
      <c r="M11" s="5">
        <f>'cdk2'!M11-('cdk2'!M$18-'cdk2'!$C$18)</f>
        <v>-8.0207993750000011</v>
      </c>
      <c r="N11" s="6">
        <f t="shared" si="1"/>
        <v>0.59624525743429524</v>
      </c>
    </row>
    <row r="12" spans="1:14" ht="21" x14ac:dyDescent="0.25">
      <c r="A12" s="15">
        <v>11</v>
      </c>
      <c r="B12" s="5">
        <v>26</v>
      </c>
      <c r="C12" s="5">
        <v>-8.43</v>
      </c>
      <c r="D12" s="5">
        <v>-8.83</v>
      </c>
      <c r="E12" s="5">
        <f>'cdk2'!E12-('cdk2'!E$18-'cdk2'!$C$18)</f>
        <v>-8.3341118749999996</v>
      </c>
      <c r="F12" s="5">
        <f>'cdk2'!F12-('cdk2'!F$18-'cdk2'!$C$18)</f>
        <v>-8.9214431250000015</v>
      </c>
      <c r="G12" s="5">
        <f>'cdk2'!G12-('cdk2'!G$18-'cdk2'!$C$18)</f>
        <v>-8.8051362500000021</v>
      </c>
      <c r="H12" s="5">
        <f>'cdk2'!H12-('cdk2'!H$18-'cdk2'!$C$18)</f>
        <v>-8.686897083333335</v>
      </c>
      <c r="I12" s="6">
        <f t="shared" si="0"/>
        <v>0.31100622937034905</v>
      </c>
      <c r="J12" s="5">
        <f>'cdk2'!J12-('cdk2'!J$18-'cdk2'!$C$18)</f>
        <v>-8.0594487499999978</v>
      </c>
      <c r="K12" s="5">
        <f>'cdk2'!K12-('cdk2'!K$18-'cdk2'!$C$18)</f>
        <v>-8.3684793750000015</v>
      </c>
      <c r="L12" s="5">
        <f>'cdk2'!L12-('cdk2'!L$18-'cdk2'!$C$18)</f>
        <v>-8.1315899999999992</v>
      </c>
      <c r="M12" s="5">
        <f>'cdk2'!M12-('cdk2'!M$18-'cdk2'!$C$18)</f>
        <v>-8.186506041666668</v>
      </c>
      <c r="N12" s="6">
        <f t="shared" si="1"/>
        <v>0.16166882977625757</v>
      </c>
    </row>
    <row r="13" spans="1:14" ht="21" x14ac:dyDescent="0.25">
      <c r="A13" s="15">
        <v>12</v>
      </c>
      <c r="B13" s="5">
        <v>28</v>
      </c>
      <c r="C13" s="5">
        <v>-11.11</v>
      </c>
      <c r="D13" s="5">
        <v>-10.9</v>
      </c>
      <c r="E13" s="5">
        <f>'cdk2'!E13-('cdk2'!E$18-'cdk2'!$C$18)</f>
        <v>-10.167881874999999</v>
      </c>
      <c r="F13" s="5">
        <f>'cdk2'!F13-('cdk2'!F$18-'cdk2'!$C$18)</f>
        <v>-9.6248431250000017</v>
      </c>
      <c r="G13" s="5">
        <f>'cdk2'!G13-('cdk2'!G$18-'cdk2'!$C$18)</f>
        <v>-10.128456250000003</v>
      </c>
      <c r="H13" s="5">
        <f>'cdk2'!H13-('cdk2'!H$18-'cdk2'!$C$18)</f>
        <v>-9.9737270833333334</v>
      </c>
      <c r="I13" s="6">
        <f t="shared" si="0"/>
        <v>0.30278475401415295</v>
      </c>
      <c r="J13" s="5">
        <f>'cdk2'!J13-('cdk2'!J$18-'cdk2'!$C$18)</f>
        <v>-10.498488749999998</v>
      </c>
      <c r="K13" s="5">
        <f>'cdk2'!K13-('cdk2'!K$18-'cdk2'!$C$18)</f>
        <v>-10.306499375000001</v>
      </c>
      <c r="L13" s="5">
        <f>'cdk2'!L13-('cdk2'!L$18-'cdk2'!$C$18)</f>
        <v>-11.287930000000001</v>
      </c>
      <c r="M13" s="5">
        <f>'cdk2'!M13-('cdk2'!M$18-'cdk2'!$C$18)</f>
        <v>-10.697639375000001</v>
      </c>
      <c r="N13" s="6">
        <f t="shared" si="1"/>
        <v>0.52014156390389632</v>
      </c>
    </row>
    <row r="14" spans="1:14" ht="21" x14ac:dyDescent="0.25">
      <c r="A14" s="15">
        <v>13</v>
      </c>
      <c r="B14" s="5">
        <v>29</v>
      </c>
      <c r="C14" s="5">
        <v>-9.8800000000000008</v>
      </c>
      <c r="D14" s="5">
        <v>-8.75</v>
      </c>
      <c r="E14" s="5">
        <f>'cdk2'!E14-('cdk2'!E$18-'cdk2'!$C$18)</f>
        <v>-9.4709818749999997</v>
      </c>
      <c r="F14" s="5">
        <f>'cdk2'!F14-('cdk2'!F$18-'cdk2'!$C$18)</f>
        <v>-9.3411431250000003</v>
      </c>
      <c r="G14" s="5">
        <f>'cdk2'!G14-('cdk2'!G$18-'cdk2'!$C$18)</f>
        <v>-8.8296962500000031</v>
      </c>
      <c r="H14" s="5">
        <f>'cdk2'!H14-('cdk2'!H$18-'cdk2'!$C$18)</f>
        <v>-9.2139404166666683</v>
      </c>
      <c r="I14" s="6">
        <f t="shared" si="0"/>
        <v>0.33903865555923002</v>
      </c>
      <c r="J14" s="5">
        <f>'cdk2'!J14-('cdk2'!J$18-'cdk2'!$C$18)</f>
        <v>-8.1012387499999967</v>
      </c>
      <c r="K14" s="5">
        <f>'cdk2'!K14-('cdk2'!K$18-'cdk2'!$C$18)</f>
        <v>-8.1429093750000021</v>
      </c>
      <c r="L14" s="5">
        <f>'cdk2'!L14-('cdk2'!L$18-'cdk2'!$C$18)</f>
        <v>-9.4151800000000012</v>
      </c>
      <c r="M14" s="5">
        <f>'cdk2'!M14-('cdk2'!M$18-'cdk2'!$C$18)</f>
        <v>-8.5531093750000018</v>
      </c>
      <c r="N14" s="6">
        <f t="shared" si="1"/>
        <v>0.74686573901397579</v>
      </c>
    </row>
    <row r="15" spans="1:14" ht="21" x14ac:dyDescent="0.25">
      <c r="A15" s="15">
        <v>14</v>
      </c>
      <c r="B15" s="5">
        <v>30</v>
      </c>
      <c r="C15" s="5">
        <v>-9.81</v>
      </c>
      <c r="D15" s="5">
        <v>-8.18</v>
      </c>
      <c r="E15" s="5">
        <f>'cdk2'!E15-('cdk2'!E$18-'cdk2'!$C$18)</f>
        <v>-9.170181874999999</v>
      </c>
      <c r="F15" s="5">
        <f>'cdk2'!F15-('cdk2'!F$18-'cdk2'!$C$18)</f>
        <v>-8.3224431250000013</v>
      </c>
      <c r="G15" s="5">
        <f>'cdk2'!G15-('cdk2'!G$18-'cdk2'!$C$18)</f>
        <v>-8.5248862500000033</v>
      </c>
      <c r="H15" s="5">
        <f>'cdk2'!H15-('cdk2'!H$18-'cdk2'!$C$18)</f>
        <v>-8.6725037500000006</v>
      </c>
      <c r="I15" s="6">
        <f t="shared" si="0"/>
        <v>0.4427284063538014</v>
      </c>
      <c r="J15" s="5">
        <f>'cdk2'!J15-('cdk2'!J$18-'cdk2'!$C$18)</f>
        <v>-7.893198749999998</v>
      </c>
      <c r="K15" s="5">
        <f>'cdk2'!K15-('cdk2'!K$18-'cdk2'!$C$18)</f>
        <v>-8.441689375000001</v>
      </c>
      <c r="L15" s="5">
        <f>'cdk2'!L15-('cdk2'!L$18-'cdk2'!$C$18)</f>
        <v>-7.4322100000000004</v>
      </c>
      <c r="M15" s="5">
        <f>'cdk2'!M15-('cdk2'!M$18-'cdk2'!$C$18)</f>
        <v>-7.9223660416666686</v>
      </c>
      <c r="N15" s="6">
        <f t="shared" si="1"/>
        <v>0.5053713489256928</v>
      </c>
    </row>
    <row r="16" spans="1:14" ht="21" x14ac:dyDescent="0.25">
      <c r="A16" s="15">
        <v>15</v>
      </c>
      <c r="B16" s="5">
        <v>31</v>
      </c>
      <c r="C16" s="5">
        <v>-9.5399999999999991</v>
      </c>
      <c r="D16" s="5">
        <v>-8.4499999999999993</v>
      </c>
      <c r="E16" s="5">
        <f>'cdk2'!E16-('cdk2'!E$18-'cdk2'!$C$18)</f>
        <v>-9.3906818749999985</v>
      </c>
      <c r="F16" s="5">
        <f>'cdk2'!F16-('cdk2'!F$18-'cdk2'!$C$18)</f>
        <v>-8.7678431250000006</v>
      </c>
      <c r="G16" s="5">
        <f>'cdk2'!G16-('cdk2'!G$18-'cdk2'!$C$18)</f>
        <v>-9.1133562500000025</v>
      </c>
      <c r="H16" s="5">
        <f>'cdk2'!H16-('cdk2'!H$18-'cdk2'!$C$18)</f>
        <v>-9.0906270833333327</v>
      </c>
      <c r="I16" s="6">
        <f t="shared" si="0"/>
        <v>0.31204084410283672</v>
      </c>
      <c r="J16" s="5">
        <f>'cdk2'!J16-('cdk2'!J$18-'cdk2'!$C$18)</f>
        <v>-7.3861487499999976</v>
      </c>
      <c r="K16" s="5">
        <f>'cdk2'!K16-('cdk2'!K$18-'cdk2'!$C$18)</f>
        <v>-8.870719375000002</v>
      </c>
      <c r="L16" s="5">
        <f>'cdk2'!L16-('cdk2'!L$18-'cdk2'!$C$18)</f>
        <v>-8.5000500000000017</v>
      </c>
      <c r="M16" s="5">
        <f>'cdk2'!M16-('cdk2'!M$18-'cdk2'!$C$18)</f>
        <v>-8.2523060416666674</v>
      </c>
      <c r="N16" s="6">
        <f t="shared" si="1"/>
        <v>0.7726708787195411</v>
      </c>
    </row>
    <row r="17" spans="1:14" ht="21" x14ac:dyDescent="0.25">
      <c r="A17" s="15">
        <v>16</v>
      </c>
      <c r="B17" s="5">
        <v>32</v>
      </c>
      <c r="C17" s="5">
        <v>-9.75</v>
      </c>
      <c r="D17" s="5">
        <v>-9.58</v>
      </c>
      <c r="E17" s="5">
        <f>'cdk2'!E17-('cdk2'!E$18-'cdk2'!$C$18)</f>
        <v>-9.6149818749999998</v>
      </c>
      <c r="F17" s="5">
        <f>'cdk2'!F17-('cdk2'!F$18-'cdk2'!$C$18)</f>
        <v>-9.7819431250000015</v>
      </c>
      <c r="G17" s="5">
        <f>'cdk2'!G17-('cdk2'!G$18-'cdk2'!$C$18)</f>
        <v>-9.3468562500000019</v>
      </c>
      <c r="H17" s="5">
        <f>'cdk2'!H17-('cdk2'!H$18-'cdk2'!$C$18)</f>
        <v>-9.5812604166666677</v>
      </c>
      <c r="I17" s="6">
        <f t="shared" si="0"/>
        <v>0.21949487411648436</v>
      </c>
      <c r="J17" s="5">
        <f>'cdk2'!J17-('cdk2'!J$18-'cdk2'!$C$18)</f>
        <v>-9.9776987499999983</v>
      </c>
      <c r="K17" s="5">
        <f>'cdk2'!K17-('cdk2'!K$18-'cdk2'!$C$18)</f>
        <v>-10.745269375000001</v>
      </c>
      <c r="L17" s="5">
        <f>'cdk2'!L17-('cdk2'!L$18-'cdk2'!$C$18)</f>
        <v>-8.397590000000001</v>
      </c>
      <c r="M17" s="5">
        <f>'cdk2'!M17-('cdk2'!M$18-'cdk2'!$C$18)</f>
        <v>-9.7068527083333347</v>
      </c>
      <c r="N17" s="6">
        <f t="shared" si="1"/>
        <v>1.1970454442772684</v>
      </c>
    </row>
    <row r="18" spans="1:14" ht="21" x14ac:dyDescent="0.25">
      <c r="A18" s="6"/>
      <c r="B18" s="3" t="s">
        <v>19</v>
      </c>
      <c r="C18" s="3">
        <f>AVERAGE(C2:C17)</f>
        <v>-9.1050000000000004</v>
      </c>
      <c r="D18" s="3">
        <f t="shared" ref="D18" si="2">AVERAGE(D2:D17)</f>
        <v>-9.1056249999999999</v>
      </c>
      <c r="E18" s="3">
        <f t="shared" ref="E18:H18" si="3">AVERAGE(E2:E17)</f>
        <v>-9.1050000000000004</v>
      </c>
      <c r="F18" s="3">
        <f t="shared" si="3"/>
        <v>-9.1050000000000022</v>
      </c>
      <c r="G18" s="3">
        <f t="shared" si="3"/>
        <v>-9.1050000000000022</v>
      </c>
      <c r="H18" s="3">
        <f t="shared" si="3"/>
        <v>-9.1050000000000022</v>
      </c>
      <c r="J18" s="3">
        <f t="shared" ref="J18:M18" si="4">AVERAGE(J2:J17)</f>
        <v>-9.1049999999999986</v>
      </c>
      <c r="K18" s="3">
        <f t="shared" si="4"/>
        <v>-9.1050000000000004</v>
      </c>
      <c r="L18" s="3">
        <f t="shared" si="4"/>
        <v>-9.1050000000000022</v>
      </c>
      <c r="M18" s="3">
        <f t="shared" si="4"/>
        <v>-9.1050000000000004</v>
      </c>
    </row>
    <row r="19" spans="1:14" ht="21" x14ac:dyDescent="0.25">
      <c r="A19" s="6"/>
      <c r="B19" s="6"/>
      <c r="C19" s="3" t="s">
        <v>20</v>
      </c>
      <c r="D19" s="8">
        <f t="array" ref="D19">AVERAGE(ABS(D2:D17-$C2:$C17))</f>
        <v>0.70812500000000012</v>
      </c>
      <c r="E19" s="8">
        <f t="array" ref="E19">AVERAGE(ABS(E2:E17-$C2:$C17))</f>
        <v>0.5973728906250001</v>
      </c>
      <c r="F19" s="8">
        <f t="array" ref="F19">AVERAGE(ABS(F2:F17-$C2:$C17))</f>
        <v>0.73268687500000018</v>
      </c>
      <c r="G19" s="8">
        <f t="array" ref="G19">AVERAGE(ABS(G2:G17-$C2:$C17))</f>
        <v>0.7411462499999999</v>
      </c>
      <c r="H19" s="8">
        <f t="array" ref="H19">AVERAGE(ABS(H2:H17-$C2:$C17))</f>
        <v>0.63861708333333311</v>
      </c>
      <c r="I19" s="10">
        <f>MAX(I2:I17)</f>
        <v>0.86917457164163148</v>
      </c>
      <c r="J19" s="8">
        <f t="array" ref="J19">AVERAGE(ABS(J2:J17-$C2:$C17))</f>
        <v>0.90090484374999957</v>
      </c>
      <c r="K19" s="8">
        <f t="array" ref="K19">AVERAGE(ABS(K2:K17-$C2:$C17))</f>
        <v>0.83911820312499952</v>
      </c>
      <c r="L19" s="8">
        <f t="array" ref="L19">AVERAGE(ABS(L2:L17-$C2:$C17))</f>
        <v>0.75121250000000006</v>
      </c>
      <c r="M19" s="8">
        <f t="array" ref="M19">AVERAGE(ABS(M2:M17-$C2:$C17))</f>
        <v>0.72110020833333321</v>
      </c>
      <c r="N19" s="10">
        <f>MAX(N2:N17)</f>
        <v>1.1970454442772684</v>
      </c>
    </row>
    <row r="20" spans="1:14" ht="21" x14ac:dyDescent="0.25">
      <c r="A20" s="6"/>
      <c r="B20" s="6"/>
      <c r="C20" s="3" t="s">
        <v>21</v>
      </c>
      <c r="D20" s="8">
        <f t="array" ref="D20">SQRT(AVERAGE((D2:D17-$C2:$C17)^2))</f>
        <v>0.93042664944637099</v>
      </c>
      <c r="E20" s="8">
        <f t="array" ref="E20">SQRT(AVERAGE((E2:E17-$C2:$C17)^2))</f>
        <v>0.77216596741907395</v>
      </c>
      <c r="F20" s="8">
        <f t="array" ref="F20">SQRT(AVERAGE((F2:F17-$C2:$C17)^2))</f>
        <v>0.88991304783612679</v>
      </c>
      <c r="G20" s="8">
        <f t="array" ref="G20">SQRT(AVERAGE((G2:G17-$C2:$C17)^2))</f>
        <v>0.8491408827152519</v>
      </c>
      <c r="H20" s="8">
        <f t="array" ref="H20">SQRT(AVERAGE((H2:H17-$C2:$C17)^2))</f>
        <v>0.77859546094043497</v>
      </c>
      <c r="I20" s="10">
        <f>AVERAGE(I2:I17)</f>
        <v>0.32995698232657883</v>
      </c>
      <c r="J20" s="8">
        <f t="array" ref="J20">SQRT(AVERAGE((J2:J17-$C2:$C17)^2))</f>
        <v>1.1191551945098757</v>
      </c>
      <c r="K20" s="8">
        <f t="array" ref="K20">SQRT(AVERAGE((K2:K17-$C2:$C17)^2))</f>
        <v>1.0488865803762382</v>
      </c>
      <c r="L20" s="8">
        <f t="array" ref="L20">SQRT(AVERAGE((L2:L17-$C2:$C17)^2))</f>
        <v>0.99137668970981963</v>
      </c>
      <c r="M20" s="8">
        <f t="array" ref="M20">SQRT(AVERAGE((M2:M17-$C2:$C17)^2))</f>
        <v>0.93765465994743347</v>
      </c>
      <c r="N20" s="10">
        <f>AVERAGE(N2:N17)</f>
        <v>0.54280239042331213</v>
      </c>
    </row>
    <row r="21" spans="1:14" ht="21" x14ac:dyDescent="0.25">
      <c r="A21" s="5"/>
      <c r="B21" s="5"/>
      <c r="C21" s="1" t="s">
        <v>22</v>
      </c>
      <c r="D21" s="5">
        <f t="array" ref="D21">CORREL(D2:D17, $C2:$C17)</f>
        <v>0.64895593533147933</v>
      </c>
      <c r="E21" s="5">
        <f t="array" ref="E21">CORREL(E2:E17, $C2:$C17)</f>
        <v>0.75701288760303365</v>
      </c>
      <c r="F21" s="5">
        <f t="array" ref="F21">CORREL(F2:F17, $C2:$C17)</f>
        <v>0.66803266238639825</v>
      </c>
      <c r="G21" s="5">
        <f t="array" ref="G21">CORREL(G2:G17, $C2:$C17)</f>
        <v>0.69252319087813052</v>
      </c>
      <c r="H21" s="5">
        <f t="array" ref="H21">CORREL(H2:H17, $C2:$C17)</f>
        <v>0.75003095097450045</v>
      </c>
      <c r="J21" s="5">
        <f t="array" ref="J21">CORREL(J2:J17, $C2:$C17)</f>
        <v>0.49421534990272159</v>
      </c>
      <c r="K21" s="5">
        <f t="array" ref="K21">CORREL(K2:K17, $C2:$C17)</f>
        <v>0.54927653729361281</v>
      </c>
      <c r="L21" s="5">
        <f t="array" ref="L21">CORREL(L2:L17, $C2:$C17)</f>
        <v>0.66384594592338741</v>
      </c>
      <c r="M21" s="5">
        <f t="array" ref="M21">CORREL(M2:M17, $C2:$C17)</f>
        <v>0.63722208596795527</v>
      </c>
    </row>
    <row r="22" spans="1:14" ht="21" x14ac:dyDescent="0.25">
      <c r="A22" s="5"/>
      <c r="B22" s="5"/>
      <c r="C22" s="1" t="s">
        <v>23</v>
      </c>
      <c r="D22" s="9">
        <f>D21^2</f>
        <v>0.42114380600195517</v>
      </c>
      <c r="E22" s="9">
        <f t="shared" ref="E22:H22" si="5">E21^2</f>
        <v>0.57306851199708331</v>
      </c>
      <c r="F22" s="9">
        <f t="shared" si="5"/>
        <v>0.44626763801505953</v>
      </c>
      <c r="G22" s="9">
        <f t="shared" si="5"/>
        <v>0.47958836990402759</v>
      </c>
      <c r="H22" s="9">
        <f t="shared" si="5"/>
        <v>0.5625464274197135</v>
      </c>
      <c r="J22" s="9">
        <f t="shared" ref="J22:M22" si="6">J21^2</f>
        <v>0.24424881207946952</v>
      </c>
      <c r="K22" s="9">
        <f t="shared" si="6"/>
        <v>0.30170471442126162</v>
      </c>
      <c r="L22" s="9">
        <f t="shared" si="6"/>
        <v>0.44069143991891702</v>
      </c>
      <c r="M22" s="9">
        <f t="shared" si="6"/>
        <v>0.40605198684535215</v>
      </c>
    </row>
    <row r="23" spans="1:14" ht="21" x14ac:dyDescent="0.25">
      <c r="A23" s="5"/>
      <c r="B23" s="5"/>
      <c r="C23" s="1" t="s">
        <v>24</v>
      </c>
      <c r="D23" s="5">
        <f t="array" ref="D23">SLOPE(D2:D17, $C2:$C17)</f>
        <v>0.56080855404502694</v>
      </c>
      <c r="E23" s="5">
        <f t="array" ref="E23">SLOPE(E2:E17, $C2:$C17)</f>
        <v>0.61881868466663037</v>
      </c>
      <c r="F23" s="5">
        <f t="array" ref="F23">SLOPE(F2:F17, $C2:$C17)</f>
        <v>0.53634759383632113</v>
      </c>
      <c r="G23" s="5">
        <f t="array" ref="G23">SLOPE(G2:G17, $C2:$C17)</f>
        <v>0.49155180631533341</v>
      </c>
      <c r="H23" s="5">
        <f t="array" ref="H23">SLOPE(H2:H17, $C2:$C17)</f>
        <v>0.5489060282727618</v>
      </c>
      <c r="J23" s="5">
        <f t="array" ref="J23">SLOPE(J2:J17, $C2:$C17)</f>
        <v>0.43486900377331233</v>
      </c>
      <c r="K23" s="5">
        <f t="array" ref="K23">SLOPE(K2:K17, $C2:$C17)</f>
        <v>0.4720725753308419</v>
      </c>
      <c r="L23" s="5">
        <f t="array" ref="L23">SLOPE(L2:L17, $C2:$C17)</f>
        <v>0.69818776291321383</v>
      </c>
      <c r="M23" s="5">
        <f t="array" ref="M23">SLOPE(M2:M17, $C2:$C17)</f>
        <v>0.53504311400578941</v>
      </c>
    </row>
    <row r="24" spans="1:14" ht="21" x14ac:dyDescent="0.25">
      <c r="A24" s="5"/>
      <c r="B24" s="5"/>
      <c r="C24" s="1"/>
      <c r="D24" s="6"/>
    </row>
    <row r="25" spans="1:14" ht="21" x14ac:dyDescent="0.25">
      <c r="A25" s="5"/>
      <c r="B25" s="5"/>
      <c r="C25" s="1"/>
      <c r="D2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9515-D522-B446-9479-AF03E3A7C19F}">
  <dimension ref="A1:O30"/>
  <sheetViews>
    <sheetView workbookViewId="0">
      <pane xSplit="3" ySplit="1" topLeftCell="F2" activePane="bottomRight" state="frozen"/>
      <selection activeCell="AT1" sqref="AT1:AX1"/>
      <selection pane="topRight" activeCell="AT1" sqref="AT1:AX1"/>
      <selection pane="bottomLeft" activeCell="AT1" sqref="AT1:AX1"/>
      <selection pane="bottomRight" activeCell="A6" sqref="A6:XFD6"/>
    </sheetView>
  </sheetViews>
  <sheetFormatPr baseColWidth="10" defaultRowHeight="21" x14ac:dyDescent="0.25"/>
  <cols>
    <col min="1" max="1" width="3.83203125" bestFit="1" customWidth="1"/>
    <col min="2" max="2" width="12.33203125" customWidth="1"/>
    <col min="3" max="3" width="16.83203125" bestFit="1" customWidth="1"/>
    <col min="4" max="4" width="20.6640625" customWidth="1"/>
    <col min="5" max="5" width="16.33203125" style="5" customWidth="1"/>
    <col min="6" max="7" width="12.6640625" style="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style="7" bestFit="1" customWidth="1"/>
  </cols>
  <sheetData>
    <row r="1" spans="1:15" ht="51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170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139</v>
      </c>
      <c r="K1" s="4" t="s">
        <v>140</v>
      </c>
      <c r="L1" s="4" t="s">
        <v>141</v>
      </c>
      <c r="M1" s="4" t="s">
        <v>142</v>
      </c>
      <c r="N1" s="41" t="s">
        <v>143</v>
      </c>
    </row>
    <row r="2" spans="1:15" x14ac:dyDescent="0.25">
      <c r="A2" s="11">
        <v>1</v>
      </c>
      <c r="B2" s="12">
        <v>17124</v>
      </c>
      <c r="C2" s="5">
        <v>-9.68</v>
      </c>
      <c r="D2" s="5">
        <v>-10.93</v>
      </c>
      <c r="E2" s="5">
        <v>-14.316800000000001</v>
      </c>
      <c r="F2" s="5">
        <v>-13.900499999999999</v>
      </c>
      <c r="G2" s="5">
        <v>-14.614100000000001</v>
      </c>
      <c r="H2" s="6">
        <f t="shared" ref="H2:H22" si="0">AVERAGE(E2:G2)</f>
        <v>-14.277133333333333</v>
      </c>
      <c r="I2" s="6">
        <f t="shared" ref="I2:I22" si="1">STDEV(E2:G2)</f>
        <v>0.35844988957082113</v>
      </c>
      <c r="J2" s="5">
        <v>-13.4191</v>
      </c>
      <c r="K2" s="5">
        <v>-13.374700000000001</v>
      </c>
      <c r="L2" s="5">
        <v>-13.455299999999999</v>
      </c>
      <c r="M2" s="6">
        <f t="shared" ref="M2:M22" si="2">AVERAGE(J2:L2)</f>
        <v>-13.416366666666667</v>
      </c>
      <c r="N2" s="6">
        <f t="shared" ref="N2:N22" si="3">STDEV(J2:L2)</f>
        <v>4.0369460404286808E-2</v>
      </c>
    </row>
    <row r="3" spans="1:15" x14ac:dyDescent="0.25">
      <c r="A3" s="11">
        <v>2</v>
      </c>
      <c r="B3" s="12">
        <v>18624</v>
      </c>
      <c r="C3" s="5">
        <v>-8.49</v>
      </c>
      <c r="D3" s="5">
        <v>-7.18</v>
      </c>
      <c r="E3" s="5">
        <v>-10.5688</v>
      </c>
      <c r="F3" s="5">
        <v>-10.605700000000001</v>
      </c>
      <c r="G3" s="5">
        <v>-11.1563</v>
      </c>
      <c r="H3" s="6">
        <f t="shared" si="0"/>
        <v>-10.776933333333334</v>
      </c>
      <c r="I3" s="6">
        <f t="shared" si="1"/>
        <v>0.32905881439847995</v>
      </c>
      <c r="J3" s="5">
        <v>-10.833299999999999</v>
      </c>
      <c r="K3" s="5">
        <v>-11.1584</v>
      </c>
      <c r="L3" s="5">
        <v>-10.386100000000001</v>
      </c>
      <c r="M3" s="6">
        <f t="shared" si="2"/>
        <v>-10.7926</v>
      </c>
      <c r="N3" s="6">
        <f t="shared" si="3"/>
        <v>0.38775532233613474</v>
      </c>
    </row>
    <row r="4" spans="1:15" x14ac:dyDescent="0.25">
      <c r="A4" s="11">
        <v>3</v>
      </c>
      <c r="B4" s="12">
        <v>18625</v>
      </c>
      <c r="C4" s="5">
        <v>-8.11</v>
      </c>
      <c r="D4" s="5">
        <v>-7.47</v>
      </c>
      <c r="E4" s="5">
        <v>-10.468500000000001</v>
      </c>
      <c r="F4" s="5">
        <v>-10.873200000000001</v>
      </c>
      <c r="G4" s="5">
        <v>-11.9489</v>
      </c>
      <c r="H4" s="6">
        <f t="shared" si="0"/>
        <v>-11.096866666666669</v>
      </c>
      <c r="I4" s="6">
        <f t="shared" si="1"/>
        <v>0.76512490701409852</v>
      </c>
      <c r="J4" s="5">
        <v>-10.583500000000001</v>
      </c>
      <c r="K4" s="5">
        <v>-10.683999999999999</v>
      </c>
      <c r="L4" s="5">
        <v>-9.5748700000000007</v>
      </c>
      <c r="M4" s="6">
        <f t="shared" si="2"/>
        <v>-10.28079</v>
      </c>
      <c r="N4" s="6">
        <f t="shared" si="3"/>
        <v>0.61340634761958523</v>
      </c>
    </row>
    <row r="5" spans="1:15" x14ac:dyDescent="0.25">
      <c r="A5" s="11">
        <v>4</v>
      </c>
      <c r="B5" s="12">
        <v>18626</v>
      </c>
      <c r="C5" s="5">
        <v>-8.8699999999999992</v>
      </c>
      <c r="D5" s="5">
        <v>-8.68</v>
      </c>
      <c r="E5" s="5">
        <v>-11.946899999999999</v>
      </c>
      <c r="F5" s="5">
        <v>-12.6294</v>
      </c>
      <c r="G5" s="5">
        <v>-12.411300000000001</v>
      </c>
      <c r="H5" s="6">
        <f t="shared" si="0"/>
        <v>-12.3292</v>
      </c>
      <c r="I5" s="6">
        <f t="shared" si="1"/>
        <v>0.34857835561032818</v>
      </c>
      <c r="J5" s="5">
        <v>-12.1213</v>
      </c>
      <c r="K5" s="5">
        <v>-11.960900000000001</v>
      </c>
      <c r="L5" s="5">
        <v>-11.970599999999999</v>
      </c>
      <c r="M5" s="6">
        <f t="shared" si="2"/>
        <v>-12.0176</v>
      </c>
      <c r="N5" s="6">
        <f t="shared" si="3"/>
        <v>8.9937700659956724E-2</v>
      </c>
    </row>
    <row r="6" spans="1:15" x14ac:dyDescent="0.25">
      <c r="A6" s="11">
        <v>5</v>
      </c>
      <c r="B6" s="12">
        <v>18627</v>
      </c>
      <c r="C6" s="5">
        <v>-8.48</v>
      </c>
      <c r="D6" s="5">
        <v>-8.4</v>
      </c>
      <c r="E6" s="5">
        <v>-11.979699999999999</v>
      </c>
      <c r="F6" s="5">
        <v>-12.131399999999999</v>
      </c>
      <c r="G6" s="5">
        <v>-12.2737</v>
      </c>
      <c r="H6" s="6">
        <f t="shared" si="0"/>
        <v>-12.128266666666667</v>
      </c>
      <c r="I6" s="6">
        <f t="shared" si="1"/>
        <v>0.14702504321826743</v>
      </c>
      <c r="J6" s="5">
        <v>-11.948600000000001</v>
      </c>
      <c r="K6" s="5">
        <v>-11.809799999999999</v>
      </c>
      <c r="L6" s="5"/>
      <c r="M6" s="6">
        <f t="shared" si="2"/>
        <v>-11.879200000000001</v>
      </c>
      <c r="N6" s="6">
        <f t="shared" si="3"/>
        <v>9.8146421228693909E-2</v>
      </c>
      <c r="O6" s="30" t="s">
        <v>182</v>
      </c>
    </row>
    <row r="7" spans="1:15" x14ac:dyDescent="0.25">
      <c r="A7" s="11">
        <v>6</v>
      </c>
      <c r="B7" s="12">
        <v>18628</v>
      </c>
      <c r="C7" s="5">
        <v>-8.6999999999999993</v>
      </c>
      <c r="D7" s="5">
        <v>-7.39</v>
      </c>
      <c r="E7" s="5">
        <v>-10.7492</v>
      </c>
      <c r="F7" s="5">
        <v>-11.277100000000001</v>
      </c>
      <c r="G7" s="5">
        <v>-9.5054999999999996</v>
      </c>
      <c r="H7" s="6">
        <f t="shared" si="0"/>
        <v>-10.510599999999998</v>
      </c>
      <c r="I7" s="6">
        <f t="shared" si="1"/>
        <v>0.90958183249227287</v>
      </c>
      <c r="J7" s="5">
        <v>-10.307</v>
      </c>
      <c r="K7" s="5">
        <v>-9.8229000000000006</v>
      </c>
      <c r="L7" s="5">
        <v>-10.2453</v>
      </c>
      <c r="M7" s="6">
        <f t="shared" si="2"/>
        <v>-10.125066666666667</v>
      </c>
      <c r="N7" s="6">
        <f t="shared" si="3"/>
        <v>0.26349619225585263</v>
      </c>
    </row>
    <row r="8" spans="1:15" x14ac:dyDescent="0.25">
      <c r="A8" s="11">
        <v>7</v>
      </c>
      <c r="B8" s="12">
        <v>18629</v>
      </c>
      <c r="C8" s="5">
        <v>-8.67</v>
      </c>
      <c r="D8" s="5">
        <v>-7.95</v>
      </c>
      <c r="E8" s="5">
        <v>-11.3253</v>
      </c>
      <c r="F8" s="5">
        <v>-11.7563</v>
      </c>
      <c r="G8" s="5">
        <v>-11.361499999999999</v>
      </c>
      <c r="H8" s="6">
        <f t="shared" si="0"/>
        <v>-11.481033333333334</v>
      </c>
      <c r="I8" s="6">
        <f t="shared" si="1"/>
        <v>0.23907407499211036</v>
      </c>
      <c r="J8" s="5">
        <v>-11.3878</v>
      </c>
      <c r="K8" s="5">
        <v>-11.119199999999999</v>
      </c>
      <c r="L8" s="5">
        <v>-11.7532</v>
      </c>
      <c r="M8" s="6">
        <f t="shared" si="2"/>
        <v>-11.420066666666665</v>
      </c>
      <c r="N8" s="6">
        <f t="shared" si="3"/>
        <v>0.3182292465084462</v>
      </c>
    </row>
    <row r="9" spans="1:15" x14ac:dyDescent="0.25">
      <c r="A9" s="11">
        <v>8</v>
      </c>
      <c r="B9" s="12">
        <v>18630</v>
      </c>
      <c r="C9" s="5">
        <v>-9.14</v>
      </c>
      <c r="D9" s="5">
        <v>-7.65</v>
      </c>
      <c r="E9" s="5">
        <v>-11.9954</v>
      </c>
      <c r="F9" s="5">
        <v>-11.8809</v>
      </c>
      <c r="G9" s="5">
        <v>-11.616</v>
      </c>
      <c r="H9" s="6">
        <f t="shared" si="0"/>
        <v>-11.830766666666667</v>
      </c>
      <c r="I9" s="6">
        <f t="shared" si="1"/>
        <v>0.194604993084282</v>
      </c>
      <c r="J9" s="5">
        <v>-11.456</v>
      </c>
      <c r="K9" s="5">
        <v>-11.3566</v>
      </c>
      <c r="L9" s="5">
        <v>-10.590199999999999</v>
      </c>
      <c r="M9" s="6">
        <f t="shared" si="2"/>
        <v>-11.134266666666667</v>
      </c>
      <c r="N9" s="6">
        <f t="shared" si="3"/>
        <v>0.47378950319032354</v>
      </c>
    </row>
    <row r="10" spans="1:15" x14ac:dyDescent="0.25">
      <c r="A10" s="11">
        <v>9</v>
      </c>
      <c r="B10" s="12">
        <v>18631</v>
      </c>
      <c r="C10" s="5">
        <v>-9.41</v>
      </c>
      <c r="D10" s="5">
        <v>-9.1199999999999992</v>
      </c>
      <c r="E10" s="5">
        <v>-13.325799999999999</v>
      </c>
      <c r="F10" s="5">
        <v>-11.9788</v>
      </c>
      <c r="G10" s="5">
        <v>-11.877800000000001</v>
      </c>
      <c r="H10" s="6">
        <f t="shared" si="0"/>
        <v>-12.394133333333334</v>
      </c>
      <c r="I10" s="6">
        <f t="shared" si="1"/>
        <v>0.80842583663149492</v>
      </c>
      <c r="J10" s="5">
        <v>-11.363099999999999</v>
      </c>
      <c r="K10" s="5">
        <v>-11.877700000000001</v>
      </c>
      <c r="L10" s="5">
        <v>-11.6858</v>
      </c>
      <c r="M10" s="6">
        <f t="shared" si="2"/>
        <v>-11.642200000000001</v>
      </c>
      <c r="N10" s="6">
        <f t="shared" si="3"/>
        <v>0.26005578247753003</v>
      </c>
    </row>
    <row r="11" spans="1:15" x14ac:dyDescent="0.25">
      <c r="A11" s="11">
        <v>10</v>
      </c>
      <c r="B11" s="12">
        <v>18632</v>
      </c>
      <c r="C11" s="5">
        <v>-9.08</v>
      </c>
      <c r="D11" s="5">
        <v>-8.5299999999999994</v>
      </c>
      <c r="E11" s="5">
        <v>-11.702999999999999</v>
      </c>
      <c r="F11" s="5">
        <v>-11.485200000000001</v>
      </c>
      <c r="G11" s="5">
        <v>-12.3368</v>
      </c>
      <c r="H11" s="6">
        <f t="shared" si="0"/>
        <v>-11.841666666666669</v>
      </c>
      <c r="I11" s="6">
        <f t="shared" si="1"/>
        <v>0.44241041277679399</v>
      </c>
      <c r="J11" s="5">
        <v>-12.0871</v>
      </c>
      <c r="K11" s="5">
        <v>-11.7597</v>
      </c>
      <c r="L11" s="5">
        <v>-11.2523</v>
      </c>
      <c r="M11" s="6">
        <f t="shared" si="2"/>
        <v>-11.6997</v>
      </c>
      <c r="N11" s="6">
        <f t="shared" si="3"/>
        <v>0.42062187294528541</v>
      </c>
    </row>
    <row r="12" spans="1:15" x14ac:dyDescent="0.25">
      <c r="A12" s="11">
        <v>11</v>
      </c>
      <c r="B12" s="12">
        <v>18633</v>
      </c>
      <c r="C12" s="5">
        <v>-9.17</v>
      </c>
      <c r="D12" s="5">
        <v>-8.06</v>
      </c>
      <c r="E12" s="5">
        <v>-12.189</v>
      </c>
      <c r="F12" s="5">
        <v>-11.87</v>
      </c>
      <c r="G12" s="5">
        <v>-12.315799999999999</v>
      </c>
      <c r="H12" s="6">
        <f t="shared" si="0"/>
        <v>-12.124933333333331</v>
      </c>
      <c r="I12" s="6">
        <f t="shared" si="1"/>
        <v>0.22970157451209042</v>
      </c>
      <c r="J12" s="5">
        <v>-11.984</v>
      </c>
      <c r="K12" s="5">
        <v>-11.9237</v>
      </c>
      <c r="L12" s="5">
        <v>-11.7235</v>
      </c>
      <c r="M12" s="6">
        <f t="shared" si="2"/>
        <v>-11.877066666666666</v>
      </c>
      <c r="N12" s="6">
        <f t="shared" si="3"/>
        <v>0.13636738368588511</v>
      </c>
    </row>
    <row r="13" spans="1:15" x14ac:dyDescent="0.25">
      <c r="A13" s="11">
        <v>12</v>
      </c>
      <c r="B13" s="12">
        <v>18634</v>
      </c>
      <c r="C13" s="5">
        <v>-9.99</v>
      </c>
      <c r="D13" s="5">
        <v>-10.53</v>
      </c>
      <c r="E13" s="5">
        <v>-14.083500000000001</v>
      </c>
      <c r="F13" s="5">
        <v>-14.712999999999999</v>
      </c>
      <c r="G13" s="5">
        <v>-14.5831</v>
      </c>
      <c r="H13" s="6">
        <f t="shared" si="0"/>
        <v>-14.459866666666668</v>
      </c>
      <c r="I13" s="6">
        <f t="shared" si="1"/>
        <v>0.33235132515657706</v>
      </c>
      <c r="J13" s="5">
        <v>-12.9602</v>
      </c>
      <c r="K13" s="5">
        <v>-12.612299999999999</v>
      </c>
      <c r="L13" s="5">
        <v>-13.0092</v>
      </c>
      <c r="M13" s="6">
        <f t="shared" si="2"/>
        <v>-12.860566666666665</v>
      </c>
      <c r="N13" s="6">
        <f t="shared" si="3"/>
        <v>0.21639663429298872</v>
      </c>
    </row>
    <row r="14" spans="1:15" x14ac:dyDescent="0.25">
      <c r="A14" s="11">
        <v>13</v>
      </c>
      <c r="B14" s="12">
        <v>18635</v>
      </c>
      <c r="C14" s="5">
        <v>-7.29</v>
      </c>
      <c r="D14" s="5">
        <v>-8.02</v>
      </c>
      <c r="E14" s="5">
        <v>-11.8621</v>
      </c>
      <c r="F14" s="5">
        <v>-11.356299999999999</v>
      </c>
      <c r="G14" s="5">
        <v>-10.7789</v>
      </c>
      <c r="H14" s="6">
        <f t="shared" si="0"/>
        <v>-11.332433333333332</v>
      </c>
      <c r="I14" s="6">
        <f t="shared" si="1"/>
        <v>0.54199425581211946</v>
      </c>
      <c r="J14" s="5">
        <v>-10.3034</v>
      </c>
      <c r="K14" s="5">
        <v>-8.8725299999999994</v>
      </c>
      <c r="L14" s="5">
        <v>-10.843500000000001</v>
      </c>
      <c r="M14" s="6">
        <f t="shared" si="2"/>
        <v>-10.006476666666666</v>
      </c>
      <c r="N14" s="6">
        <f t="shared" si="3"/>
        <v>1.0184808710198412</v>
      </c>
    </row>
    <row r="15" spans="1:15" x14ac:dyDescent="0.25">
      <c r="A15" s="11">
        <v>14</v>
      </c>
      <c r="B15" s="12">
        <v>18636</v>
      </c>
      <c r="C15" s="5">
        <v>-7.51</v>
      </c>
      <c r="D15" s="5">
        <v>-8.66</v>
      </c>
      <c r="E15" s="5">
        <v>-11.430199999999999</v>
      </c>
      <c r="F15" s="5">
        <v>-11.947900000000001</v>
      </c>
      <c r="G15" s="5">
        <v>-11.8089</v>
      </c>
      <c r="H15" s="6">
        <f t="shared" si="0"/>
        <v>-11.728999999999999</v>
      </c>
      <c r="I15" s="6">
        <f t="shared" si="1"/>
        <v>0.26793904157475879</v>
      </c>
      <c r="J15" s="5">
        <v>-10.840299999999999</v>
      </c>
      <c r="K15" s="5">
        <v>-10.9533</v>
      </c>
      <c r="L15" s="5">
        <v>-11.0162</v>
      </c>
      <c r="M15" s="6">
        <f t="shared" si="2"/>
        <v>-10.936599999999999</v>
      </c>
      <c r="N15" s="6">
        <f t="shared" si="3"/>
        <v>8.9131195436839353E-2</v>
      </c>
    </row>
    <row r="16" spans="1:15" x14ac:dyDescent="0.25">
      <c r="A16" s="11">
        <v>15</v>
      </c>
      <c r="B16" s="12">
        <v>18637</v>
      </c>
      <c r="C16" s="5">
        <v>-10.14</v>
      </c>
      <c r="D16" s="5">
        <v>-10.93</v>
      </c>
      <c r="E16" s="5">
        <v>-14.023199999999999</v>
      </c>
      <c r="F16" s="5">
        <v>-14.183299999999999</v>
      </c>
      <c r="G16" s="5">
        <v>-14.413600000000001</v>
      </c>
      <c r="H16" s="6">
        <f t="shared" si="0"/>
        <v>-14.2067</v>
      </c>
      <c r="I16" s="6">
        <f t="shared" si="1"/>
        <v>0.19624910190877384</v>
      </c>
      <c r="J16" s="5">
        <v>-13.127000000000001</v>
      </c>
      <c r="K16" s="5">
        <v>-12.342599999999999</v>
      </c>
      <c r="L16" s="5">
        <v>-12.016400000000001</v>
      </c>
      <c r="M16" s="6">
        <f t="shared" si="2"/>
        <v>-12.495333333333335</v>
      </c>
      <c r="N16" s="6">
        <f t="shared" si="3"/>
        <v>0.57083596009128001</v>
      </c>
    </row>
    <row r="17" spans="1:14" x14ac:dyDescent="0.25">
      <c r="A17" s="11">
        <v>16</v>
      </c>
      <c r="B17" s="12">
        <v>18638</v>
      </c>
      <c r="C17" s="5">
        <v>-10.09</v>
      </c>
      <c r="D17" s="5">
        <v>-10.44</v>
      </c>
      <c r="E17" s="5">
        <v>-13.8103</v>
      </c>
      <c r="F17" s="5">
        <v>-13.361800000000001</v>
      </c>
      <c r="G17" s="5">
        <v>-14.521800000000001</v>
      </c>
      <c r="H17" s="6">
        <f t="shared" si="0"/>
        <v>-13.897966666666667</v>
      </c>
      <c r="I17" s="6">
        <f t="shared" si="1"/>
        <v>0.584947932155789</v>
      </c>
      <c r="J17" s="5">
        <v>-13.648999999999999</v>
      </c>
      <c r="K17" s="5">
        <v>-13.1378</v>
      </c>
      <c r="L17" s="5">
        <v>-13.620799999999999</v>
      </c>
      <c r="M17" s="6">
        <f t="shared" si="2"/>
        <v>-13.469200000000001</v>
      </c>
      <c r="N17" s="6">
        <f t="shared" si="3"/>
        <v>0.28734696796729836</v>
      </c>
    </row>
    <row r="18" spans="1:14" x14ac:dyDescent="0.25">
      <c r="A18" s="11">
        <v>17</v>
      </c>
      <c r="B18" s="12">
        <v>18639</v>
      </c>
      <c r="C18" s="5">
        <v>-9.74</v>
      </c>
      <c r="D18" s="5">
        <v>-10.57</v>
      </c>
      <c r="E18" s="5">
        <v>-13.6219</v>
      </c>
      <c r="F18" s="5">
        <v>-14.912699999999999</v>
      </c>
      <c r="G18" s="5">
        <v>-14.6617</v>
      </c>
      <c r="H18" s="6">
        <f t="shared" si="0"/>
        <v>-14.398766666666665</v>
      </c>
      <c r="I18" s="6">
        <f t="shared" si="1"/>
        <v>0.6843914182201094</v>
      </c>
      <c r="J18" s="5">
        <v>-13.158799999999999</v>
      </c>
      <c r="K18" s="5">
        <v>-13.0053</v>
      </c>
      <c r="L18" s="5">
        <v>-13.322699999999999</v>
      </c>
      <c r="M18" s="6">
        <f t="shared" si="2"/>
        <v>-13.162266666666666</v>
      </c>
      <c r="N18" s="6">
        <f t="shared" si="3"/>
        <v>0.15872839485527854</v>
      </c>
    </row>
    <row r="19" spans="1:14" x14ac:dyDescent="0.25">
      <c r="A19" s="11">
        <v>18</v>
      </c>
      <c r="B19" s="12">
        <v>18652</v>
      </c>
      <c r="C19" s="5">
        <v>-10.68</v>
      </c>
      <c r="D19" s="5">
        <v>-11.58</v>
      </c>
      <c r="E19" s="5">
        <v>-14.5838</v>
      </c>
      <c r="F19" s="5">
        <v>-14.909700000000001</v>
      </c>
      <c r="G19" s="5">
        <v>-15.335699999999999</v>
      </c>
      <c r="H19" s="6">
        <f t="shared" si="0"/>
        <v>-14.943066666666667</v>
      </c>
      <c r="I19" s="6">
        <f t="shared" si="1"/>
        <v>0.3770588857636602</v>
      </c>
      <c r="J19" s="5">
        <v>-14.207599999999999</v>
      </c>
      <c r="K19" s="5">
        <v>-13.8161</v>
      </c>
      <c r="L19" s="5">
        <v>-13.5916</v>
      </c>
      <c r="M19" s="6">
        <f t="shared" si="2"/>
        <v>-13.871766666666666</v>
      </c>
      <c r="N19" s="6">
        <f t="shared" si="3"/>
        <v>0.31175003341352375</v>
      </c>
    </row>
    <row r="20" spans="1:14" x14ac:dyDescent="0.25">
      <c r="A20" s="11">
        <v>19</v>
      </c>
      <c r="B20" s="12">
        <v>18658</v>
      </c>
      <c r="C20" s="5">
        <v>-9.6999999999999993</v>
      </c>
      <c r="D20" s="5">
        <v>-9.89</v>
      </c>
      <c r="E20" s="5">
        <v>-12.955399999999999</v>
      </c>
      <c r="F20" s="5">
        <v>-12.9391</v>
      </c>
      <c r="G20" s="5">
        <v>-13.342499999999999</v>
      </c>
      <c r="H20" s="6">
        <f t="shared" si="0"/>
        <v>-13.079000000000001</v>
      </c>
      <c r="I20" s="6">
        <f t="shared" si="1"/>
        <v>0.22834318470232468</v>
      </c>
      <c r="J20" s="5">
        <v>-12.625299999999999</v>
      </c>
      <c r="K20" s="5">
        <v>-12.7882</v>
      </c>
      <c r="L20" s="5">
        <v>-12.2188</v>
      </c>
      <c r="M20" s="6">
        <f t="shared" si="2"/>
        <v>-12.5441</v>
      </c>
      <c r="N20" s="6">
        <f t="shared" si="3"/>
        <v>0.29325615083063461</v>
      </c>
    </row>
    <row r="21" spans="1:14" x14ac:dyDescent="0.25">
      <c r="A21" s="11">
        <v>20</v>
      </c>
      <c r="B21" s="12">
        <v>18659</v>
      </c>
      <c r="C21" s="5">
        <v>-9.4700000000000006</v>
      </c>
      <c r="D21" s="5">
        <v>-9.83</v>
      </c>
      <c r="E21" s="5">
        <v>-12.9757</v>
      </c>
      <c r="F21" s="5">
        <v>-12.739000000000001</v>
      </c>
      <c r="G21" s="5">
        <v>-13.9354</v>
      </c>
      <c r="H21" s="6">
        <f t="shared" si="0"/>
        <v>-13.216700000000001</v>
      </c>
      <c r="I21" s="6">
        <f t="shared" si="1"/>
        <v>0.63356451131672409</v>
      </c>
      <c r="J21" s="5">
        <v>-11.7508</v>
      </c>
      <c r="K21" s="5">
        <v>-11.5251</v>
      </c>
      <c r="L21" s="5">
        <v>-11.661</v>
      </c>
      <c r="M21" s="6">
        <f t="shared" si="2"/>
        <v>-11.645633333333334</v>
      </c>
      <c r="N21" s="6">
        <f t="shared" si="3"/>
        <v>0.1136319643996939</v>
      </c>
    </row>
    <row r="22" spans="1:14" x14ac:dyDescent="0.25">
      <c r="A22" s="11">
        <v>21</v>
      </c>
      <c r="B22" s="12">
        <v>18660</v>
      </c>
      <c r="C22" s="5">
        <v>-8.6999999999999993</v>
      </c>
      <c r="D22" s="5">
        <v>-9.31</v>
      </c>
      <c r="E22" s="5">
        <v>-12.6873</v>
      </c>
      <c r="F22" s="5">
        <v>-12.478999999999999</v>
      </c>
      <c r="G22" s="5">
        <v>-12.492599999999999</v>
      </c>
      <c r="H22" s="6">
        <f t="shared" si="0"/>
        <v>-12.552966666666668</v>
      </c>
      <c r="I22" s="6">
        <f t="shared" si="1"/>
        <v>0.11653464434807996</v>
      </c>
      <c r="J22" s="5">
        <v>-10.9452</v>
      </c>
      <c r="K22" s="5">
        <v>-10.7669</v>
      </c>
      <c r="L22" s="5">
        <v>-11.1432</v>
      </c>
      <c r="M22" s="6">
        <f t="shared" si="2"/>
        <v>-10.951766666666666</v>
      </c>
      <c r="N22" s="6">
        <f t="shared" si="3"/>
        <v>0.1882359246619344</v>
      </c>
    </row>
    <row r="23" spans="1:14" x14ac:dyDescent="0.25">
      <c r="A23" s="6"/>
      <c r="B23" s="3" t="s">
        <v>19</v>
      </c>
      <c r="C23" s="3">
        <f t="shared" ref="C23:H23" si="4">AVERAGE(C2:C22)</f>
        <v>-9.1004761904761917</v>
      </c>
      <c r="D23" s="3">
        <f t="shared" si="4"/>
        <v>-9.100952380952382</v>
      </c>
      <c r="E23" s="3">
        <f t="shared" si="4"/>
        <v>-12.50484761904762</v>
      </c>
      <c r="F23" s="3">
        <f t="shared" si="4"/>
        <v>-12.568109523809524</v>
      </c>
      <c r="G23" s="3">
        <f t="shared" si="4"/>
        <v>-12.728185714285715</v>
      </c>
      <c r="H23" s="3">
        <f t="shared" si="4"/>
        <v>-12.600380952380956</v>
      </c>
      <c r="I23" s="7"/>
      <c r="J23" s="3">
        <f>AVERAGE(J2:J22)</f>
        <v>-11.955161904761905</v>
      </c>
      <c r="K23" s="3">
        <f>AVERAGE(K2:K22)</f>
        <v>-11.746082380952382</v>
      </c>
      <c r="L23" s="3">
        <f>AVERAGE(L2:L22)</f>
        <v>-11.7540285</v>
      </c>
      <c r="M23" s="3">
        <f>AVERAGE(M2:M22)</f>
        <v>-11.820411111111108</v>
      </c>
    </row>
    <row r="24" spans="1:14" x14ac:dyDescent="0.25">
      <c r="A24" s="6"/>
      <c r="B24" s="6"/>
      <c r="C24" s="3" t="s">
        <v>20</v>
      </c>
      <c r="D24" s="8">
        <f t="array" ref="D24">AVERAGE(ABS(D2:D22-$C2:$C22))</f>
        <v>0.73285714285714298</v>
      </c>
      <c r="E24" s="8">
        <f t="array" ref="E24">AVERAGE(ABS(E2:E22-$C2:$C22))</f>
        <v>3.4043714285714284</v>
      </c>
      <c r="F24" s="8">
        <f t="array" ref="F24">AVERAGE(ABS(F2:F22-$C2:$C22))</f>
        <v>3.4676333333333336</v>
      </c>
      <c r="G24" s="8">
        <f t="array" ref="G24">AVERAGE(ABS(G2:G22-$C2:$C22))</f>
        <v>3.6277095238095245</v>
      </c>
      <c r="H24" s="8">
        <f t="array" ref="H24">AVERAGE(ABS(H2:H22-$C2:$C22))</f>
        <v>3.4999047619047627</v>
      </c>
      <c r="I24" s="10">
        <f>MAX(I2:I22)</f>
        <v>0.90958183249227287</v>
      </c>
      <c r="J24" s="8">
        <f t="array" ref="J24">AVERAGE(ABS(J2:J22-$C2:$C22))</f>
        <v>2.854685714285714</v>
      </c>
      <c r="K24" s="8">
        <f t="array" ref="K24">AVERAGE(ABS(K2:K22-$C2:$C22))</f>
        <v>2.6456061904761907</v>
      </c>
      <c r="L24" s="8" cm="1">
        <f t="array" ref="L24">AVERAGE(ABS(L2:L5-$C2:$C5),ABS(L7:L22-$C7:$C22))</f>
        <v>2.6225285</v>
      </c>
      <c r="M24" s="8">
        <f t="array" ref="M24">AVERAGE(ABS(M2:M22-$C2:$C22))</f>
        <v>2.7199349206349206</v>
      </c>
      <c r="N24" s="10">
        <f>MAX(N2:N22)</f>
        <v>1.0184808710198412</v>
      </c>
    </row>
    <row r="25" spans="1:14" x14ac:dyDescent="0.25">
      <c r="A25" s="6"/>
      <c r="B25" s="6"/>
      <c r="C25" s="3" t="s">
        <v>21</v>
      </c>
      <c r="D25" s="8">
        <f t="array" ref="D25">SQRT(AVERAGE((D2:D22-$C2:$C22)^2))</f>
        <v>0.83763556116806159</v>
      </c>
      <c r="E25" s="8">
        <f t="array" ref="E25">SQRT(AVERAGE((E2:E22-$C2:$C22)^2))</f>
        <v>3.4837978399332825</v>
      </c>
      <c r="F25" s="8">
        <f t="array" ref="F25">SQRT(AVERAGE((F2:F22-$C2:$C22)^2))</f>
        <v>3.5619579026816401</v>
      </c>
      <c r="G25" s="8">
        <f t="array" ref="G25">SQRT(AVERAGE((G2:G22-$C2:$C22)^2))</f>
        <v>3.759971935622215</v>
      </c>
      <c r="H25" s="8">
        <f t="array" ref="H25">SQRT(AVERAGE((H2:H22-$C2:$C22)^2))</f>
        <v>3.5829162827958756</v>
      </c>
      <c r="I25" s="10">
        <f>AVERAGE(I2:I22)</f>
        <v>0.41597190644095033</v>
      </c>
      <c r="J25" s="8">
        <f t="array" ref="J25">SQRT(AVERAGE((J2:J22-$C2:$C22)^2))</f>
        <v>2.9098811473028534</v>
      </c>
      <c r="K25" s="8">
        <f t="array" ref="K25">SQRT(AVERAGE((K2:K22-$C2:$C22)^2))</f>
        <v>2.7165399589577706</v>
      </c>
      <c r="L25" s="8" cm="1">
        <f t="array" ref="L25">SQRT(AVERAGE((L2:L5-$C2:$C5)^2,(L7:L22-$C7:$C22)^2))</f>
        <v>2.7246497828794434</v>
      </c>
      <c r="M25" s="8">
        <f t="array" ref="M25">SQRT(AVERAGE((M2:M22-$C2:$C22)^2))</f>
        <v>2.7800377698433438</v>
      </c>
      <c r="N25" s="10">
        <f>AVERAGE(N2:N22)</f>
        <v>0.30237949191815683</v>
      </c>
    </row>
    <row r="26" spans="1:14" x14ac:dyDescent="0.25">
      <c r="A26" s="5"/>
      <c r="B26" s="5"/>
      <c r="C26" s="1" t="s">
        <v>22</v>
      </c>
      <c r="D26" s="13">
        <f>CORREL(D2:D22, $C2:$C22)</f>
        <v>0.78316639539769139</v>
      </c>
      <c r="E26" s="14">
        <f>CORREL(E2:E22, $C2:$C22)</f>
        <v>0.81143690181670158</v>
      </c>
      <c r="F26" s="14">
        <f>CORREL(F2:F22, $C2:$C22)</f>
        <v>0.78113298893115302</v>
      </c>
      <c r="G26" s="14">
        <f>CORREL(G2:G22, $C2:$C22)</f>
        <v>0.79372281819383128</v>
      </c>
      <c r="H26" s="14">
        <f>CORREL(H2:H22, $C2:$C22)</f>
        <v>0.82458354425779401</v>
      </c>
      <c r="I26" s="7"/>
      <c r="J26" s="14">
        <f>CORREL(J2:J22, $C2:$C22)</f>
        <v>0.87162257790476982</v>
      </c>
      <c r="K26" s="14">
        <f>CORREL(K2:K22, $C2:$C22)</f>
        <v>0.8584369335926284</v>
      </c>
      <c r="L26" s="14">
        <f>CORREL(L2:L22, $C2:$C22)</f>
        <v>0.7660780642052899</v>
      </c>
      <c r="M26" s="14">
        <f>CORREL(M2:M22, $C2:$C22)</f>
        <v>0.85604710108198967</v>
      </c>
    </row>
    <row r="27" spans="1:14" x14ac:dyDescent="0.25">
      <c r="A27" s="5"/>
      <c r="B27" s="5"/>
      <c r="C27" s="1" t="s">
        <v>23</v>
      </c>
      <c r="D27" s="9">
        <f t="shared" ref="D27" si="5">D26^2</f>
        <v>0.61334960288021312</v>
      </c>
      <c r="E27" s="8">
        <f t="shared" ref="E27:F27" si="6">E26^2</f>
        <v>0.65842984562988738</v>
      </c>
      <c r="F27" s="8">
        <f t="shared" si="6"/>
        <v>0.61016874639651686</v>
      </c>
      <c r="G27" s="8">
        <f t="shared" ref="G27:H27" si="7">G26^2</f>
        <v>0.6299959121215577</v>
      </c>
      <c r="H27" s="8">
        <f t="shared" si="7"/>
        <v>0.67993802146074533</v>
      </c>
      <c r="I27" s="7"/>
      <c r="J27" s="8">
        <f t="shared" ref="J27:K27" si="8">J26^2</f>
        <v>0.75972591831335656</v>
      </c>
      <c r="K27" s="8">
        <f t="shared" si="8"/>
        <v>0.73691396895591466</v>
      </c>
      <c r="L27" s="8">
        <f t="shared" ref="L27" si="9">L26^2</f>
        <v>0.58687560045652432</v>
      </c>
      <c r="M27" s="8">
        <f t="shared" ref="M27" si="10">M26^2</f>
        <v>0.73281663927087826</v>
      </c>
    </row>
    <row r="28" spans="1:14" x14ac:dyDescent="0.25">
      <c r="A28" s="5"/>
      <c r="B28" s="5"/>
      <c r="C28" s="1" t="s">
        <v>24</v>
      </c>
      <c r="D28" s="5">
        <f>SLOPE(D2:D22, $C2:$C22)</f>
        <v>1.22465452546376</v>
      </c>
      <c r="E28" s="6">
        <f>SLOPE(E2:E22, $C2:$C22)</f>
        <v>1.1936106989442159</v>
      </c>
      <c r="F28" s="6">
        <f>SLOPE(F2:F22, $C2:$C22)</f>
        <v>1.190177196717227</v>
      </c>
      <c r="G28" s="6">
        <f>SLOPE(G2:G22, $C2:$C22)</f>
        <v>1.4304119687687287</v>
      </c>
      <c r="H28" s="6">
        <f>SLOPE(H2:H22, $C2:$C22)</f>
        <v>1.2713999548100576</v>
      </c>
      <c r="I28" s="7"/>
      <c r="J28" s="6">
        <f>SLOPE(J2:J22, $C2:$C22)</f>
        <v>1.1604413003888778</v>
      </c>
      <c r="K28" s="6">
        <f>SLOPE(K2:K22, $C2:$C22)</f>
        <v>1.1885558704117245</v>
      </c>
      <c r="L28" s="6">
        <f>SLOPE(L2:L22, $C2:$C22)</f>
        <v>1.0373635680734206</v>
      </c>
      <c r="M28" s="6">
        <f>SLOPE(M2:M22, $C2:$C22)</f>
        <v>1.1175889796621654</v>
      </c>
    </row>
    <row r="29" spans="1:14" x14ac:dyDescent="0.25">
      <c r="A29" s="5"/>
      <c r="B29" s="5"/>
      <c r="C29" s="1"/>
      <c r="D29" s="14"/>
    </row>
    <row r="30" spans="1:14" x14ac:dyDescent="0.25">
      <c r="A30" s="5"/>
      <c r="B30" s="5"/>
      <c r="C30" s="1"/>
      <c r="D3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AA0C-E233-304E-9662-9A001C3A27FB}">
  <dimension ref="A1:O30"/>
  <sheetViews>
    <sheetView workbookViewId="0">
      <pane xSplit="3" ySplit="1" topLeftCell="D16" activePane="bottomRight" state="frozen"/>
      <selection activeCell="AT1" sqref="AT1:AX1"/>
      <selection pane="topRight" activeCell="AT1" sqref="AT1:AX1"/>
      <selection pane="bottomLeft" activeCell="AT1" sqref="AT1:AX1"/>
      <selection pane="bottomRight" activeCell="L24" sqref="L24"/>
    </sheetView>
  </sheetViews>
  <sheetFormatPr baseColWidth="10" defaultRowHeight="16" x14ac:dyDescent="0.2"/>
  <cols>
    <col min="1" max="1" width="3.83203125" bestFit="1" customWidth="1"/>
    <col min="2" max="2" width="12.33203125" customWidth="1"/>
    <col min="3" max="3" width="16.83203125" bestFit="1" customWidth="1"/>
    <col min="4" max="4" width="20.5" customWidth="1"/>
    <col min="5" max="5" width="14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5" ht="54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</row>
    <row r="2" spans="1:15" ht="21" x14ac:dyDescent="0.25">
      <c r="A2" s="11">
        <v>1</v>
      </c>
      <c r="B2" s="12">
        <v>17124</v>
      </c>
      <c r="C2" s="5">
        <v>-9.68</v>
      </c>
      <c r="D2" s="5">
        <v>-10.93</v>
      </c>
      <c r="E2" s="5">
        <f>'jnk1'!E2-('jnk1'!E$23-'jnk1'!$C$23)</f>
        <v>-10.912428571428572</v>
      </c>
      <c r="F2" s="5">
        <f>'jnk1'!F2-('jnk1'!F$23-'jnk1'!$C$23)</f>
        <v>-10.432866666666667</v>
      </c>
      <c r="G2" s="5">
        <f>'jnk1'!G2-('jnk1'!G$23-'jnk1'!$C$23)</f>
        <v>-10.986390476190477</v>
      </c>
      <c r="H2" s="5">
        <f>'jnk1'!H2-('jnk1'!H$23-'jnk1'!$C$23)</f>
        <v>-10.777228571428569</v>
      </c>
      <c r="I2" s="6">
        <f t="shared" ref="I2:I22" si="0">STDEV(E2:G2)</f>
        <v>0.30051028589290874</v>
      </c>
      <c r="J2" s="5">
        <f>'jnk1'!J2-('jnk1'!J$23-'jnk1'!$C$23)</f>
        <v>-10.564414285714287</v>
      </c>
      <c r="K2" s="5">
        <f>'jnk1'!K2-('jnk1'!K$23-'jnk1'!$C$23)</f>
        <v>-10.72909380952381</v>
      </c>
      <c r="L2" s="5">
        <f>'jnk1'!L2-('jnk1'!L$23-'jnk1'!$C$23)</f>
        <v>-10.801747690476191</v>
      </c>
      <c r="M2" s="5">
        <f>'jnk1'!M2-('jnk1'!M$23-'jnk1'!$C$23)</f>
        <v>-10.696431746031751</v>
      </c>
      <c r="N2" s="6">
        <f t="shared" ref="N2:N22" si="1">STDEV(J2:L2)</f>
        <v>0.1216039178339878</v>
      </c>
    </row>
    <row r="3" spans="1:15" ht="21" x14ac:dyDescent="0.25">
      <c r="A3" s="11">
        <v>2</v>
      </c>
      <c r="B3" s="12">
        <v>18624</v>
      </c>
      <c r="C3" s="5">
        <v>-8.49</v>
      </c>
      <c r="D3" s="5">
        <v>-7.18</v>
      </c>
      <c r="E3" s="5">
        <f>'jnk1'!E3-('jnk1'!E$23-'jnk1'!$C$23)</f>
        <v>-7.1644285714285711</v>
      </c>
      <c r="F3" s="5">
        <f>'jnk1'!F3-('jnk1'!F$23-'jnk1'!$C$23)</f>
        <v>-7.1380666666666688</v>
      </c>
      <c r="G3" s="5">
        <f>'jnk1'!G3-('jnk1'!G$23-'jnk1'!$C$23)</f>
        <v>-7.5285904761904767</v>
      </c>
      <c r="H3" s="5">
        <f>'jnk1'!H3-('jnk1'!H$23-'jnk1'!$C$23)</f>
        <v>-7.2770285714285698</v>
      </c>
      <c r="I3" s="6">
        <f t="shared" si="0"/>
        <v>0.21825737433417236</v>
      </c>
      <c r="J3" s="5">
        <f>'jnk1'!J3-('jnk1'!J$23-'jnk1'!$C$23)</f>
        <v>-7.9786142857142863</v>
      </c>
      <c r="K3" s="5">
        <f>'jnk1'!K3-('jnk1'!K$23-'jnk1'!$C$23)</f>
        <v>-8.51279380952381</v>
      </c>
      <c r="L3" s="5">
        <f>'jnk1'!L3-('jnk1'!L$23-'jnk1'!$C$23)</f>
        <v>-7.7325476904761921</v>
      </c>
      <c r="M3" s="5">
        <f>'jnk1'!M3-('jnk1'!M$23-'jnk1'!$C$23)</f>
        <v>-8.072665079365084</v>
      </c>
      <c r="N3" s="6">
        <f t="shared" si="1"/>
        <v>0.39889023954765368</v>
      </c>
    </row>
    <row r="4" spans="1:15" ht="21" x14ac:dyDescent="0.25">
      <c r="A4" s="11">
        <v>3</v>
      </c>
      <c r="B4" s="12">
        <v>18625</v>
      </c>
      <c r="C4" s="5">
        <v>-8.11</v>
      </c>
      <c r="D4" s="5">
        <v>-7.47</v>
      </c>
      <c r="E4" s="5">
        <f>'jnk1'!E4-('jnk1'!E$23-'jnk1'!$C$23)</f>
        <v>-7.0641285714285722</v>
      </c>
      <c r="F4" s="5">
        <f>'jnk1'!F4-('jnk1'!F$23-'jnk1'!$C$23)</f>
        <v>-7.4055666666666689</v>
      </c>
      <c r="G4" s="5">
        <f>'jnk1'!G4-('jnk1'!G$23-'jnk1'!$C$23)</f>
        <v>-8.3211904761904769</v>
      </c>
      <c r="H4" s="5">
        <f>'jnk1'!H4-('jnk1'!H$23-'jnk1'!$C$23)</f>
        <v>-7.5969619047619048</v>
      </c>
      <c r="I4" s="6">
        <f t="shared" si="0"/>
        <v>0.65001943122883366</v>
      </c>
      <c r="J4" s="5">
        <f>'jnk1'!J4-('jnk1'!J$23-'jnk1'!$C$23)</f>
        <v>-7.7288142857142876</v>
      </c>
      <c r="K4" s="5">
        <f>'jnk1'!K4-('jnk1'!K$23-'jnk1'!$C$23)</f>
        <v>-8.038393809523809</v>
      </c>
      <c r="L4" s="5">
        <f>'jnk1'!L4-('jnk1'!L$23-'jnk1'!$C$23)</f>
        <v>-6.9213176904761919</v>
      </c>
      <c r="M4" s="5">
        <f>'jnk1'!M4-('jnk1'!M$23-'jnk1'!$C$23)</f>
        <v>-7.5608550793650835</v>
      </c>
      <c r="N4" s="6">
        <f t="shared" si="1"/>
        <v>0.57673640550800054</v>
      </c>
    </row>
    <row r="5" spans="1:15" ht="21" x14ac:dyDescent="0.25">
      <c r="A5" s="11">
        <v>4</v>
      </c>
      <c r="B5" s="12">
        <v>18626</v>
      </c>
      <c r="C5" s="5">
        <v>-8.8699999999999992</v>
      </c>
      <c r="D5" s="5">
        <v>-8.68</v>
      </c>
      <c r="E5" s="5">
        <f>'jnk1'!E5-('jnk1'!E$23-'jnk1'!$C$23)</f>
        <v>-8.542528571428571</v>
      </c>
      <c r="F5" s="5">
        <f>'jnk1'!F5-('jnk1'!F$23-'jnk1'!$C$23)</f>
        <v>-9.1617666666666686</v>
      </c>
      <c r="G5" s="5">
        <f>'jnk1'!G5-('jnk1'!G$23-'jnk1'!$C$23)</f>
        <v>-8.7835904761904775</v>
      </c>
      <c r="H5" s="5">
        <f>'jnk1'!H5-('jnk1'!H$23-'jnk1'!$C$23)</f>
        <v>-8.8292952380952361</v>
      </c>
      <c r="I5" s="6">
        <f t="shared" si="0"/>
        <v>0.31213882903942758</v>
      </c>
      <c r="J5" s="5">
        <f>'jnk1'!J5-('jnk1'!J$23-'jnk1'!$C$23)</f>
        <v>-9.2666142857142866</v>
      </c>
      <c r="K5" s="5">
        <f>'jnk1'!K5-('jnk1'!K$23-'jnk1'!$C$23)</f>
        <v>-9.3152938095238103</v>
      </c>
      <c r="L5" s="5">
        <f>'jnk1'!L5-('jnk1'!L$23-'jnk1'!$C$23)</f>
        <v>-9.3170476904761905</v>
      </c>
      <c r="M5" s="5">
        <f>'jnk1'!M5-('jnk1'!M$23-'jnk1'!$C$23)</f>
        <v>-9.2976650793650837</v>
      </c>
      <c r="N5" s="6">
        <f t="shared" si="1"/>
        <v>2.8624873951964516E-2</v>
      </c>
    </row>
    <row r="6" spans="1:15" ht="21" x14ac:dyDescent="0.25">
      <c r="A6" s="11">
        <v>5</v>
      </c>
      <c r="B6" s="12">
        <v>18627</v>
      </c>
      <c r="C6" s="5">
        <v>-8.48</v>
      </c>
      <c r="D6" s="5">
        <v>-8.4</v>
      </c>
      <c r="E6" s="5">
        <f>'jnk1'!E6-('jnk1'!E$23-'jnk1'!$C$23)</f>
        <v>-8.575328571428571</v>
      </c>
      <c r="F6" s="5">
        <f>'jnk1'!F6-('jnk1'!F$23-'jnk1'!$C$23)</f>
        <v>-8.6637666666666675</v>
      </c>
      <c r="G6" s="5">
        <f>'jnk1'!G6-('jnk1'!G$23-'jnk1'!$C$23)</f>
        <v>-8.6459904761904767</v>
      </c>
      <c r="H6" s="5">
        <f>'jnk1'!H6-('jnk1'!H$23-'jnk1'!$C$23)</f>
        <v>-8.6283619047619027</v>
      </c>
      <c r="I6" s="6">
        <f t="shared" si="0"/>
        <v>4.6780327813033193E-2</v>
      </c>
      <c r="J6" s="5">
        <f>'jnk1'!J6-('jnk1'!J$23-'jnk1'!$C$23)</f>
        <v>-9.0939142857142876</v>
      </c>
      <c r="K6" s="5">
        <f>'jnk1'!K6-('jnk1'!K$23-'jnk1'!$C$23)</f>
        <v>-9.1641938095238089</v>
      </c>
      <c r="L6" s="5"/>
      <c r="M6" s="5">
        <f>'jnk1'!M6-('jnk1'!M$23-'jnk1'!$C$23)</f>
        <v>-9.1592650793650847</v>
      </c>
      <c r="N6" s="6">
        <f t="shared" si="1"/>
        <v>4.9695127864273929E-2</v>
      </c>
      <c r="O6" s="30" t="s">
        <v>182</v>
      </c>
    </row>
    <row r="7" spans="1:15" ht="21" x14ac:dyDescent="0.25">
      <c r="A7" s="11">
        <v>6</v>
      </c>
      <c r="B7" s="12">
        <v>18628</v>
      </c>
      <c r="C7" s="5">
        <v>-8.6999999999999993</v>
      </c>
      <c r="D7" s="5">
        <v>-7.39</v>
      </c>
      <c r="E7" s="5">
        <f>'jnk1'!E7-('jnk1'!E$23-'jnk1'!$C$23)</f>
        <v>-7.3448285714285717</v>
      </c>
      <c r="F7" s="5">
        <f>'jnk1'!F7-('jnk1'!F$23-'jnk1'!$C$23)</f>
        <v>-7.809466666666669</v>
      </c>
      <c r="G7" s="5">
        <f>'jnk1'!G7-('jnk1'!G$23-'jnk1'!$C$23)</f>
        <v>-5.8777904761904765</v>
      </c>
      <c r="H7" s="5">
        <f>'jnk1'!H7-('jnk1'!H$23-'jnk1'!$C$23)</f>
        <v>-7.0106952380952343</v>
      </c>
      <c r="I7" s="6">
        <f t="shared" si="0"/>
        <v>1.0082544517860936</v>
      </c>
      <c r="J7" s="5">
        <f>'jnk1'!J7-('jnk1'!J$23-'jnk1'!$C$23)</f>
        <v>-7.4523142857142872</v>
      </c>
      <c r="K7" s="5">
        <f>'jnk1'!K7-('jnk1'!K$23-'jnk1'!$C$23)</f>
        <v>-7.1772938095238104</v>
      </c>
      <c r="L7" s="5">
        <f>'jnk1'!L7-('jnk1'!L$23-'jnk1'!$C$23)</f>
        <v>-7.5917476904761916</v>
      </c>
      <c r="M7" s="5">
        <f>'jnk1'!M7-('jnk1'!M$23-'jnk1'!$C$23)</f>
        <v>-7.405131746031751</v>
      </c>
      <c r="N7" s="6">
        <f t="shared" si="1"/>
        <v>0.21089094975208725</v>
      </c>
    </row>
    <row r="8" spans="1:15" ht="21" x14ac:dyDescent="0.25">
      <c r="A8" s="11">
        <v>7</v>
      </c>
      <c r="B8" s="12">
        <v>18629</v>
      </c>
      <c r="C8" s="5">
        <v>-8.67</v>
      </c>
      <c r="D8" s="5">
        <v>-7.95</v>
      </c>
      <c r="E8" s="5">
        <f>'jnk1'!E8-('jnk1'!E$23-'jnk1'!$C$23)</f>
        <v>-7.920928571428572</v>
      </c>
      <c r="F8" s="5">
        <f>'jnk1'!F8-('jnk1'!F$23-'jnk1'!$C$23)</f>
        <v>-8.2886666666666677</v>
      </c>
      <c r="G8" s="5">
        <f>'jnk1'!G8-('jnk1'!G$23-'jnk1'!$C$23)</f>
        <v>-7.7337904761904763</v>
      </c>
      <c r="H8" s="5">
        <f>'jnk1'!H8-('jnk1'!H$23-'jnk1'!$C$23)</f>
        <v>-7.9811285714285702</v>
      </c>
      <c r="I8" s="6">
        <f t="shared" si="0"/>
        <v>0.28229404295759175</v>
      </c>
      <c r="J8" s="5">
        <f>'jnk1'!J8-('jnk1'!J$23-'jnk1'!$C$23)</f>
        <v>-8.5331142857142872</v>
      </c>
      <c r="K8" s="5">
        <f>'jnk1'!K8-('jnk1'!K$23-'jnk1'!$C$23)</f>
        <v>-8.473593809523809</v>
      </c>
      <c r="L8" s="5">
        <f>'jnk1'!L8-('jnk1'!L$23-'jnk1'!$C$23)</f>
        <v>-9.0996476904761909</v>
      </c>
      <c r="M8" s="5">
        <f>'jnk1'!M8-('jnk1'!M$23-'jnk1'!$C$23)</f>
        <v>-8.7001317460317491</v>
      </c>
      <c r="N8" s="6">
        <f t="shared" si="1"/>
        <v>0.34555420405791515</v>
      </c>
    </row>
    <row r="9" spans="1:15" ht="21" x14ac:dyDescent="0.25">
      <c r="A9" s="11">
        <v>8</v>
      </c>
      <c r="B9" s="12">
        <v>18630</v>
      </c>
      <c r="C9" s="5">
        <v>-9.14</v>
      </c>
      <c r="D9" s="5">
        <v>-7.65</v>
      </c>
      <c r="E9" s="5">
        <f>'jnk1'!E9-('jnk1'!E$23-'jnk1'!$C$23)</f>
        <v>-8.5910285714285717</v>
      </c>
      <c r="F9" s="5">
        <f>'jnk1'!F9-('jnk1'!F$23-'jnk1'!$C$23)</f>
        <v>-8.4132666666666687</v>
      </c>
      <c r="G9" s="5">
        <f>'jnk1'!G9-('jnk1'!G$23-'jnk1'!$C$23)</f>
        <v>-7.9882904761904765</v>
      </c>
      <c r="H9" s="5">
        <f>'jnk1'!H9-('jnk1'!H$23-'jnk1'!$C$23)</f>
        <v>-8.3308619047619032</v>
      </c>
      <c r="I9" s="6">
        <f t="shared" si="0"/>
        <v>0.30970342499114745</v>
      </c>
      <c r="J9" s="5">
        <f>'jnk1'!J9-('jnk1'!J$23-'jnk1'!$C$23)</f>
        <v>-8.6013142857142864</v>
      </c>
      <c r="K9" s="5">
        <f>'jnk1'!K9-('jnk1'!K$23-'jnk1'!$C$23)</f>
        <v>-8.71099380952381</v>
      </c>
      <c r="L9" s="5">
        <f>'jnk1'!L9-('jnk1'!L$23-'jnk1'!$C$23)</f>
        <v>-7.9366476904761907</v>
      </c>
      <c r="M9" s="5">
        <f>'jnk1'!M9-('jnk1'!M$23-'jnk1'!$C$23)</f>
        <v>-8.4143317460317508</v>
      </c>
      <c r="N9" s="6">
        <f t="shared" si="1"/>
        <v>0.41901137471684391</v>
      </c>
    </row>
    <row r="10" spans="1:15" ht="21" x14ac:dyDescent="0.25">
      <c r="A10" s="11">
        <v>9</v>
      </c>
      <c r="B10" s="12">
        <v>18631</v>
      </c>
      <c r="C10" s="5">
        <v>-9.41</v>
      </c>
      <c r="D10" s="5">
        <v>-9.1199999999999992</v>
      </c>
      <c r="E10" s="5">
        <f>'jnk1'!E10-('jnk1'!E$23-'jnk1'!$C$23)</f>
        <v>-9.9214285714285708</v>
      </c>
      <c r="F10" s="5">
        <f>'jnk1'!F10-('jnk1'!F$23-'jnk1'!$C$23)</f>
        <v>-8.5111666666666679</v>
      </c>
      <c r="G10" s="5">
        <f>'jnk1'!G10-('jnk1'!G$23-'jnk1'!$C$23)</f>
        <v>-8.2500904761904774</v>
      </c>
      <c r="H10" s="5">
        <f>'jnk1'!H10-('jnk1'!H$23-'jnk1'!$C$23)</f>
        <v>-8.8942285714285703</v>
      </c>
      <c r="I10" s="6">
        <f t="shared" si="0"/>
        <v>0.89910793251332632</v>
      </c>
      <c r="J10" s="5">
        <f>'jnk1'!J10-('jnk1'!J$23-'jnk1'!$C$23)</f>
        <v>-8.5084142857142862</v>
      </c>
      <c r="K10" s="5">
        <f>'jnk1'!K10-('jnk1'!K$23-'jnk1'!$C$23)</f>
        <v>-9.2320938095238105</v>
      </c>
      <c r="L10" s="5">
        <f>'jnk1'!L10-('jnk1'!L$23-'jnk1'!$C$23)</f>
        <v>-9.0322476904761917</v>
      </c>
      <c r="M10" s="5">
        <f>'jnk1'!M10-('jnk1'!M$23-'jnk1'!$C$23)</f>
        <v>-8.9222650793650846</v>
      </c>
      <c r="N10" s="6">
        <f t="shared" si="1"/>
        <v>0.37373162394603099</v>
      </c>
    </row>
    <row r="11" spans="1:15" ht="21" x14ac:dyDescent="0.25">
      <c r="A11" s="11">
        <v>10</v>
      </c>
      <c r="B11" s="12">
        <v>18632</v>
      </c>
      <c r="C11" s="5">
        <v>-9.08</v>
      </c>
      <c r="D11" s="5">
        <v>-8.5299999999999994</v>
      </c>
      <c r="E11" s="5">
        <f>'jnk1'!E11-('jnk1'!E$23-'jnk1'!$C$23)</f>
        <v>-8.298628571428571</v>
      </c>
      <c r="F11" s="5">
        <f>'jnk1'!F11-('jnk1'!F$23-'jnk1'!$C$23)</f>
        <v>-8.017566666666669</v>
      </c>
      <c r="G11" s="5">
        <f>'jnk1'!G11-('jnk1'!G$23-'jnk1'!$C$23)</f>
        <v>-8.709090476190477</v>
      </c>
      <c r="H11" s="5">
        <f>'jnk1'!H11-('jnk1'!H$23-'jnk1'!$C$23)</f>
        <v>-8.3417619047619045</v>
      </c>
      <c r="I11" s="6">
        <f t="shared" si="0"/>
        <v>0.34777386060184773</v>
      </c>
      <c r="J11" s="5">
        <f>'jnk1'!J11-('jnk1'!J$23-'jnk1'!$C$23)</f>
        <v>-9.2324142857142864</v>
      </c>
      <c r="K11" s="5">
        <f>'jnk1'!K11-('jnk1'!K$23-'jnk1'!$C$23)</f>
        <v>-9.1140938095238102</v>
      </c>
      <c r="L11" s="5">
        <f>'jnk1'!L11-('jnk1'!L$23-'jnk1'!$C$23)</f>
        <v>-8.5987476904761913</v>
      </c>
      <c r="M11" s="5">
        <f>'jnk1'!M11-('jnk1'!M$23-'jnk1'!$C$23)</f>
        <v>-8.9797650793650838</v>
      </c>
      <c r="N11" s="6">
        <f t="shared" si="1"/>
        <v>0.33692598381643202</v>
      </c>
    </row>
    <row r="12" spans="1:15" ht="21" x14ac:dyDescent="0.25">
      <c r="A12" s="11">
        <v>11</v>
      </c>
      <c r="B12" s="12">
        <v>18633</v>
      </c>
      <c r="C12" s="5">
        <v>-9.17</v>
      </c>
      <c r="D12" s="5">
        <v>-8.06</v>
      </c>
      <c r="E12" s="5">
        <f>'jnk1'!E12-('jnk1'!E$23-'jnk1'!$C$23)</f>
        <v>-8.7846285714285717</v>
      </c>
      <c r="F12" s="5">
        <f>'jnk1'!F12-('jnk1'!F$23-'jnk1'!$C$23)</f>
        <v>-8.4023666666666674</v>
      </c>
      <c r="G12" s="5">
        <f>'jnk1'!G12-('jnk1'!G$23-'jnk1'!$C$23)</f>
        <v>-8.6880904761904763</v>
      </c>
      <c r="H12" s="5">
        <f>'jnk1'!H12-('jnk1'!H$23-'jnk1'!$C$23)</f>
        <v>-8.625028571428567</v>
      </c>
      <c r="I12" s="6">
        <f t="shared" si="0"/>
        <v>0.19878039096500294</v>
      </c>
      <c r="J12" s="5">
        <f>'jnk1'!J12-('jnk1'!J$23-'jnk1'!$C$23)</f>
        <v>-9.1293142857142868</v>
      </c>
      <c r="K12" s="5">
        <f>'jnk1'!K12-('jnk1'!K$23-'jnk1'!$C$23)</f>
        <v>-9.2780938095238099</v>
      </c>
      <c r="L12" s="5">
        <f>'jnk1'!L12-('jnk1'!L$23-'jnk1'!$C$23)</f>
        <v>-9.0699476904761909</v>
      </c>
      <c r="M12" s="5">
        <f>'jnk1'!M12-('jnk1'!M$23-'jnk1'!$C$23)</f>
        <v>-9.1571317460317498</v>
      </c>
      <c r="N12" s="6">
        <f t="shared" si="1"/>
        <v>0.10722604333038527</v>
      </c>
    </row>
    <row r="13" spans="1:15" ht="21" x14ac:dyDescent="0.25">
      <c r="A13" s="11">
        <v>12</v>
      </c>
      <c r="B13" s="12">
        <v>18634</v>
      </c>
      <c r="C13" s="5">
        <v>-9.99</v>
      </c>
      <c r="D13" s="5">
        <v>-10.53</v>
      </c>
      <c r="E13" s="5">
        <f>'jnk1'!E13-('jnk1'!E$23-'jnk1'!$C$23)</f>
        <v>-10.679128571428572</v>
      </c>
      <c r="F13" s="5">
        <f>'jnk1'!F13-('jnk1'!F$23-'jnk1'!$C$23)</f>
        <v>-11.245366666666667</v>
      </c>
      <c r="G13" s="5">
        <f>'jnk1'!G13-('jnk1'!G$23-'jnk1'!$C$23)</f>
        <v>-10.955390476190477</v>
      </c>
      <c r="H13" s="5">
        <f>'jnk1'!H13-('jnk1'!H$23-'jnk1'!$C$23)</f>
        <v>-10.959961904761904</v>
      </c>
      <c r="I13" s="6">
        <f t="shared" si="0"/>
        <v>0.28314672626414777</v>
      </c>
      <c r="J13" s="5">
        <f>'jnk1'!J13-('jnk1'!J$23-'jnk1'!$C$23)</f>
        <v>-10.105514285714287</v>
      </c>
      <c r="K13" s="5">
        <f>'jnk1'!K13-('jnk1'!K$23-'jnk1'!$C$23)</f>
        <v>-9.9666938095238091</v>
      </c>
      <c r="L13" s="5">
        <f>'jnk1'!L13-('jnk1'!L$23-'jnk1'!$C$23)</f>
        <v>-10.355647690476191</v>
      </c>
      <c r="M13" s="5">
        <f>'jnk1'!M13-('jnk1'!M$23-'jnk1'!$C$23)</f>
        <v>-10.140631746031749</v>
      </c>
      <c r="N13" s="6">
        <f t="shared" si="1"/>
        <v>0.19711374309243102</v>
      </c>
    </row>
    <row r="14" spans="1:15" ht="21" x14ac:dyDescent="0.25">
      <c r="A14" s="11">
        <v>13</v>
      </c>
      <c r="B14" s="12">
        <v>18635</v>
      </c>
      <c r="C14" s="5">
        <v>-7.29</v>
      </c>
      <c r="D14" s="5">
        <v>-8.02</v>
      </c>
      <c r="E14" s="5">
        <f>'jnk1'!E14-('jnk1'!E$23-'jnk1'!$C$23)</f>
        <v>-8.4577285714285715</v>
      </c>
      <c r="F14" s="5">
        <f>'jnk1'!F14-('jnk1'!F$23-'jnk1'!$C$23)</f>
        <v>-7.8886666666666674</v>
      </c>
      <c r="G14" s="5">
        <f>'jnk1'!G14-('jnk1'!G$23-'jnk1'!$C$23)</f>
        <v>-7.151190476190477</v>
      </c>
      <c r="H14" s="5">
        <f>'jnk1'!H14-('jnk1'!H$23-'jnk1'!$C$23)</f>
        <v>-7.8325285714285684</v>
      </c>
      <c r="I14" s="6">
        <f t="shared" si="0"/>
        <v>0.65507561615421017</v>
      </c>
      <c r="J14" s="5">
        <f>'jnk1'!J14-('jnk1'!J$23-'jnk1'!$C$23)</f>
        <v>-7.4487142857142867</v>
      </c>
      <c r="K14" s="5">
        <f>'jnk1'!K14-('jnk1'!K$23-'jnk1'!$C$23)</f>
        <v>-6.2269238095238091</v>
      </c>
      <c r="L14" s="5">
        <f>'jnk1'!L14-('jnk1'!L$23-'jnk1'!$C$23)</f>
        <v>-8.1899476904761919</v>
      </c>
      <c r="M14" s="5">
        <f>'jnk1'!M14-('jnk1'!M$23-'jnk1'!$C$23)</f>
        <v>-7.2865417460317499</v>
      </c>
      <c r="N14" s="6">
        <f t="shared" si="1"/>
        <v>0.99126700786031219</v>
      </c>
    </row>
    <row r="15" spans="1:15" ht="21" x14ac:dyDescent="0.25">
      <c r="A15" s="11">
        <v>14</v>
      </c>
      <c r="B15" s="12">
        <v>18636</v>
      </c>
      <c r="C15" s="5">
        <v>-7.51</v>
      </c>
      <c r="D15" s="5">
        <v>-8.66</v>
      </c>
      <c r="E15" s="5">
        <f>'jnk1'!E15-('jnk1'!E$23-'jnk1'!$C$23)</f>
        <v>-8.0258285714285709</v>
      </c>
      <c r="F15" s="5">
        <f>'jnk1'!F15-('jnk1'!F$23-'jnk1'!$C$23)</f>
        <v>-8.4802666666666688</v>
      </c>
      <c r="G15" s="5">
        <f>'jnk1'!G15-('jnk1'!G$23-'jnk1'!$C$23)</f>
        <v>-8.1811904761904763</v>
      </c>
      <c r="H15" s="5">
        <f>'jnk1'!H15-('jnk1'!H$23-'jnk1'!$C$23)</f>
        <v>-8.2290952380952351</v>
      </c>
      <c r="I15" s="6">
        <f t="shared" si="0"/>
        <v>0.23097542133476373</v>
      </c>
      <c r="J15" s="5">
        <f>'jnk1'!J15-('jnk1'!J$23-'jnk1'!$C$23)</f>
        <v>-7.985614285714286</v>
      </c>
      <c r="K15" s="5">
        <f>'jnk1'!K15-('jnk1'!K$23-'jnk1'!$C$23)</f>
        <v>-8.3076938095238102</v>
      </c>
      <c r="L15" s="5">
        <f>'jnk1'!L15-('jnk1'!L$23-'jnk1'!$C$23)</f>
        <v>-8.3626476904761908</v>
      </c>
      <c r="M15" s="5">
        <f>'jnk1'!M15-('jnk1'!M$23-'jnk1'!$C$23)</f>
        <v>-8.2166650793650824</v>
      </c>
      <c r="N15" s="6">
        <f t="shared" si="1"/>
        <v>0.2036783972326032</v>
      </c>
    </row>
    <row r="16" spans="1:15" ht="21" x14ac:dyDescent="0.25">
      <c r="A16" s="11">
        <v>15</v>
      </c>
      <c r="B16" s="12">
        <v>18637</v>
      </c>
      <c r="C16" s="5">
        <v>-10.14</v>
      </c>
      <c r="D16" s="5">
        <v>-10.93</v>
      </c>
      <c r="E16" s="5">
        <f>'jnk1'!E16-('jnk1'!E$23-'jnk1'!$C$23)</f>
        <v>-10.618828571428571</v>
      </c>
      <c r="F16" s="5">
        <f>'jnk1'!F16-('jnk1'!F$23-'jnk1'!$C$23)</f>
        <v>-10.715666666666667</v>
      </c>
      <c r="G16" s="5">
        <f>'jnk1'!G16-('jnk1'!G$23-'jnk1'!$C$23)</f>
        <v>-10.785890476190477</v>
      </c>
      <c r="H16" s="5">
        <f>'jnk1'!H16-('jnk1'!H$23-'jnk1'!$C$23)</f>
        <v>-10.706795238095236</v>
      </c>
      <c r="I16" s="6">
        <f t="shared" si="0"/>
        <v>8.3883530501180997E-2</v>
      </c>
      <c r="J16" s="5">
        <f>'jnk1'!J16-('jnk1'!J$23-'jnk1'!$C$23)</f>
        <v>-10.272314285714288</v>
      </c>
      <c r="K16" s="5">
        <f>'jnk1'!K16-('jnk1'!K$23-'jnk1'!$C$23)</f>
        <v>-9.6969938095238088</v>
      </c>
      <c r="L16" s="5">
        <f>'jnk1'!L16-('jnk1'!L$23-'jnk1'!$C$23)</f>
        <v>-9.3628476904761921</v>
      </c>
      <c r="M16" s="5">
        <f>'jnk1'!M16-('jnk1'!M$23-'jnk1'!$C$23)</f>
        <v>-9.7753984126984186</v>
      </c>
      <c r="N16" s="6">
        <f t="shared" si="1"/>
        <v>0.46003202190220716</v>
      </c>
    </row>
    <row r="17" spans="1:14" ht="21" x14ac:dyDescent="0.25">
      <c r="A17" s="11">
        <v>16</v>
      </c>
      <c r="B17" s="12">
        <v>18638</v>
      </c>
      <c r="C17" s="5">
        <v>-10.09</v>
      </c>
      <c r="D17" s="5">
        <v>-10.44</v>
      </c>
      <c r="E17" s="5">
        <f>'jnk1'!E17-('jnk1'!E$23-'jnk1'!$C$23)</f>
        <v>-10.405928571428571</v>
      </c>
      <c r="F17" s="5">
        <f>'jnk1'!F17-('jnk1'!F$23-'jnk1'!$C$23)</f>
        <v>-9.8941666666666688</v>
      </c>
      <c r="G17" s="5">
        <f>'jnk1'!G17-('jnk1'!G$23-'jnk1'!$C$23)</f>
        <v>-10.894090476190478</v>
      </c>
      <c r="H17" s="5">
        <f>'jnk1'!H17-('jnk1'!H$23-'jnk1'!$C$23)</f>
        <v>-10.398061904761903</v>
      </c>
      <c r="I17" s="6">
        <f t="shared" si="0"/>
        <v>0.50000831947727109</v>
      </c>
      <c r="J17" s="5">
        <f>'jnk1'!J17-('jnk1'!J$23-'jnk1'!$C$23)</f>
        <v>-10.794314285714286</v>
      </c>
      <c r="K17" s="5">
        <f>'jnk1'!K17-('jnk1'!K$23-'jnk1'!$C$23)</f>
        <v>-10.49219380952381</v>
      </c>
      <c r="L17" s="5">
        <f>'jnk1'!L17-('jnk1'!L$23-'jnk1'!$C$23)</f>
        <v>-10.96724769047619</v>
      </c>
      <c r="M17" s="5">
        <f>'jnk1'!M17-('jnk1'!M$23-'jnk1'!$C$23)</f>
        <v>-10.749265079365085</v>
      </c>
      <c r="N17" s="6">
        <f t="shared" si="1"/>
        <v>0.24043673264292173</v>
      </c>
    </row>
    <row r="18" spans="1:14" ht="21" x14ac:dyDescent="0.25">
      <c r="A18" s="11">
        <v>17</v>
      </c>
      <c r="B18" s="12">
        <v>18639</v>
      </c>
      <c r="C18" s="5">
        <v>-9.74</v>
      </c>
      <c r="D18" s="5">
        <v>-10.57</v>
      </c>
      <c r="E18" s="5">
        <f>'jnk1'!E18-('jnk1'!E$23-'jnk1'!$C$23)</f>
        <v>-10.217528571428572</v>
      </c>
      <c r="F18" s="5">
        <f>'jnk1'!F18-('jnk1'!F$23-'jnk1'!$C$23)</f>
        <v>-11.445066666666667</v>
      </c>
      <c r="G18" s="5">
        <f>'jnk1'!G18-('jnk1'!G$23-'jnk1'!$C$23)</f>
        <v>-11.033990476190477</v>
      </c>
      <c r="H18" s="5">
        <f>'jnk1'!H18-('jnk1'!H$23-'jnk1'!$C$23)</f>
        <v>-10.898861904761901</v>
      </c>
      <c r="I18" s="6">
        <f t="shared" si="0"/>
        <v>0.62482576925686883</v>
      </c>
      <c r="J18" s="5">
        <f>'jnk1'!J18-('jnk1'!J$23-'jnk1'!$C$23)</f>
        <v>-10.304114285714286</v>
      </c>
      <c r="K18" s="5">
        <f>'jnk1'!K18-('jnk1'!K$23-'jnk1'!$C$23)</f>
        <v>-10.35969380952381</v>
      </c>
      <c r="L18" s="5">
        <f>'jnk1'!L18-('jnk1'!L$23-'jnk1'!$C$23)</f>
        <v>-10.669147690476191</v>
      </c>
      <c r="M18" s="5">
        <f>'jnk1'!M18-('jnk1'!M$23-'jnk1'!$C$23)</f>
        <v>-10.44233174603175</v>
      </c>
      <c r="N18" s="6">
        <f t="shared" si="1"/>
        <v>0.19668086438672336</v>
      </c>
    </row>
    <row r="19" spans="1:14" ht="21" x14ac:dyDescent="0.25">
      <c r="A19" s="11">
        <v>18</v>
      </c>
      <c r="B19" s="12">
        <v>18652</v>
      </c>
      <c r="C19" s="5">
        <v>-10.68</v>
      </c>
      <c r="D19" s="5">
        <v>-11.58</v>
      </c>
      <c r="E19" s="5">
        <f>'jnk1'!E19-('jnk1'!E$23-'jnk1'!$C$23)</f>
        <v>-11.179428571428572</v>
      </c>
      <c r="F19" s="5">
        <f>'jnk1'!F19-('jnk1'!F$23-'jnk1'!$C$23)</f>
        <v>-11.442066666666669</v>
      </c>
      <c r="G19" s="5">
        <f>'jnk1'!G19-('jnk1'!G$23-'jnk1'!$C$23)</f>
        <v>-11.707990476190476</v>
      </c>
      <c r="H19" s="5">
        <f>'jnk1'!H19-('jnk1'!H$23-'jnk1'!$C$23)</f>
        <v>-11.443161904761903</v>
      </c>
      <c r="I19" s="6">
        <f t="shared" si="0"/>
        <v>0.26428265446534144</v>
      </c>
      <c r="J19" s="5">
        <f>'jnk1'!J19-('jnk1'!J$23-'jnk1'!$C$23)</f>
        <v>-11.352914285714286</v>
      </c>
      <c r="K19" s="5">
        <f>'jnk1'!K19-('jnk1'!K$23-'jnk1'!$C$23)</f>
        <v>-11.17049380952381</v>
      </c>
      <c r="L19" s="5">
        <f>'jnk1'!L19-('jnk1'!L$23-'jnk1'!$C$23)</f>
        <v>-10.938047690476191</v>
      </c>
      <c r="M19" s="5">
        <f>'jnk1'!M19-('jnk1'!M$23-'jnk1'!$C$23)</f>
        <v>-11.15183174603175</v>
      </c>
      <c r="N19" s="6">
        <f t="shared" si="1"/>
        <v>0.20793537467135853</v>
      </c>
    </row>
    <row r="20" spans="1:14" ht="21" x14ac:dyDescent="0.25">
      <c r="A20" s="11">
        <v>19</v>
      </c>
      <c r="B20" s="12">
        <v>18658</v>
      </c>
      <c r="C20" s="5">
        <v>-9.6999999999999993</v>
      </c>
      <c r="D20" s="5">
        <v>-9.89</v>
      </c>
      <c r="E20" s="5">
        <f>'jnk1'!E20-('jnk1'!E$23-'jnk1'!$C$23)</f>
        <v>-9.5510285714285708</v>
      </c>
      <c r="F20" s="5">
        <f>'jnk1'!F20-('jnk1'!F$23-'jnk1'!$C$23)</f>
        <v>-9.471466666666668</v>
      </c>
      <c r="G20" s="5">
        <f>'jnk1'!G20-('jnk1'!G$23-'jnk1'!$C$23)</f>
        <v>-9.7147904761904762</v>
      </c>
      <c r="H20" s="5">
        <f>'jnk1'!H20-('jnk1'!H$23-'jnk1'!$C$23)</f>
        <v>-9.5790952380952366</v>
      </c>
      <c r="I20" s="6">
        <f t="shared" si="0"/>
        <v>0.12406620169743246</v>
      </c>
      <c r="J20" s="5">
        <f>'jnk1'!J20-('jnk1'!J$23-'jnk1'!$C$23)</f>
        <v>-9.7706142857142861</v>
      </c>
      <c r="K20" s="5">
        <f>'jnk1'!K20-('jnk1'!K$23-'jnk1'!$C$23)</f>
        <v>-10.14259380952381</v>
      </c>
      <c r="L20" s="5">
        <f>'jnk1'!L20-('jnk1'!L$23-'jnk1'!$C$23)</f>
        <v>-9.5652476904761912</v>
      </c>
      <c r="M20" s="5">
        <f>'jnk1'!M20-('jnk1'!M$23-'jnk1'!$C$23)</f>
        <v>-9.8241650793650841</v>
      </c>
      <c r="N20" s="6">
        <f t="shared" si="1"/>
        <v>0.29265245193818612</v>
      </c>
    </row>
    <row r="21" spans="1:14" ht="21" x14ac:dyDescent="0.25">
      <c r="A21" s="11">
        <v>20</v>
      </c>
      <c r="B21" s="12">
        <v>18659</v>
      </c>
      <c r="C21" s="5">
        <v>-9.4700000000000006</v>
      </c>
      <c r="D21" s="5">
        <v>-9.83</v>
      </c>
      <c r="E21" s="5">
        <f>'jnk1'!E21-('jnk1'!E$23-'jnk1'!$C$23)</f>
        <v>-9.5713285714285714</v>
      </c>
      <c r="F21" s="5">
        <f>'jnk1'!F21-('jnk1'!F$23-'jnk1'!$C$23)</f>
        <v>-9.271366666666669</v>
      </c>
      <c r="G21" s="5">
        <f>'jnk1'!G21-('jnk1'!G$23-'jnk1'!$C$23)</f>
        <v>-10.307690476190476</v>
      </c>
      <c r="H21" s="5">
        <f>'jnk1'!H21-('jnk1'!H$23-'jnk1'!$C$23)</f>
        <v>-9.7167952380952372</v>
      </c>
      <c r="I21" s="6">
        <f t="shared" si="0"/>
        <v>0.53325619816352599</v>
      </c>
      <c r="J21" s="5">
        <f>'jnk1'!J21-('jnk1'!J$23-'jnk1'!$C$23)</f>
        <v>-8.8961142857142868</v>
      </c>
      <c r="K21" s="5">
        <f>'jnk1'!K21-('jnk1'!K$23-'jnk1'!$C$23)</f>
        <v>-8.8794938095238098</v>
      </c>
      <c r="L21" s="5">
        <f>'jnk1'!L21-('jnk1'!L$23-'jnk1'!$C$23)</f>
        <v>-9.0074476904761909</v>
      </c>
      <c r="M21" s="5">
        <f>'jnk1'!M21-('jnk1'!M$23-'jnk1'!$C$23)</f>
        <v>-8.9256984126984182</v>
      </c>
      <c r="N21" s="6">
        <f t="shared" si="1"/>
        <v>6.9574376144588709E-2</v>
      </c>
    </row>
    <row r="22" spans="1:14" ht="21" x14ac:dyDescent="0.25">
      <c r="A22" s="11">
        <v>21</v>
      </c>
      <c r="B22" s="12">
        <v>18660</v>
      </c>
      <c r="C22" s="5">
        <v>-8.6999999999999993</v>
      </c>
      <c r="D22" s="5">
        <v>-9.31</v>
      </c>
      <c r="E22" s="5">
        <f>'jnk1'!E22-('jnk1'!E$23-'jnk1'!$C$23)</f>
        <v>-9.2829285714285721</v>
      </c>
      <c r="F22" s="5">
        <f>'jnk1'!F22-('jnk1'!F$23-'jnk1'!$C$23)</f>
        <v>-9.0113666666666674</v>
      </c>
      <c r="G22" s="5">
        <f>'jnk1'!G22-('jnk1'!G$23-'jnk1'!$C$23)</f>
        <v>-8.8648904761904763</v>
      </c>
      <c r="H22" s="5">
        <f>'jnk1'!H22-('jnk1'!H$23-'jnk1'!$C$23)</f>
        <v>-9.0530619047619041</v>
      </c>
      <c r="I22" s="6">
        <f t="shared" si="0"/>
        <v>0.21211513837403906</v>
      </c>
      <c r="J22" s="5">
        <f>'jnk1'!J22-('jnk1'!J$23-'jnk1'!$C$23)</f>
        <v>-8.0905142857142867</v>
      </c>
      <c r="K22" s="5">
        <f>'jnk1'!K22-('jnk1'!K$23-'jnk1'!$C$23)</f>
        <v>-8.1212938095238094</v>
      </c>
      <c r="L22" s="5">
        <f>'jnk1'!L22-('jnk1'!L$23-'jnk1'!$C$23)</f>
        <v>-8.4896476904761915</v>
      </c>
      <c r="M22" s="5">
        <f>'jnk1'!M22-('jnk1'!M$23-'jnk1'!$C$23)</f>
        <v>-8.2318317460317498</v>
      </c>
      <c r="N22" s="6">
        <f t="shared" si="1"/>
        <v>0.22208835910340327</v>
      </c>
    </row>
    <row r="23" spans="1:14" ht="21" x14ac:dyDescent="0.25">
      <c r="A23" s="6"/>
      <c r="B23" s="3" t="s">
        <v>19</v>
      </c>
      <c r="C23" s="3">
        <f t="shared" ref="C23:H23" si="2">AVERAGE(C2:C22)</f>
        <v>-9.1004761904761917</v>
      </c>
      <c r="D23" s="3">
        <f t="shared" si="2"/>
        <v>-9.100952380952382</v>
      </c>
      <c r="E23" s="3">
        <f t="shared" si="2"/>
        <v>-9.1004761904761917</v>
      </c>
      <c r="F23" s="3">
        <f t="shared" si="2"/>
        <v>-9.1004761904761917</v>
      </c>
      <c r="G23" s="3">
        <f t="shared" si="2"/>
        <v>-9.1004761904761917</v>
      </c>
      <c r="H23" s="3">
        <f t="shared" si="2"/>
        <v>-9.1004761904761899</v>
      </c>
      <c r="J23" s="3">
        <f>AVERAGE(J2:J22)</f>
        <v>-9.1004761904761899</v>
      </c>
      <c r="K23" s="3">
        <f>AVERAGE(K2:K22)</f>
        <v>-9.1004761904761917</v>
      </c>
      <c r="L23" s="3">
        <f>AVERAGE(L2:L22)</f>
        <v>-9.1004761904761917</v>
      </c>
      <c r="M23" s="3">
        <f>AVERAGE(M2:M22)</f>
        <v>-9.1004761904761935</v>
      </c>
    </row>
    <row r="24" spans="1:14" ht="21" x14ac:dyDescent="0.25">
      <c r="A24" s="6"/>
      <c r="B24" s="6"/>
      <c r="C24" s="3" t="s">
        <v>20</v>
      </c>
      <c r="D24" s="8">
        <f t="array" ref="D24">AVERAGE(ABS(D2:D22-$C2:$C22))</f>
        <v>0.73285714285714298</v>
      </c>
      <c r="E24" s="8">
        <f t="array" ref="E24">AVERAGE(ABS(E2:E22-$C2:$C22))</f>
        <v>0.63503265306122436</v>
      </c>
      <c r="F24" s="8">
        <f t="array" ref="F24">AVERAGE(ABS(F2:F22-$C2:$C22))</f>
        <v>0.70541587301587272</v>
      </c>
      <c r="G24" s="8">
        <f t="array" ref="G24">AVERAGE(ABS(G2:G22-$C2:$C22))</f>
        <v>0.77233197278911569</v>
      </c>
      <c r="H24" s="8">
        <f t="array" ref="H24">AVERAGE(ABS(H2:H22-$C2:$C22))</f>
        <v>0.65465850340136011</v>
      </c>
      <c r="I24" s="10">
        <f>MAX(I2:I22)</f>
        <v>1.0082544517860936</v>
      </c>
      <c r="J24" s="8">
        <f t="array" ref="J24">AVERAGE(ABS(J2:J22-$C2:$C22))</f>
        <v>0.47061632653061236</v>
      </c>
      <c r="K24" s="8">
        <f t="array" ref="K24">AVERAGE(ABS(K2:K22-$C2:$C22))</f>
        <v>0.48535541950113414</v>
      </c>
      <c r="L24" s="8" cm="1">
        <f t="array" ref="L24">AVERAGE(ABS(L2:L5-$C2:$C5),ABS(L7:L22-$C7:$C22))</f>
        <v>0.64913673095238067</v>
      </c>
      <c r="M24" s="8">
        <f t="array" ref="M24">AVERAGE(ABS(M2:M22-$C2:$C22))</f>
        <v>0.47317944066515449</v>
      </c>
      <c r="N24" s="10">
        <f>MAX(N2:N22)</f>
        <v>0.99126700786031219</v>
      </c>
    </row>
    <row r="25" spans="1:14" ht="21" x14ac:dyDescent="0.25">
      <c r="A25" s="6"/>
      <c r="B25" s="6"/>
      <c r="C25" s="3" t="s">
        <v>21</v>
      </c>
      <c r="D25" s="8">
        <f t="array" ref="D25">SQRT(AVERAGE((D2:D22-$C2:$C22)^2))</f>
        <v>0.83763556116806159</v>
      </c>
      <c r="E25" s="8">
        <f t="array" ref="E25">SQRT(AVERAGE((E2:E22-$C2:$C22)^2))</f>
        <v>0.7396638194817563</v>
      </c>
      <c r="F25" s="8">
        <f t="array" ref="F25">SQRT(AVERAGE((F2:F22-$C2:$C22)^2))</f>
        <v>0.81428690645972279</v>
      </c>
      <c r="G25" s="8">
        <f t="array" ref="G25">SQRT(AVERAGE((G2:G22-$C2:$C22)^2))</f>
        <v>0.98849004422317999</v>
      </c>
      <c r="H25" s="8">
        <f t="array" ref="H25">SQRT(AVERAGE((H2:H22-$C2:$C22)^2))</f>
        <v>0.76678272484464671</v>
      </c>
      <c r="I25" s="10">
        <f>AVERAGE(I2:I22)</f>
        <v>0.38501218703867462</v>
      </c>
      <c r="J25" s="8">
        <f t="array" ref="J25">SQRT(AVERAGE((J2:J22-$C2:$C22)^2))</f>
        <v>0.56407248123058851</v>
      </c>
      <c r="K25" s="8">
        <f t="array" ref="K25">SQRT(AVERAGE((K2:K22-$C2:$C22)^2))</f>
        <v>0.61673108688337164</v>
      </c>
      <c r="L25" s="8" cm="1">
        <f t="array" ref="L25">SQRT(AVERAGE((L2:L5-$C2:$C5)^2,(L7:L22-$C7:$C22)^2))</f>
        <v>0.73961015595387758</v>
      </c>
      <c r="M25" s="8">
        <f t="array" ref="M25">SQRT(AVERAGE((M2:M22-$C2:$C22)^2))</f>
        <v>0.57494697952616747</v>
      </c>
      <c r="N25" s="10">
        <f>AVERAGE(N2:N22)</f>
        <v>0.28811190825239574</v>
      </c>
    </row>
    <row r="26" spans="1:14" ht="21" x14ac:dyDescent="0.25">
      <c r="A26" s="5"/>
      <c r="B26" s="5"/>
      <c r="C26" s="1" t="s">
        <v>22</v>
      </c>
      <c r="D26" s="13">
        <f>CORREL(D2:D22, $C2:$C22)</f>
        <v>0.78316639539769139</v>
      </c>
      <c r="E26" s="13">
        <f>CORREL(E2:E22, $C2:$C22)</f>
        <v>0.81143690181670158</v>
      </c>
      <c r="F26" s="13">
        <f>CORREL(F2:F22, $C2:$C22)</f>
        <v>0.78113298893115302</v>
      </c>
      <c r="G26" s="13">
        <f>CORREL(G2:G22, $C2:$C22)</f>
        <v>0.79372281819383128</v>
      </c>
      <c r="H26" s="13">
        <f>CORREL(H2:H22, $C2:$C22)</f>
        <v>0.82458354425779401</v>
      </c>
      <c r="J26" s="13">
        <f>CORREL(J2:J22, $C2:$C22)</f>
        <v>0.87162257790477016</v>
      </c>
      <c r="K26" s="13">
        <f>CORREL(K2:K22, $C2:$C22)</f>
        <v>0.8584369335926284</v>
      </c>
      <c r="L26" s="13">
        <f>CORREL(L2:L22, $C2:$C22)</f>
        <v>0.7660780642052899</v>
      </c>
      <c r="M26" s="13">
        <f>CORREL(M2:M22, $C2:$C22)</f>
        <v>0.85604710108199</v>
      </c>
    </row>
    <row r="27" spans="1:14" ht="21" x14ac:dyDescent="0.25">
      <c r="A27" s="5"/>
      <c r="B27" s="5"/>
      <c r="C27" s="1" t="s">
        <v>23</v>
      </c>
      <c r="D27" s="9">
        <f t="shared" ref="D27" si="3">D26^2</f>
        <v>0.61334960288021312</v>
      </c>
      <c r="E27" s="9">
        <f t="shared" ref="E27:H27" si="4">E26^2</f>
        <v>0.65842984562988738</v>
      </c>
      <c r="F27" s="9">
        <f t="shared" si="4"/>
        <v>0.61016874639651686</v>
      </c>
      <c r="G27" s="9">
        <f t="shared" si="4"/>
        <v>0.6299959121215577</v>
      </c>
      <c r="H27" s="9">
        <f t="shared" si="4"/>
        <v>0.67993802146074533</v>
      </c>
      <c r="J27" s="9">
        <f t="shared" ref="J27:M27" si="5">J26^2</f>
        <v>0.75972591831335712</v>
      </c>
      <c r="K27" s="9">
        <f t="shared" si="5"/>
        <v>0.73691396895591466</v>
      </c>
      <c r="L27" s="9">
        <f t="shared" ref="L27" si="6">L26^2</f>
        <v>0.58687560045652432</v>
      </c>
      <c r="M27" s="9">
        <f t="shared" si="5"/>
        <v>0.73281663927087881</v>
      </c>
    </row>
    <row r="28" spans="1:14" ht="21" x14ac:dyDescent="0.25">
      <c r="A28" s="5"/>
      <c r="B28" s="5"/>
      <c r="C28" s="1" t="s">
        <v>24</v>
      </c>
      <c r="D28" s="5">
        <f>SLOPE(D2:D22, $C2:$C22)</f>
        <v>1.22465452546376</v>
      </c>
      <c r="E28" s="5">
        <f>SLOPE(E2:E22, $C2:$C22)</f>
        <v>1.1936106989442159</v>
      </c>
      <c r="F28" s="5">
        <f>SLOPE(F2:F22, $C2:$C22)</f>
        <v>1.190177196717227</v>
      </c>
      <c r="G28" s="5">
        <f>SLOPE(G2:G22, $C2:$C22)</f>
        <v>1.4304119687687287</v>
      </c>
      <c r="H28" s="5">
        <f>SLOPE(H2:H22, $C2:$C22)</f>
        <v>1.2713999548100576</v>
      </c>
      <c r="J28" s="5">
        <f>SLOPE(J2:J22, $C2:$C22)</f>
        <v>1.160441300388878</v>
      </c>
      <c r="K28" s="5">
        <f>SLOPE(K2:K22, $C2:$C22)</f>
        <v>1.1885558704117245</v>
      </c>
      <c r="L28" s="5">
        <f>SLOPE(L2:L22, $C2:$C22)</f>
        <v>1.0373635680734206</v>
      </c>
      <c r="M28" s="5">
        <f>SLOPE(M2:M22, $C2:$C22)</f>
        <v>1.1175889796621659</v>
      </c>
    </row>
    <row r="29" spans="1:14" ht="21" x14ac:dyDescent="0.25">
      <c r="A29" s="5"/>
      <c r="B29" s="5"/>
      <c r="C29" s="1"/>
      <c r="D29" s="14"/>
    </row>
    <row r="30" spans="1:14" ht="21" x14ac:dyDescent="0.25">
      <c r="A30" s="5"/>
      <c r="B30" s="5"/>
      <c r="C30" s="1"/>
      <c r="D3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3890-1FA8-4540-911C-C7D10AD00782}">
  <dimension ref="A1:O51"/>
  <sheetViews>
    <sheetView workbookViewId="0">
      <pane xSplit="3" ySplit="1" topLeftCell="E31" activePane="bottomRight" state="frozen"/>
      <selection activeCell="AT44" sqref="AT44:AT49"/>
      <selection pane="topRight" activeCell="AT44" sqref="AT44:AT49"/>
      <selection pane="bottomLeft" activeCell="AT44" sqref="AT44:AT49"/>
      <selection pane="bottomRight" activeCell="K49" sqref="K49"/>
    </sheetView>
  </sheetViews>
  <sheetFormatPr baseColWidth="10" defaultRowHeight="21" x14ac:dyDescent="0.25"/>
  <cols>
    <col min="1" max="1" width="3.83203125" bestFit="1" customWidth="1"/>
    <col min="2" max="2" width="6.33203125" bestFit="1" customWidth="1"/>
    <col min="3" max="3" width="16.83203125" bestFit="1" customWidth="1"/>
    <col min="4" max="4" width="20.83203125" customWidth="1"/>
    <col min="5" max="5" width="14.33203125" style="5" customWidth="1"/>
    <col min="6" max="6" width="16.6640625" style="5" customWidth="1"/>
    <col min="7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style="7" bestFit="1" customWidth="1"/>
  </cols>
  <sheetData>
    <row r="1" spans="1:15" ht="49" customHeight="1" x14ac:dyDescent="0.25">
      <c r="A1" s="20" t="s">
        <v>0</v>
      </c>
      <c r="B1" s="2" t="s">
        <v>1</v>
      </c>
      <c r="C1" s="2" t="s">
        <v>2</v>
      </c>
      <c r="D1" s="2" t="s">
        <v>137</v>
      </c>
      <c r="E1" s="42" t="s">
        <v>170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139</v>
      </c>
      <c r="K1" s="4" t="s">
        <v>140</v>
      </c>
      <c r="L1" s="4" t="s">
        <v>141</v>
      </c>
      <c r="M1" s="4" t="s">
        <v>142</v>
      </c>
      <c r="N1" s="41" t="s">
        <v>143</v>
      </c>
    </row>
    <row r="2" spans="1:15" x14ac:dyDescent="0.25">
      <c r="A2" s="11">
        <v>1</v>
      </c>
      <c r="B2" s="12">
        <v>23</v>
      </c>
      <c r="C2" s="5">
        <v>-8.83</v>
      </c>
      <c r="D2" s="5">
        <v>-8.35</v>
      </c>
      <c r="E2" s="5">
        <v>-10.549799999999999</v>
      </c>
      <c r="F2" s="5">
        <v>-11.9772</v>
      </c>
      <c r="G2" s="5">
        <v>-11.6685</v>
      </c>
      <c r="H2" s="6">
        <f t="shared" ref="H2:H43" si="0">AVERAGE(E2:G2)</f>
        <v>-11.3985</v>
      </c>
      <c r="I2" s="6">
        <f t="shared" ref="I2:I43" si="1">STDEV(E2:G2)</f>
        <v>0.75102775581199421</v>
      </c>
      <c r="J2" s="5">
        <v>-9.8894000000000002</v>
      </c>
      <c r="K2" s="5">
        <v>-9.0830800000000007</v>
      </c>
      <c r="L2" s="5">
        <v>-9.5558700000000005</v>
      </c>
      <c r="M2" s="6">
        <f t="shared" ref="M2:M43" si="2">AVERAGE(J2:L2)</f>
        <v>-9.5094500000000011</v>
      </c>
      <c r="N2" s="6">
        <f t="shared" ref="N2:N43" si="3">STDEV(J2:L2)</f>
        <v>0.40515934877526866</v>
      </c>
    </row>
    <row r="3" spans="1:15" x14ac:dyDescent="0.25">
      <c r="A3" s="11">
        <v>2</v>
      </c>
      <c r="B3" s="12">
        <v>26</v>
      </c>
      <c r="C3" s="5">
        <v>-8.24</v>
      </c>
      <c r="D3" s="5">
        <v>-8.19</v>
      </c>
      <c r="E3" s="5">
        <v>-11.9903</v>
      </c>
      <c r="F3" s="5">
        <v>-11.757</v>
      </c>
      <c r="G3" s="5">
        <v>-11.6159</v>
      </c>
      <c r="H3" s="6">
        <f t="shared" si="0"/>
        <v>-11.787733333333334</v>
      </c>
      <c r="I3" s="6">
        <f t="shared" si="1"/>
        <v>0.18908263625550936</v>
      </c>
      <c r="J3" s="5">
        <v>-10.5487</v>
      </c>
      <c r="K3" s="5">
        <v>-10.8597</v>
      </c>
      <c r="L3" s="5">
        <v>-10.5441</v>
      </c>
      <c r="M3" s="6">
        <f t="shared" si="2"/>
        <v>-10.650833333333333</v>
      </c>
      <c r="N3" s="6">
        <f t="shared" si="3"/>
        <v>0.18089846139017687</v>
      </c>
    </row>
    <row r="4" spans="1:15" x14ac:dyDescent="0.25">
      <c r="A4" s="11">
        <v>3</v>
      </c>
      <c r="B4" s="12">
        <v>27</v>
      </c>
      <c r="C4" s="5">
        <v>-6.12</v>
      </c>
      <c r="D4" s="5">
        <v>-7.01</v>
      </c>
      <c r="E4" s="5">
        <v>-10.2723</v>
      </c>
      <c r="F4" s="5">
        <v>-9.8136100000000006</v>
      </c>
      <c r="G4" s="5">
        <v>-10.3987</v>
      </c>
      <c r="H4" s="6">
        <f t="shared" si="0"/>
        <v>-10.161536666666665</v>
      </c>
      <c r="I4" s="6">
        <f t="shared" si="1"/>
        <v>0.30787004406621477</v>
      </c>
      <c r="J4" s="5">
        <v>-9.6033799999999996</v>
      </c>
      <c r="K4" s="5">
        <v>-9.3849199999999993</v>
      </c>
      <c r="L4" s="5">
        <v>-8.7678399999999996</v>
      </c>
      <c r="M4" s="6">
        <f t="shared" si="2"/>
        <v>-9.2520466666666668</v>
      </c>
      <c r="N4" s="6">
        <f t="shared" si="3"/>
        <v>0.43332812617384214</v>
      </c>
    </row>
    <row r="5" spans="1:15" x14ac:dyDescent="0.25">
      <c r="A5" s="11">
        <v>4</v>
      </c>
      <c r="B5" s="12">
        <v>28</v>
      </c>
      <c r="C5" s="5">
        <v>-6.62</v>
      </c>
      <c r="D5" s="5">
        <v>-6.05</v>
      </c>
      <c r="E5" s="5">
        <v>-10.543799999999999</v>
      </c>
      <c r="F5" s="5">
        <v>-9.7511700000000001</v>
      </c>
      <c r="G5" s="5">
        <v>-9.4099799999999991</v>
      </c>
      <c r="H5" s="6">
        <f t="shared" si="0"/>
        <v>-9.9016499999999983</v>
      </c>
      <c r="I5" s="6">
        <f t="shared" si="1"/>
        <v>0.58169590070757748</v>
      </c>
      <c r="J5" s="5">
        <v>-9.6144099999999995</v>
      </c>
      <c r="K5" s="5"/>
      <c r="L5" s="5">
        <v>-9.1988500000000002</v>
      </c>
      <c r="M5" s="6">
        <f t="shared" si="2"/>
        <v>-9.4066299999999998</v>
      </c>
      <c r="N5" s="6">
        <f t="shared" si="3"/>
        <v>0.29384529398988118</v>
      </c>
      <c r="O5" s="30" t="s">
        <v>181</v>
      </c>
    </row>
    <row r="6" spans="1:15" x14ac:dyDescent="0.25">
      <c r="A6" s="11">
        <v>5</v>
      </c>
      <c r="B6" s="12">
        <v>29</v>
      </c>
      <c r="C6" s="5">
        <v>-6.94</v>
      </c>
      <c r="D6" s="5">
        <v>-5.75</v>
      </c>
      <c r="E6" s="5">
        <v>-10.259600000000001</v>
      </c>
      <c r="F6" s="5">
        <v>-9.5903399999999994</v>
      </c>
      <c r="G6" s="5">
        <v>-9.3241999999999994</v>
      </c>
      <c r="H6" s="6">
        <f t="shared" si="0"/>
        <v>-9.7247133333333338</v>
      </c>
      <c r="I6" s="6">
        <f t="shared" si="1"/>
        <v>0.48195999266882517</v>
      </c>
      <c r="J6" s="5">
        <v>-9.4684799999999996</v>
      </c>
      <c r="K6" s="5">
        <v>-9.9337300000000006</v>
      </c>
      <c r="L6" s="5">
        <v>-10.7361</v>
      </c>
      <c r="M6" s="6">
        <f t="shared" si="2"/>
        <v>-10.046103333333333</v>
      </c>
      <c r="N6" s="6">
        <f t="shared" si="3"/>
        <v>0.64123781909158617</v>
      </c>
    </row>
    <row r="7" spans="1:15" x14ac:dyDescent="0.25">
      <c r="A7" s="11">
        <v>6</v>
      </c>
      <c r="B7" s="12">
        <v>30</v>
      </c>
      <c r="C7" s="5">
        <v>-7.85</v>
      </c>
      <c r="D7" s="5">
        <v>-6.68</v>
      </c>
      <c r="E7" s="5">
        <v>-10.6396</v>
      </c>
      <c r="F7" s="5">
        <v>-10.7948</v>
      </c>
      <c r="G7" s="5">
        <v>-10.8293</v>
      </c>
      <c r="H7" s="6">
        <f t="shared" si="0"/>
        <v>-10.754566666666667</v>
      </c>
      <c r="I7" s="6">
        <f t="shared" si="1"/>
        <v>0.10104733214357207</v>
      </c>
      <c r="J7" s="5">
        <v>-10.113</v>
      </c>
      <c r="K7" s="5">
        <v>-10.138</v>
      </c>
      <c r="L7" s="5">
        <v>-10.857100000000001</v>
      </c>
      <c r="M7" s="6">
        <f t="shared" si="2"/>
        <v>-10.369366666666666</v>
      </c>
      <c r="N7" s="6">
        <f t="shared" si="3"/>
        <v>0.4225743760964854</v>
      </c>
    </row>
    <row r="8" spans="1:15" x14ac:dyDescent="0.25">
      <c r="A8" s="11">
        <v>7</v>
      </c>
      <c r="B8" s="12">
        <v>31</v>
      </c>
      <c r="C8" s="5">
        <v>-7.92</v>
      </c>
      <c r="D8" s="5">
        <v>-7.48</v>
      </c>
      <c r="E8" s="5">
        <v>-11.4251</v>
      </c>
      <c r="F8" s="5">
        <v>-11.817</v>
      </c>
      <c r="G8" s="5">
        <v>-10.919700000000001</v>
      </c>
      <c r="H8" s="6">
        <f t="shared" si="0"/>
        <v>-11.387266666666667</v>
      </c>
      <c r="I8" s="6">
        <f t="shared" si="1"/>
        <v>0.449844799162259</v>
      </c>
      <c r="J8" s="5">
        <v>-11.322900000000001</v>
      </c>
      <c r="K8" s="5">
        <v>-10.5975</v>
      </c>
      <c r="L8" s="5">
        <v>-11.5806</v>
      </c>
      <c r="M8" s="6">
        <f t="shared" si="2"/>
        <v>-11.167000000000002</v>
      </c>
      <c r="N8" s="6">
        <f t="shared" si="3"/>
        <v>0.50975485284595401</v>
      </c>
    </row>
    <row r="9" spans="1:15" x14ac:dyDescent="0.25">
      <c r="A9" s="11">
        <v>8</v>
      </c>
      <c r="B9" s="12">
        <v>32</v>
      </c>
      <c r="C9" s="5">
        <v>-6.58</v>
      </c>
      <c r="D9" s="5">
        <v>-7.35</v>
      </c>
      <c r="E9" s="5">
        <v>-10.351599999999999</v>
      </c>
      <c r="F9" s="5">
        <v>-10.307399999999999</v>
      </c>
      <c r="G9" s="5">
        <v>-10.499499999999999</v>
      </c>
      <c r="H9" s="6">
        <f t="shared" si="0"/>
        <v>-10.386166666666666</v>
      </c>
      <c r="I9" s="6">
        <f t="shared" si="1"/>
        <v>0.10060687517925067</v>
      </c>
      <c r="J9" s="5">
        <v>-10.095599999999999</v>
      </c>
      <c r="K9" s="5">
        <v>-9.6932600000000004</v>
      </c>
      <c r="L9" s="5">
        <v>-8.5743299999999998</v>
      </c>
      <c r="M9" s="6">
        <f t="shared" si="2"/>
        <v>-9.4543966666666659</v>
      </c>
      <c r="N9" s="6">
        <f t="shared" si="3"/>
        <v>0.78826224838776404</v>
      </c>
    </row>
    <row r="10" spans="1:15" x14ac:dyDescent="0.25">
      <c r="A10" s="11">
        <v>9</v>
      </c>
      <c r="B10" s="12">
        <v>33</v>
      </c>
      <c r="C10" s="5">
        <v>-6.88</v>
      </c>
      <c r="D10" s="5">
        <v>-8.2799999999999994</v>
      </c>
      <c r="E10" s="5">
        <v>-12.078799999999999</v>
      </c>
      <c r="F10" s="5">
        <v>-11.202299999999999</v>
      </c>
      <c r="G10" s="5">
        <v>-10.89</v>
      </c>
      <c r="H10" s="6">
        <f t="shared" si="0"/>
        <v>-11.390366666666665</v>
      </c>
      <c r="I10" s="6">
        <f t="shared" si="1"/>
        <v>0.61631011944745218</v>
      </c>
      <c r="J10" s="5">
        <v>-11.029400000000001</v>
      </c>
      <c r="K10" s="5">
        <v>-10.375400000000001</v>
      </c>
      <c r="L10" s="5">
        <v>-10.284800000000001</v>
      </c>
      <c r="M10" s="6">
        <f t="shared" si="2"/>
        <v>-10.5632</v>
      </c>
      <c r="N10" s="6">
        <f t="shared" si="3"/>
        <v>0.40627443926488904</v>
      </c>
    </row>
    <row r="11" spans="1:15" x14ac:dyDescent="0.25">
      <c r="A11" s="11">
        <v>10</v>
      </c>
      <c r="B11" s="12">
        <v>34</v>
      </c>
      <c r="C11" s="5">
        <v>-6.87</v>
      </c>
      <c r="D11" s="5">
        <v>-8.1999999999999993</v>
      </c>
      <c r="E11" s="5">
        <v>-11.1975</v>
      </c>
      <c r="F11" s="5">
        <v>-10.6258</v>
      </c>
      <c r="G11" s="5">
        <v>-11.677099999999999</v>
      </c>
      <c r="H11" s="6">
        <f t="shared" si="0"/>
        <v>-11.1668</v>
      </c>
      <c r="I11" s="6">
        <f t="shared" si="1"/>
        <v>0.52632194520084352</v>
      </c>
      <c r="J11" s="5">
        <v>-10.565200000000001</v>
      </c>
      <c r="K11" s="5">
        <v>-11.065300000000001</v>
      </c>
      <c r="L11" s="5">
        <v>-10.295999999999999</v>
      </c>
      <c r="M11" s="6">
        <f t="shared" si="2"/>
        <v>-10.642166666666666</v>
      </c>
      <c r="N11" s="6">
        <f t="shared" si="3"/>
        <v>0.39038253461615535</v>
      </c>
    </row>
    <row r="12" spans="1:15" x14ac:dyDescent="0.25">
      <c r="A12" s="11">
        <v>11</v>
      </c>
      <c r="B12" s="12">
        <v>35</v>
      </c>
      <c r="C12" s="5">
        <v>-8.81</v>
      </c>
      <c r="D12" s="5">
        <v>-7.62</v>
      </c>
      <c r="E12" s="5">
        <v>-11.5428</v>
      </c>
      <c r="F12" s="5">
        <v>-11.4587</v>
      </c>
      <c r="G12" s="5">
        <v>-11.809100000000001</v>
      </c>
      <c r="H12" s="6">
        <f t="shared" si="0"/>
        <v>-11.603533333333333</v>
      </c>
      <c r="I12" s="6">
        <f t="shared" si="1"/>
        <v>0.18292469306611797</v>
      </c>
      <c r="J12" s="5">
        <v>-10.1645</v>
      </c>
      <c r="K12" s="5">
        <v>-10.070600000000001</v>
      </c>
      <c r="L12" s="5">
        <v>-9.5852400000000006</v>
      </c>
      <c r="M12" s="6">
        <f t="shared" si="2"/>
        <v>-9.9401133333333345</v>
      </c>
      <c r="N12" s="6">
        <f t="shared" si="3"/>
        <v>0.31089486089887891</v>
      </c>
    </row>
    <row r="13" spans="1:15" x14ac:dyDescent="0.25">
      <c r="A13" s="11">
        <v>12</v>
      </c>
      <c r="B13" s="12">
        <v>36</v>
      </c>
      <c r="C13" s="5">
        <v>-8.18</v>
      </c>
      <c r="D13" s="5">
        <v>-8.66</v>
      </c>
      <c r="E13" s="5">
        <v>-12.463800000000001</v>
      </c>
      <c r="F13" s="5">
        <v>-11.3969</v>
      </c>
      <c r="G13" s="5">
        <v>-11.9497</v>
      </c>
      <c r="H13" s="6">
        <f t="shared" si="0"/>
        <v>-11.9368</v>
      </c>
      <c r="I13" s="6">
        <f t="shared" si="1"/>
        <v>0.53356696861781105</v>
      </c>
      <c r="J13" s="5">
        <v>-10.7432</v>
      </c>
      <c r="K13" s="5">
        <v>-11.331</v>
      </c>
      <c r="L13" s="5">
        <v>-10.7615</v>
      </c>
      <c r="M13" s="6">
        <f t="shared" si="2"/>
        <v>-10.945233333333332</v>
      </c>
      <c r="N13" s="6">
        <f t="shared" si="3"/>
        <v>0.33420901144842458</v>
      </c>
    </row>
    <row r="14" spans="1:15" x14ac:dyDescent="0.25">
      <c r="A14" s="11">
        <v>13</v>
      </c>
      <c r="B14" s="12">
        <v>37</v>
      </c>
      <c r="C14" s="5">
        <v>-8.9499999999999993</v>
      </c>
      <c r="D14" s="5">
        <v>-9.44</v>
      </c>
      <c r="E14" s="5">
        <v>-13.3223</v>
      </c>
      <c r="F14" s="5">
        <v>-12.9589</v>
      </c>
      <c r="G14" s="5">
        <v>-11.669700000000001</v>
      </c>
      <c r="H14" s="6">
        <f t="shared" si="0"/>
        <v>-12.6503</v>
      </c>
      <c r="I14" s="6">
        <f t="shared" si="1"/>
        <v>0.86844525446339993</v>
      </c>
      <c r="J14" s="5">
        <v>-10.4695</v>
      </c>
      <c r="K14" s="5">
        <v>-11.902100000000001</v>
      </c>
      <c r="L14" s="5">
        <v>-10.3505</v>
      </c>
      <c r="M14" s="6">
        <f t="shared" si="2"/>
        <v>-10.907366666666666</v>
      </c>
      <c r="N14" s="6">
        <f t="shared" si="3"/>
        <v>0.86351667808637833</v>
      </c>
    </row>
    <row r="15" spans="1:15" x14ac:dyDescent="0.25">
      <c r="A15" s="11">
        <v>14</v>
      </c>
      <c r="B15" s="12">
        <v>38</v>
      </c>
      <c r="C15" s="5">
        <v>-7.02</v>
      </c>
      <c r="D15" s="5">
        <v>-9.57</v>
      </c>
      <c r="E15" s="5">
        <v>-12.5594</v>
      </c>
      <c r="F15" s="5">
        <v>-11.8224</v>
      </c>
      <c r="G15" s="5">
        <v>-12.562799999999999</v>
      </c>
      <c r="H15" s="6">
        <f t="shared" si="0"/>
        <v>-12.314866666666665</v>
      </c>
      <c r="I15" s="6">
        <f t="shared" si="1"/>
        <v>0.42649203196933605</v>
      </c>
      <c r="J15" s="5">
        <v>-11.934900000000001</v>
      </c>
      <c r="K15" s="5">
        <v>-11.7898</v>
      </c>
      <c r="L15" s="5">
        <v>-11.087899999999999</v>
      </c>
      <c r="M15" s="6">
        <f t="shared" si="2"/>
        <v>-11.604199999999999</v>
      </c>
      <c r="N15" s="6">
        <f t="shared" si="3"/>
        <v>0.45297656672282782</v>
      </c>
    </row>
    <row r="16" spans="1:15" x14ac:dyDescent="0.25">
      <c r="A16" s="11">
        <v>15</v>
      </c>
      <c r="B16" s="12">
        <v>39</v>
      </c>
      <c r="C16" s="5">
        <v>-7.03</v>
      </c>
      <c r="D16" s="5">
        <v>-8.0500000000000007</v>
      </c>
      <c r="E16" s="5">
        <v>-11.577999999999999</v>
      </c>
      <c r="F16" s="5">
        <v>-10.114599999999999</v>
      </c>
      <c r="G16" s="5">
        <v>-11.1496</v>
      </c>
      <c r="H16" s="6">
        <f t="shared" si="0"/>
        <v>-10.9474</v>
      </c>
      <c r="I16" s="6">
        <f t="shared" si="1"/>
        <v>0.75236196076090922</v>
      </c>
      <c r="J16" s="5">
        <v>-10.285299999999999</v>
      </c>
      <c r="K16" s="5">
        <v>-10.222899999999999</v>
      </c>
      <c r="L16" s="5">
        <v>-9.4419699999999995</v>
      </c>
      <c r="M16" s="6">
        <f t="shared" si="2"/>
        <v>-9.98339</v>
      </c>
      <c r="N16" s="6">
        <f t="shared" si="3"/>
        <v>0.4699203680412245</v>
      </c>
    </row>
    <row r="17" spans="1:14" x14ac:dyDescent="0.25">
      <c r="A17" s="11">
        <v>16</v>
      </c>
      <c r="B17" s="12">
        <v>40</v>
      </c>
      <c r="C17" s="5">
        <v>-7.25</v>
      </c>
      <c r="D17" s="5">
        <v>-7.88</v>
      </c>
      <c r="E17" s="5">
        <v>-11.6227</v>
      </c>
      <c r="F17" s="5">
        <v>-11.826599999999999</v>
      </c>
      <c r="G17" s="5">
        <v>-12.0603</v>
      </c>
      <c r="H17" s="6">
        <f t="shared" si="0"/>
        <v>-11.836533333333334</v>
      </c>
      <c r="I17" s="6">
        <f t="shared" si="1"/>
        <v>0.21896904651875637</v>
      </c>
      <c r="J17" s="5">
        <v>-10.3323</v>
      </c>
      <c r="K17" s="5">
        <v>-9.3675499999999996</v>
      </c>
      <c r="L17" s="5">
        <v>-12.246600000000001</v>
      </c>
      <c r="M17" s="6">
        <f t="shared" si="2"/>
        <v>-10.648816666666667</v>
      </c>
      <c r="N17" s="6">
        <f t="shared" si="3"/>
        <v>1.4653905028467165</v>
      </c>
    </row>
    <row r="18" spans="1:14" x14ac:dyDescent="0.25">
      <c r="A18" s="11">
        <v>17</v>
      </c>
      <c r="B18" s="12">
        <v>41</v>
      </c>
      <c r="C18" s="5">
        <v>-7.13</v>
      </c>
      <c r="D18" s="5">
        <v>-7.11</v>
      </c>
      <c r="E18" s="5">
        <v>-10.917299999999999</v>
      </c>
      <c r="F18" s="5">
        <v>-10.8241</v>
      </c>
      <c r="G18" s="5">
        <v>-10.984299999999999</v>
      </c>
      <c r="H18" s="6">
        <f t="shared" si="0"/>
        <v>-10.908566666666665</v>
      </c>
      <c r="I18" s="6">
        <f t="shared" si="1"/>
        <v>8.0456282124724762E-2</v>
      </c>
      <c r="J18" s="5">
        <v>-9.2943300000000004</v>
      </c>
      <c r="K18" s="5">
        <v>-9.3785699999999999</v>
      </c>
      <c r="L18" s="5">
        <v>-10.657999999999999</v>
      </c>
      <c r="M18" s="6">
        <f t="shared" si="2"/>
        <v>-9.7769666666666666</v>
      </c>
      <c r="N18" s="6">
        <f t="shared" si="3"/>
        <v>0.76415894631505343</v>
      </c>
    </row>
    <row r="19" spans="1:14" x14ac:dyDescent="0.25">
      <c r="A19" s="11">
        <v>18</v>
      </c>
      <c r="B19" s="12">
        <v>42</v>
      </c>
      <c r="C19" s="5">
        <v>-8.9</v>
      </c>
      <c r="D19" s="5">
        <v>-8.1</v>
      </c>
      <c r="E19" s="5">
        <v>-11.9023</v>
      </c>
      <c r="F19" s="5">
        <v>-11.2554</v>
      </c>
      <c r="G19" s="5">
        <v>-10.603</v>
      </c>
      <c r="H19" s="6">
        <f t="shared" si="0"/>
        <v>-11.253566666666666</v>
      </c>
      <c r="I19" s="6">
        <f t="shared" si="1"/>
        <v>0.64965194014436201</v>
      </c>
      <c r="J19" s="5">
        <v>-10.055099999999999</v>
      </c>
      <c r="K19" s="5">
        <v>-9.9083100000000002</v>
      </c>
      <c r="L19" s="5">
        <v>-9.2310800000000004</v>
      </c>
      <c r="M19" s="6">
        <f t="shared" si="2"/>
        <v>-9.7314966666666667</v>
      </c>
      <c r="N19" s="6">
        <f t="shared" si="3"/>
        <v>0.43954460096028136</v>
      </c>
    </row>
    <row r="20" spans="1:14" x14ac:dyDescent="0.25">
      <c r="A20" s="11">
        <v>19</v>
      </c>
      <c r="B20" s="12">
        <v>43</v>
      </c>
      <c r="C20" s="5">
        <v>-7.03</v>
      </c>
      <c r="D20" s="5">
        <v>-5.87</v>
      </c>
      <c r="E20" s="5">
        <v>-10.0014</v>
      </c>
      <c r="F20" s="5">
        <v>-10.9262</v>
      </c>
      <c r="G20" s="5">
        <v>-10.6035</v>
      </c>
      <c r="H20" s="6">
        <f t="shared" si="0"/>
        <v>-10.510366666666666</v>
      </c>
      <c r="I20" s="6">
        <f t="shared" si="1"/>
        <v>0.46938163932277227</v>
      </c>
      <c r="J20" s="5">
        <v>-9.6367100000000008</v>
      </c>
      <c r="K20" s="5">
        <v>-9.4672300000000007</v>
      </c>
      <c r="L20" s="5">
        <v>-9.0117600000000007</v>
      </c>
      <c r="M20" s="6">
        <f t="shared" si="2"/>
        <v>-9.3719000000000019</v>
      </c>
      <c r="N20" s="6">
        <f t="shared" si="3"/>
        <v>0.32319728077445209</v>
      </c>
    </row>
    <row r="21" spans="1:14" x14ac:dyDescent="0.25">
      <c r="A21" s="11">
        <v>20</v>
      </c>
      <c r="B21" s="12">
        <v>44</v>
      </c>
      <c r="C21" s="5">
        <v>-8.67</v>
      </c>
      <c r="D21" s="5">
        <v>-8.57</v>
      </c>
      <c r="E21" s="5">
        <v>-11.8438</v>
      </c>
      <c r="F21" s="5">
        <v>-12.8993</v>
      </c>
      <c r="G21" s="5">
        <v>-12.141400000000001</v>
      </c>
      <c r="H21" s="6">
        <f t="shared" si="0"/>
        <v>-12.294833333333335</v>
      </c>
      <c r="I21" s="6">
        <f t="shared" si="1"/>
        <v>0.54422091409034745</v>
      </c>
      <c r="J21" s="5">
        <v>-11.770200000000001</v>
      </c>
      <c r="K21" s="5">
        <v>-11.209099999999999</v>
      </c>
      <c r="L21" s="5">
        <v>-11.293900000000001</v>
      </c>
      <c r="M21" s="6">
        <f t="shared" si="2"/>
        <v>-11.4244</v>
      </c>
      <c r="N21" s="6">
        <f t="shared" si="3"/>
        <v>0.30245824505210689</v>
      </c>
    </row>
    <row r="22" spans="1:14" x14ac:dyDescent="0.25">
      <c r="A22" s="11">
        <v>21</v>
      </c>
      <c r="B22" s="12">
        <v>45</v>
      </c>
      <c r="C22" s="5">
        <v>-8.9499999999999993</v>
      </c>
      <c r="D22" s="5">
        <v>-8.02</v>
      </c>
      <c r="E22" s="5">
        <v>-11.800700000000001</v>
      </c>
      <c r="F22" s="5">
        <v>-11.613200000000001</v>
      </c>
      <c r="G22" s="5">
        <v>-11.654199999999999</v>
      </c>
      <c r="H22" s="6">
        <f t="shared" si="0"/>
        <v>-11.689366666666666</v>
      </c>
      <c r="I22" s="6">
        <f t="shared" si="1"/>
        <v>9.8572731185320131E-2</v>
      </c>
      <c r="J22" s="5">
        <v>-11.6716</v>
      </c>
      <c r="K22" s="5">
        <v>-10.6913</v>
      </c>
      <c r="L22" s="5">
        <v>-10.839</v>
      </c>
      <c r="M22" s="6">
        <f t="shared" si="2"/>
        <v>-11.067300000000001</v>
      </c>
      <c r="N22" s="6">
        <f t="shared" si="3"/>
        <v>0.5285240675693017</v>
      </c>
    </row>
    <row r="23" spans="1:14" x14ac:dyDescent="0.25">
      <c r="A23" s="11">
        <v>22</v>
      </c>
      <c r="B23" s="12">
        <v>46</v>
      </c>
      <c r="C23" s="5">
        <v>-7.6</v>
      </c>
      <c r="D23" s="5">
        <v>-8.35</v>
      </c>
      <c r="E23" s="5">
        <v>-11.6333</v>
      </c>
      <c r="F23" s="5">
        <v>-11.1973</v>
      </c>
      <c r="G23" s="5">
        <v>-11.960900000000001</v>
      </c>
      <c r="H23" s="6">
        <f t="shared" si="0"/>
        <v>-11.597166666666666</v>
      </c>
      <c r="I23" s="6">
        <f t="shared" si="1"/>
        <v>0.3830802178830609</v>
      </c>
      <c r="J23" s="5">
        <v>-10.328900000000001</v>
      </c>
      <c r="K23" s="5">
        <v>-8.3024400000000007</v>
      </c>
      <c r="L23" s="5">
        <v>-9.0912100000000002</v>
      </c>
      <c r="M23" s="6">
        <f t="shared" si="2"/>
        <v>-9.24085</v>
      </c>
      <c r="N23" s="6">
        <f t="shared" si="3"/>
        <v>1.0214837884665622</v>
      </c>
    </row>
    <row r="24" spans="1:14" x14ac:dyDescent="0.25">
      <c r="A24" s="11">
        <v>23</v>
      </c>
      <c r="B24" s="12">
        <v>47</v>
      </c>
      <c r="C24" s="5">
        <v>-5.78</v>
      </c>
      <c r="D24" s="5">
        <v>-6.15</v>
      </c>
      <c r="E24" s="5">
        <v>-11.008800000000001</v>
      </c>
      <c r="F24" s="5">
        <v>-9.3053799999999995</v>
      </c>
      <c r="G24" s="5">
        <v>-9.2805499999999999</v>
      </c>
      <c r="H24" s="6">
        <f t="shared" si="0"/>
        <v>-9.8649100000000001</v>
      </c>
      <c r="I24" s="6">
        <f t="shared" si="1"/>
        <v>0.99071559052030733</v>
      </c>
      <c r="J24" s="5">
        <v>-8.5692400000000006</v>
      </c>
      <c r="K24" s="5">
        <v>-9.3648299999999995</v>
      </c>
      <c r="L24" s="5">
        <v>-8.1464599999999994</v>
      </c>
      <c r="M24" s="6">
        <f t="shared" si="2"/>
        <v>-8.6935099999999981</v>
      </c>
      <c r="N24" s="6">
        <f t="shared" si="3"/>
        <v>0.61861833055608684</v>
      </c>
    </row>
    <row r="25" spans="1:14" x14ac:dyDescent="0.25">
      <c r="A25" s="11">
        <v>24</v>
      </c>
      <c r="B25" s="12">
        <v>48</v>
      </c>
      <c r="C25" s="5">
        <v>-6.66</v>
      </c>
      <c r="D25" s="5">
        <v>-3.92</v>
      </c>
      <c r="E25" s="5">
        <v>-8.2029599999999991</v>
      </c>
      <c r="F25" s="5">
        <v>-7.0429599999999999</v>
      </c>
      <c r="G25" s="5">
        <v>-7.0345599999999999</v>
      </c>
      <c r="H25" s="6">
        <f t="shared" si="0"/>
        <v>-7.426826666666666</v>
      </c>
      <c r="I25" s="6">
        <f t="shared" si="1"/>
        <v>0.67216430531034055</v>
      </c>
      <c r="J25" s="5">
        <v>-6.6844999999999999</v>
      </c>
      <c r="K25" s="5">
        <v>-6.6524400000000004</v>
      </c>
      <c r="L25" s="5">
        <v>-7.0200399999999998</v>
      </c>
      <c r="M25" s="6">
        <f t="shared" si="2"/>
        <v>-6.78566</v>
      </c>
      <c r="N25" s="6">
        <f t="shared" si="3"/>
        <v>0.20361102425949321</v>
      </c>
    </row>
    <row r="26" spans="1:14" x14ac:dyDescent="0.25">
      <c r="A26" s="11">
        <v>25</v>
      </c>
      <c r="B26" s="12">
        <v>49</v>
      </c>
      <c r="C26" s="5">
        <v>-8.36</v>
      </c>
      <c r="D26" s="5">
        <v>-7.7</v>
      </c>
      <c r="E26" s="5">
        <v>-12.4374</v>
      </c>
      <c r="F26" s="5">
        <v>-12.293799999999999</v>
      </c>
      <c r="G26" s="5">
        <v>-11.882400000000001</v>
      </c>
      <c r="H26" s="6">
        <f t="shared" si="0"/>
        <v>-12.204533333333336</v>
      </c>
      <c r="I26" s="6">
        <f t="shared" si="1"/>
        <v>0.28806709866510816</v>
      </c>
      <c r="J26" s="5">
        <v>-11.643800000000001</v>
      </c>
      <c r="K26" s="5">
        <v>-11.918799999999999</v>
      </c>
      <c r="L26" s="5">
        <v>-11.162599999999999</v>
      </c>
      <c r="M26" s="6">
        <f t="shared" si="2"/>
        <v>-11.575066666666666</v>
      </c>
      <c r="N26" s="6">
        <f t="shared" si="3"/>
        <v>0.38275685928972364</v>
      </c>
    </row>
    <row r="27" spans="1:14" x14ac:dyDescent="0.25">
      <c r="A27" s="11">
        <v>26</v>
      </c>
      <c r="B27" s="12">
        <v>50</v>
      </c>
      <c r="C27" s="5">
        <v>-9.33</v>
      </c>
      <c r="D27" s="5">
        <v>-8.91</v>
      </c>
      <c r="E27" s="5">
        <v>-13.160399999999999</v>
      </c>
      <c r="F27" s="5">
        <v>-12.780799999999999</v>
      </c>
      <c r="G27" s="5">
        <v>-13.289899999999999</v>
      </c>
      <c r="H27" s="6">
        <f t="shared" si="0"/>
        <v>-13.077033333333333</v>
      </c>
      <c r="I27" s="6">
        <f t="shared" si="1"/>
        <v>0.2645906334950906</v>
      </c>
      <c r="J27" s="5">
        <v>-12.4864</v>
      </c>
      <c r="K27" s="5">
        <v>-10.9353</v>
      </c>
      <c r="L27" s="5">
        <v>-12.1652</v>
      </c>
      <c r="M27" s="6">
        <f t="shared" si="2"/>
        <v>-11.862299999999999</v>
      </c>
      <c r="N27" s="6">
        <f t="shared" si="3"/>
        <v>0.81871186018036901</v>
      </c>
    </row>
    <row r="28" spans="1:14" x14ac:dyDescent="0.25">
      <c r="A28" s="11">
        <v>27</v>
      </c>
      <c r="B28" s="12">
        <v>51</v>
      </c>
      <c r="C28" s="5">
        <v>-8.4499999999999993</v>
      </c>
      <c r="D28" s="5">
        <v>-7.17</v>
      </c>
      <c r="E28" s="5">
        <v>-11.565300000000001</v>
      </c>
      <c r="F28" s="5">
        <v>-11.5954</v>
      </c>
      <c r="G28" s="5">
        <v>-11.219799999999999</v>
      </c>
      <c r="H28" s="6">
        <f t="shared" si="0"/>
        <v>-11.460166666666666</v>
      </c>
      <c r="I28" s="6">
        <f t="shared" si="1"/>
        <v>0.20870697959899068</v>
      </c>
      <c r="J28" s="5">
        <v>-10.675700000000001</v>
      </c>
      <c r="K28" s="5">
        <v>-10.3208</v>
      </c>
      <c r="L28" s="5">
        <v>-9.5467099999999991</v>
      </c>
      <c r="M28" s="6">
        <f t="shared" si="2"/>
        <v>-10.18107</v>
      </c>
      <c r="N28" s="6">
        <f t="shared" si="3"/>
        <v>0.57731963391175345</v>
      </c>
    </row>
    <row r="29" spans="1:14" x14ac:dyDescent="0.25">
      <c r="A29" s="11">
        <v>28</v>
      </c>
      <c r="B29" s="12">
        <v>52</v>
      </c>
      <c r="C29" s="5">
        <v>-9.23</v>
      </c>
      <c r="D29" s="5">
        <v>-9.07</v>
      </c>
      <c r="E29" s="5">
        <v>-13.546799999999999</v>
      </c>
      <c r="F29" s="5">
        <v>-12.761699999999999</v>
      </c>
      <c r="G29" s="5">
        <v>-13.1273</v>
      </c>
      <c r="H29" s="6">
        <f t="shared" si="0"/>
        <v>-13.145266666666666</v>
      </c>
      <c r="I29" s="6">
        <f t="shared" si="1"/>
        <v>0.39285824839671274</v>
      </c>
      <c r="J29" s="5">
        <v>-11.6144</v>
      </c>
      <c r="K29" s="5">
        <v>-11.8687</v>
      </c>
      <c r="L29" s="5">
        <v>-11.6191</v>
      </c>
      <c r="M29" s="6">
        <f t="shared" si="2"/>
        <v>-11.700733333333332</v>
      </c>
      <c r="N29" s="6">
        <f t="shared" si="3"/>
        <v>0.14548238152207113</v>
      </c>
    </row>
    <row r="30" spans="1:14" x14ac:dyDescent="0.25">
      <c r="A30" s="11">
        <v>29</v>
      </c>
      <c r="B30" s="12">
        <v>53</v>
      </c>
      <c r="C30" s="5">
        <v>-9.9600000000000009</v>
      </c>
      <c r="D30" s="5">
        <v>-10.63</v>
      </c>
      <c r="E30" s="5">
        <v>-15.031499999999999</v>
      </c>
      <c r="F30" s="5">
        <v>-14.002599999999999</v>
      </c>
      <c r="G30" s="5">
        <v>-14.2216</v>
      </c>
      <c r="H30" s="6">
        <f t="shared" si="0"/>
        <v>-14.418566666666665</v>
      </c>
      <c r="I30" s="6">
        <f t="shared" si="1"/>
        <v>0.54199234619442105</v>
      </c>
      <c r="J30" s="5">
        <v>-12.3567</v>
      </c>
      <c r="K30" s="5">
        <v>-11.684100000000001</v>
      </c>
      <c r="L30" s="5">
        <v>-12.519600000000001</v>
      </c>
      <c r="M30" s="6">
        <f t="shared" si="2"/>
        <v>-12.1868</v>
      </c>
      <c r="N30" s="6">
        <f t="shared" si="3"/>
        <v>0.44290469629481211</v>
      </c>
    </row>
    <row r="31" spans="1:14" x14ac:dyDescent="0.25">
      <c r="A31" s="11">
        <v>30</v>
      </c>
      <c r="B31" s="12">
        <v>54</v>
      </c>
      <c r="C31" s="5">
        <v>-9.7799999999999994</v>
      </c>
      <c r="D31" s="5">
        <v>-9.69</v>
      </c>
      <c r="E31" s="5">
        <v>-13.5098</v>
      </c>
      <c r="F31" s="5">
        <v>-13.7247</v>
      </c>
      <c r="G31" s="5">
        <v>-13.8352</v>
      </c>
      <c r="H31" s="6">
        <f t="shared" si="0"/>
        <v>-13.6899</v>
      </c>
      <c r="I31" s="6">
        <f t="shared" si="1"/>
        <v>0.16546773099308526</v>
      </c>
      <c r="J31" s="5">
        <v>-12.062099999999999</v>
      </c>
      <c r="K31" s="5">
        <v>-11.231</v>
      </c>
      <c r="L31" s="5">
        <v>-12.273099999999999</v>
      </c>
      <c r="M31" s="6">
        <f t="shared" si="2"/>
        <v>-11.855399999999998</v>
      </c>
      <c r="N31" s="6">
        <f t="shared" si="3"/>
        <v>0.55094171198049591</v>
      </c>
    </row>
    <row r="32" spans="1:14" x14ac:dyDescent="0.25">
      <c r="A32" s="11">
        <v>31</v>
      </c>
      <c r="B32" s="12">
        <v>56</v>
      </c>
      <c r="C32" s="5">
        <v>-9.26</v>
      </c>
      <c r="D32" s="5">
        <v>-8.44</v>
      </c>
      <c r="E32" s="5">
        <v>-12.663399999999999</v>
      </c>
      <c r="F32" s="5">
        <v>-12.531499999999999</v>
      </c>
      <c r="G32" s="5">
        <v>-12.9955</v>
      </c>
      <c r="H32" s="6">
        <f t="shared" si="0"/>
        <v>-12.730133333333333</v>
      </c>
      <c r="I32" s="6">
        <f t="shared" si="1"/>
        <v>0.23908994820638832</v>
      </c>
      <c r="J32" s="5">
        <v>-10.575699999999999</v>
      </c>
      <c r="K32" s="5">
        <v>-10.509600000000001</v>
      </c>
      <c r="L32" s="5">
        <v>-10.764099999999999</v>
      </c>
      <c r="M32" s="6">
        <f t="shared" si="2"/>
        <v>-10.616466666666666</v>
      </c>
      <c r="N32" s="6">
        <f t="shared" si="3"/>
        <v>0.13205681857947793</v>
      </c>
    </row>
    <row r="33" spans="1:14" x14ac:dyDescent="0.25">
      <c r="A33" s="11">
        <v>32</v>
      </c>
      <c r="B33" s="12">
        <v>57</v>
      </c>
      <c r="C33" s="5">
        <v>-9.0399999999999991</v>
      </c>
      <c r="D33" s="5">
        <v>-8.1</v>
      </c>
      <c r="E33" s="5">
        <v>-12.1196</v>
      </c>
      <c r="F33" s="5">
        <v>-11.282500000000001</v>
      </c>
      <c r="G33" s="5">
        <v>-11.3056</v>
      </c>
      <c r="H33" s="6">
        <f t="shared" si="0"/>
        <v>-11.569233333333335</v>
      </c>
      <c r="I33" s="6">
        <f t="shared" si="1"/>
        <v>0.47677143720375409</v>
      </c>
      <c r="J33" s="5">
        <v>-10.225199999999999</v>
      </c>
      <c r="K33" s="5">
        <v>-10.071899999999999</v>
      </c>
      <c r="L33" s="5">
        <v>-9.6534099999999992</v>
      </c>
      <c r="M33" s="6">
        <f t="shared" si="2"/>
        <v>-9.9835033333333332</v>
      </c>
      <c r="N33" s="6">
        <f t="shared" si="3"/>
        <v>0.29596693908836064</v>
      </c>
    </row>
    <row r="34" spans="1:14" x14ac:dyDescent="0.25">
      <c r="A34" s="11">
        <v>33</v>
      </c>
      <c r="B34" s="12">
        <v>58</v>
      </c>
      <c r="C34" s="5">
        <v>-9.41</v>
      </c>
      <c r="D34" s="5">
        <v>-10.58</v>
      </c>
      <c r="E34" s="5">
        <v>-14.733499999999999</v>
      </c>
      <c r="F34" s="5">
        <v>-14.0824</v>
      </c>
      <c r="G34" s="5">
        <v>-14.5403</v>
      </c>
      <c r="H34" s="6">
        <f t="shared" si="0"/>
        <v>-14.452066666666667</v>
      </c>
      <c r="I34" s="6">
        <f t="shared" si="1"/>
        <v>0.33439743320386484</v>
      </c>
      <c r="J34" s="5">
        <v>-12.915699999999999</v>
      </c>
      <c r="K34" s="5">
        <v>-11.645899999999999</v>
      </c>
      <c r="L34" s="5">
        <v>-12.153</v>
      </c>
      <c r="M34" s="6">
        <f t="shared" si="2"/>
        <v>-12.238199999999999</v>
      </c>
      <c r="N34" s="6">
        <f t="shared" si="3"/>
        <v>0.63917312991082464</v>
      </c>
    </row>
    <row r="35" spans="1:14" x14ac:dyDescent="0.25">
      <c r="A35" s="11">
        <v>34</v>
      </c>
      <c r="B35" s="12">
        <v>60</v>
      </c>
      <c r="C35" s="5">
        <v>-8.92</v>
      </c>
      <c r="D35" s="5">
        <v>-9.24</v>
      </c>
      <c r="E35" s="5">
        <v>-12.827299999999999</v>
      </c>
      <c r="F35" s="5">
        <v>-13.0304</v>
      </c>
      <c r="G35" s="5">
        <v>-11.254</v>
      </c>
      <c r="H35" s="6">
        <f t="shared" si="0"/>
        <v>-12.370566666666667</v>
      </c>
      <c r="I35" s="6">
        <f t="shared" si="1"/>
        <v>0.97229277655104152</v>
      </c>
      <c r="J35" s="5">
        <v>-11.028600000000001</v>
      </c>
      <c r="K35" s="5">
        <v>-11.4414</v>
      </c>
      <c r="L35" s="5">
        <v>-10.2796</v>
      </c>
      <c r="M35" s="6">
        <f t="shared" si="2"/>
        <v>-10.916533333333334</v>
      </c>
      <c r="N35" s="6">
        <f t="shared" si="3"/>
        <v>0.58895162223508069</v>
      </c>
    </row>
    <row r="36" spans="1:14" x14ac:dyDescent="0.25">
      <c r="A36" s="11">
        <v>35</v>
      </c>
      <c r="B36" s="12">
        <v>61</v>
      </c>
      <c r="C36" s="5">
        <v>-8.08</v>
      </c>
      <c r="D36" s="5">
        <v>-8.3800000000000008</v>
      </c>
      <c r="E36" s="5">
        <v>-12.8239</v>
      </c>
      <c r="F36" s="5">
        <v>-12.468</v>
      </c>
      <c r="G36" s="5">
        <v>-12.446999999999999</v>
      </c>
      <c r="H36" s="6">
        <f t="shared" si="0"/>
        <v>-12.579633333333334</v>
      </c>
      <c r="I36" s="6">
        <f t="shared" si="1"/>
        <v>0.2118015659369247</v>
      </c>
      <c r="J36" s="5">
        <v>-12.7499</v>
      </c>
      <c r="K36" s="5">
        <v>-11.1378</v>
      </c>
      <c r="L36" s="5">
        <v>-12.0075</v>
      </c>
      <c r="M36" s="6">
        <f t="shared" si="2"/>
        <v>-11.965066666666667</v>
      </c>
      <c r="N36" s="6">
        <f t="shared" si="3"/>
        <v>0.80688725565182473</v>
      </c>
    </row>
    <row r="37" spans="1:14" x14ac:dyDescent="0.25">
      <c r="A37" s="11">
        <v>36</v>
      </c>
      <c r="B37" s="12">
        <v>62</v>
      </c>
      <c r="C37" s="5">
        <v>-7.96</v>
      </c>
      <c r="D37" s="5">
        <v>-6.92</v>
      </c>
      <c r="E37" s="5">
        <v>-11.865600000000001</v>
      </c>
      <c r="F37" s="5">
        <v>-10.9344</v>
      </c>
      <c r="G37" s="5">
        <v>-10.146800000000001</v>
      </c>
      <c r="H37" s="6">
        <f t="shared" si="0"/>
        <v>-10.982266666666668</v>
      </c>
      <c r="I37" s="6">
        <f t="shared" si="1"/>
        <v>0.86039919417287536</v>
      </c>
      <c r="J37" s="5">
        <v>-10.401999999999999</v>
      </c>
      <c r="K37" s="5">
        <v>-10.3614</v>
      </c>
      <c r="L37" s="5">
        <v>-10.747999999999999</v>
      </c>
      <c r="M37" s="6">
        <f t="shared" si="2"/>
        <v>-10.503799999999998</v>
      </c>
      <c r="N37" s="6">
        <f t="shared" si="3"/>
        <v>0.212455454154512</v>
      </c>
    </row>
    <row r="38" spans="1:14" x14ac:dyDescent="0.25">
      <c r="A38" s="11">
        <v>37</v>
      </c>
      <c r="B38" s="12">
        <v>63</v>
      </c>
      <c r="C38" s="5">
        <v>-9.06</v>
      </c>
      <c r="D38" s="5">
        <v>-9.81</v>
      </c>
      <c r="E38" s="5">
        <v>-13.0465</v>
      </c>
      <c r="F38" s="5">
        <v>-14.144</v>
      </c>
      <c r="G38" s="5">
        <v>-13.608499999999999</v>
      </c>
      <c r="H38" s="6">
        <f t="shared" si="0"/>
        <v>-13.599666666666666</v>
      </c>
      <c r="I38" s="6">
        <f t="shared" si="1"/>
        <v>0.54880331935342141</v>
      </c>
      <c r="J38" s="5">
        <v>-11.2959</v>
      </c>
      <c r="K38" s="5">
        <v>-12.003500000000001</v>
      </c>
      <c r="L38" s="5">
        <v>-10.2141</v>
      </c>
      <c r="M38" s="6">
        <f t="shared" si="2"/>
        <v>-11.171166666666666</v>
      </c>
      <c r="N38" s="6">
        <f t="shared" si="3"/>
        <v>0.90119747743396039</v>
      </c>
    </row>
    <row r="39" spans="1:14" x14ac:dyDescent="0.25">
      <c r="A39" s="11">
        <v>38</v>
      </c>
      <c r="B39" s="12">
        <v>64</v>
      </c>
      <c r="C39" s="5">
        <v>-9.5</v>
      </c>
      <c r="D39" s="5">
        <v>-9.1999999999999993</v>
      </c>
      <c r="E39" s="5">
        <v>-12.039899999999999</v>
      </c>
      <c r="F39" s="5">
        <v>-12.7971</v>
      </c>
      <c r="G39" s="5">
        <v>-12.7317</v>
      </c>
      <c r="H39" s="6">
        <f t="shared" si="0"/>
        <v>-12.5229</v>
      </c>
      <c r="I39" s="6">
        <f t="shared" si="1"/>
        <v>0.41956649055900597</v>
      </c>
      <c r="J39" s="5">
        <v>-11.4169</v>
      </c>
      <c r="K39" s="5">
        <v>-11.118499999999999</v>
      </c>
      <c r="L39" s="5">
        <v>-11.5022</v>
      </c>
      <c r="M39" s="6">
        <f t="shared" si="2"/>
        <v>-11.345866666666666</v>
      </c>
      <c r="N39" s="6">
        <f t="shared" si="3"/>
        <v>0.20147139581919205</v>
      </c>
    </row>
    <row r="40" spans="1:14" x14ac:dyDescent="0.25">
      <c r="A40" s="11">
        <v>39</v>
      </c>
      <c r="B40" s="12">
        <v>65</v>
      </c>
      <c r="C40" s="5">
        <v>-8.41</v>
      </c>
      <c r="D40" s="5">
        <v>-9.8699999999999992</v>
      </c>
      <c r="E40" s="5">
        <v>-13.596299999999999</v>
      </c>
      <c r="F40" s="5">
        <v>-13.522500000000001</v>
      </c>
      <c r="G40" s="5">
        <v>-13.1557</v>
      </c>
      <c r="H40" s="6">
        <f t="shared" si="0"/>
        <v>-13.424833333333334</v>
      </c>
      <c r="I40" s="6">
        <f t="shared" si="1"/>
        <v>0.23597917987257572</v>
      </c>
      <c r="J40" s="5">
        <v>-11.754200000000001</v>
      </c>
      <c r="K40" s="5">
        <v>-11.625299999999999</v>
      </c>
      <c r="L40" s="5">
        <v>-12.0566</v>
      </c>
      <c r="M40" s="6">
        <f t="shared" si="2"/>
        <v>-11.812033333333332</v>
      </c>
      <c r="N40" s="6">
        <f t="shared" si="3"/>
        <v>0.22138979952412735</v>
      </c>
    </row>
    <row r="41" spans="1:14" x14ac:dyDescent="0.25">
      <c r="A41" s="11">
        <v>40</v>
      </c>
      <c r="B41" s="12">
        <v>66</v>
      </c>
      <c r="C41" s="5">
        <v>-8.43</v>
      </c>
      <c r="D41" s="5">
        <v>-9.19</v>
      </c>
      <c r="E41" s="5">
        <v>-12.533099999999999</v>
      </c>
      <c r="F41" s="5">
        <v>-12.2919</v>
      </c>
      <c r="G41" s="5">
        <v>-12.0998</v>
      </c>
      <c r="H41" s="6">
        <f t="shared" si="0"/>
        <v>-12.308266666666666</v>
      </c>
      <c r="I41" s="6">
        <f t="shared" si="1"/>
        <v>0.21711315790005253</v>
      </c>
      <c r="J41" s="5">
        <v>-10.4726</v>
      </c>
      <c r="K41" s="5">
        <v>-11.132400000000001</v>
      </c>
      <c r="L41" s="5">
        <v>-10.5268</v>
      </c>
      <c r="M41" s="6">
        <f t="shared" si="2"/>
        <v>-10.710599999999999</v>
      </c>
      <c r="N41" s="6">
        <f t="shared" si="3"/>
        <v>0.36629337968355408</v>
      </c>
    </row>
    <row r="42" spans="1:14" x14ac:dyDescent="0.25">
      <c r="A42" s="11">
        <v>41</v>
      </c>
      <c r="B42" s="12">
        <v>67</v>
      </c>
      <c r="C42" s="5">
        <v>-7.58</v>
      </c>
      <c r="D42" s="5">
        <v>-9.39</v>
      </c>
      <c r="E42" s="5">
        <v>-13.103</v>
      </c>
      <c r="F42" s="5">
        <v>-13.125299999999999</v>
      </c>
      <c r="G42" s="5">
        <v>-12.3093</v>
      </c>
      <c r="H42" s="6">
        <f t="shared" si="0"/>
        <v>-12.845866666666666</v>
      </c>
      <c r="I42" s="6">
        <f t="shared" si="1"/>
        <v>0.46481411696863606</v>
      </c>
      <c r="J42" s="5">
        <v>-11.3848</v>
      </c>
      <c r="K42" s="5">
        <v>-10.7096</v>
      </c>
      <c r="L42" s="5">
        <v>-11.9977</v>
      </c>
      <c r="M42" s="6">
        <f t="shared" si="2"/>
        <v>-11.364033333333333</v>
      </c>
      <c r="N42" s="6">
        <f t="shared" si="3"/>
        <v>0.64430105023454165</v>
      </c>
    </row>
    <row r="43" spans="1:14" x14ac:dyDescent="0.25">
      <c r="A43" s="11">
        <v>42</v>
      </c>
      <c r="B43" s="12">
        <v>68</v>
      </c>
      <c r="C43" s="5">
        <v>-7.69</v>
      </c>
      <c r="D43" s="5">
        <v>-6.33</v>
      </c>
      <c r="E43" s="5">
        <v>-9.5638500000000004</v>
      </c>
      <c r="F43" s="5">
        <v>-10.9139</v>
      </c>
      <c r="G43" s="5">
        <v>-10.593999999999999</v>
      </c>
      <c r="H43" s="6">
        <f t="shared" si="0"/>
        <v>-10.357250000000001</v>
      </c>
      <c r="I43" s="6">
        <f t="shared" si="1"/>
        <v>0.7054762026461272</v>
      </c>
      <c r="J43" s="5">
        <v>-9.8062900000000006</v>
      </c>
      <c r="K43" s="5">
        <v>-9.7227399999999999</v>
      </c>
      <c r="L43" s="5">
        <v>-9.7816100000000006</v>
      </c>
      <c r="M43" s="6">
        <f t="shared" si="2"/>
        <v>-9.7702133333333325</v>
      </c>
      <c r="N43" s="6">
        <f t="shared" si="3"/>
        <v>4.2925093282756711E-2</v>
      </c>
    </row>
    <row r="44" spans="1:14" x14ac:dyDescent="0.25">
      <c r="A44" s="6"/>
      <c r="B44" s="3" t="s">
        <v>19</v>
      </c>
      <c r="C44" s="3">
        <f>AVERAGE(C2:C43)</f>
        <v>-8.0776190476190468</v>
      </c>
      <c r="D44" s="3">
        <f t="shared" ref="D44" si="4">AVERAGE(D2:D43)</f>
        <v>-8.0778571428571411</v>
      </c>
      <c r="E44" s="3">
        <f t="shared" ref="E44:F44" si="5">AVERAGE(E2:E43)</f>
        <v>-11.901788333333331</v>
      </c>
      <c r="F44" s="3">
        <f t="shared" si="5"/>
        <v>-11.680034761904759</v>
      </c>
      <c r="G44" s="3">
        <f t="shared" ref="G44:H44" si="6">AVERAGE(G2:G43)</f>
        <v>-11.60621166666667</v>
      </c>
      <c r="H44" s="3">
        <f t="shared" si="6"/>
        <v>-11.729344920634922</v>
      </c>
      <c r="I44" s="3"/>
      <c r="J44" s="3">
        <f t="shared" ref="J44:L44" si="7">AVERAGE(J2:J43)</f>
        <v>-10.69184857142857</v>
      </c>
      <c r="K44" s="3">
        <f t="shared" si="7"/>
        <v>-10.493360975609754</v>
      </c>
      <c r="L44" s="3">
        <f t="shared" si="7"/>
        <v>-10.479325714285714</v>
      </c>
      <c r="M44" s="3">
        <f t="shared" ref="M44" si="8">AVERAGE(M2:M43)</f>
        <v>-10.546220238095238</v>
      </c>
      <c r="N44" s="3"/>
    </row>
    <row r="45" spans="1:14" x14ac:dyDescent="0.25">
      <c r="A45" s="6"/>
      <c r="B45" s="6"/>
      <c r="C45" s="3" t="s">
        <v>20</v>
      </c>
      <c r="D45" s="8">
        <f t="array" ref="D45">AVERAGE(ABS(D2:D43-$C2:$C43))</f>
        <v>0.85309523809523824</v>
      </c>
      <c r="E45" s="8">
        <f t="array" ref="E45">AVERAGE(ABS(E2:E43-$C2:$C43))</f>
        <v>3.8241692857142855</v>
      </c>
      <c r="F45" s="8">
        <f t="array" ref="F45">AVERAGE(ABS(F2:F43-$C2:$C43))</f>
        <v>3.6024157142857134</v>
      </c>
      <c r="G45" s="8">
        <f t="array" ref="G45">AVERAGE(ABS(G2:G43-$C2:$C43))</f>
        <v>3.52859261904762</v>
      </c>
      <c r="H45" s="8">
        <f t="array" ref="H45">AVERAGE(ABS(H2:H43-$C2:$C43))</f>
        <v>3.6517258730158733</v>
      </c>
      <c r="I45" s="6">
        <f>MAX(I2:I43)</f>
        <v>0.99071559052030733</v>
      </c>
      <c r="J45" s="8">
        <f t="array" ref="J45">AVERAGE(ABS(J2:J43-$C2:$C43))</f>
        <v>2.6142295238095241</v>
      </c>
      <c r="K45" s="8" cm="1">
        <f t="array" ref="K45">AVERAGE(ABS(K2:K4-$C2:$C4),ABS(K6:K43-$C6:$C43))</f>
        <v>2.380559024390243</v>
      </c>
      <c r="L45" s="8">
        <f t="array" ref="L45">AVERAGE(ABS(L2:L43-$C2:$C43))</f>
        <v>2.4017066666666658</v>
      </c>
      <c r="M45" s="8">
        <f t="array" ref="M45">AVERAGE(ABS(M2:M43-$C2:$C43))</f>
        <v>2.4686011904761904</v>
      </c>
      <c r="N45" s="6">
        <f>MAX(N2:N43)</f>
        <v>1.4653905028467165</v>
      </c>
    </row>
    <row r="46" spans="1:14" x14ac:dyDescent="0.25">
      <c r="A46" s="6"/>
      <c r="B46" s="6"/>
      <c r="C46" s="3" t="s">
        <v>21</v>
      </c>
      <c r="D46" s="8">
        <f t="array" ref="D46">SQRT(AVERAGE((D2:D43-$C2:$C43)^2))</f>
        <v>1.0346830662666939</v>
      </c>
      <c r="E46" s="8">
        <f t="array" ref="E46">SQRT(AVERAGE((E2:E43-$C2:$C43)^2))</f>
        <v>3.947029614828816</v>
      </c>
      <c r="F46" s="8">
        <f t="array" ref="F46">SQRT(AVERAGE((F2:F43-$C2:$C43)^2))</f>
        <v>3.7104742680513803</v>
      </c>
      <c r="G46" s="8">
        <f t="array" ref="G46">SQRT(AVERAGE((G2:G43-$C2:$C43)^2))</f>
        <v>3.6663636343063799</v>
      </c>
      <c r="H46" s="8">
        <f t="array" ref="H46">SQRT(AVERAGE((H2:H43-$C2:$C43)^2))</f>
        <v>3.754206379967175</v>
      </c>
      <c r="I46" s="6">
        <f>AVERAGE(I2:I43)</f>
        <v>0.44107044848902727</v>
      </c>
      <c r="J46" s="8">
        <f t="array" ref="J46">SQRT(AVERAGE((J2:J43-$C2:$C43)^2))</f>
        <v>2.7897366914391588</v>
      </c>
      <c r="K46" s="8" cm="1">
        <f t="array" ref="K46">SQRT(AVERAGE((K2:K4-$C2:$C4)^2, (K6:K43-$C6:$C43)^2))</f>
        <v>2.5837030637335903</v>
      </c>
      <c r="L46" s="8">
        <f t="array" ref="L46">SQRT(AVERAGE((L2:L43-$C2:$C43)^2))</f>
        <v>2.6404005661479255</v>
      </c>
      <c r="M46" s="8">
        <f t="array" ref="M46">SQRT(AVERAGE((M2:M43-$C2:$C43)^2))</f>
        <v>2.6350144772205022</v>
      </c>
      <c r="N46" s="6">
        <f>AVERAGE(N2:N43)</f>
        <v>0.48908115074779107</v>
      </c>
    </row>
    <row r="47" spans="1:14" x14ac:dyDescent="0.25">
      <c r="A47" s="5"/>
      <c r="B47" s="5"/>
      <c r="C47" s="20" t="s">
        <v>22</v>
      </c>
      <c r="D47" s="5">
        <f>CORREL(D2:D43, $C2:$C43)</f>
        <v>0.66799181938140118</v>
      </c>
      <c r="E47" s="5">
        <f t="shared" ref="E47:F47" si="9">CORREL(E2:E43, $C2:$C43)</f>
        <v>0.6890171557669631</v>
      </c>
      <c r="F47" s="5">
        <f t="shared" si="9"/>
        <v>0.78536411398298878</v>
      </c>
      <c r="G47" s="5">
        <f t="shared" ref="G47:H47" si="10">CORREL(G2:G43, $C2:$C43)</f>
        <v>0.71525265312149378</v>
      </c>
      <c r="H47" s="5">
        <f t="shared" si="10"/>
        <v>0.76091547256155623</v>
      </c>
      <c r="I47" s="5"/>
      <c r="J47" s="5">
        <f t="shared" ref="J47:L47" si="11">CORREL(J2:J43, $C2:$C43)</f>
        <v>0.61746697607448398</v>
      </c>
      <c r="K47" s="5">
        <f t="shared" si="11"/>
        <v>0.55532910332601337</v>
      </c>
      <c r="L47" s="5">
        <f t="shared" si="11"/>
        <v>0.55528821983473375</v>
      </c>
      <c r="M47" s="5">
        <f t="shared" ref="M47" si="12">CORREL(M2:M43, $C2:$C43)</f>
        <v>0.62659790023439821</v>
      </c>
      <c r="N47" s="6"/>
    </row>
    <row r="48" spans="1:14" x14ac:dyDescent="0.25">
      <c r="A48" s="5"/>
      <c r="B48" s="5"/>
      <c r="C48" s="20" t="s">
        <v>23</v>
      </c>
      <c r="D48" s="9">
        <f>D47^2</f>
        <v>0.44621307076047451</v>
      </c>
      <c r="E48" s="9">
        <f t="shared" ref="E48:F48" si="13">E47^2</f>
        <v>0.47474464094119551</v>
      </c>
      <c r="F48" s="9">
        <f t="shared" si="13"/>
        <v>0.61679679153228495</v>
      </c>
      <c r="G48" s="9">
        <f t="shared" ref="G48:H48" si="14">G47^2</f>
        <v>0.51158635779733586</v>
      </c>
      <c r="H48" s="9">
        <f t="shared" si="14"/>
        <v>0.57899235638357638</v>
      </c>
      <c r="I48" s="9"/>
      <c r="J48" s="9">
        <f t="shared" ref="J48:L48" si="15">J47^2</f>
        <v>0.38126546654256738</v>
      </c>
      <c r="K48" s="9">
        <f t="shared" si="15"/>
        <v>0.30839041300087405</v>
      </c>
      <c r="L48" s="9">
        <f t="shared" si="15"/>
        <v>0.30834500708722762</v>
      </c>
      <c r="M48" s="9">
        <f t="shared" ref="M48" si="16">M47^2</f>
        <v>0.39262492857815684</v>
      </c>
      <c r="N48" s="8"/>
    </row>
    <row r="49" spans="1:14" x14ac:dyDescent="0.25">
      <c r="A49" s="5"/>
      <c r="B49" s="5"/>
      <c r="C49" s="20" t="s">
        <v>24</v>
      </c>
      <c r="D49" s="5">
        <f>SLOPE(D2:D43, $C2:$C43)</f>
        <v>0.87488766382061189</v>
      </c>
      <c r="E49" s="5">
        <f t="shared" ref="E49:F49" si="17">SLOPE(E2:E43, $C2:$C43)</f>
        <v>0.87408499119104299</v>
      </c>
      <c r="F49" s="5">
        <f t="shared" si="17"/>
        <v>1.0676432517913446</v>
      </c>
      <c r="G49" s="5">
        <f t="shared" ref="G49:H49" si="18">SLOPE(G2:G43, $C2:$C43)</f>
        <v>0.96714213640608471</v>
      </c>
      <c r="H49" s="5">
        <f t="shared" si="18"/>
        <v>0.96962345979615816</v>
      </c>
      <c r="I49" s="5"/>
      <c r="J49" s="5">
        <f t="shared" ref="J49:L49" si="19">SLOPE(J2:J43, $C2:$C43)</f>
        <v>0.68168551034065472</v>
      </c>
      <c r="K49" s="5">
        <f t="shared" si="19"/>
        <v>0.58128548171084249</v>
      </c>
      <c r="L49" s="5">
        <f t="shared" si="19"/>
        <v>0.65684061904444369</v>
      </c>
      <c r="M49" s="5">
        <f t="shared" ref="M49" si="20">SLOPE(M2:M43, $C2:$C43)</f>
        <v>0.64221993296848501</v>
      </c>
      <c r="N49" s="6"/>
    </row>
    <row r="50" spans="1:14" x14ac:dyDescent="0.25">
      <c r="A50" s="5"/>
      <c r="B50" s="5"/>
      <c r="C50" s="20"/>
      <c r="D50" s="6"/>
    </row>
    <row r="51" spans="1:14" x14ac:dyDescent="0.25">
      <c r="A51" s="5"/>
      <c r="B51" s="5"/>
      <c r="C51" s="20"/>
      <c r="D5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2E3A-8423-744C-BCFD-AFF88B7E832A}">
  <dimension ref="A1:O51"/>
  <sheetViews>
    <sheetView workbookViewId="0">
      <pane xSplit="3" ySplit="1" topLeftCell="F2" activePane="bottomRight" state="frozen"/>
      <selection activeCell="AT44" sqref="AT44:AT49"/>
      <selection pane="topRight" activeCell="AT44" sqref="AT44:AT49"/>
      <selection pane="bottomLeft" activeCell="AT44" sqref="AT44:AT49"/>
      <selection pane="bottomRight" activeCell="K45" sqref="K45"/>
    </sheetView>
  </sheetViews>
  <sheetFormatPr baseColWidth="10" defaultRowHeight="16" x14ac:dyDescent="0.2"/>
  <cols>
    <col min="1" max="1" width="3.83203125" bestFit="1" customWidth="1"/>
    <col min="2" max="2" width="6.33203125" bestFit="1" customWidth="1"/>
    <col min="3" max="3" width="16.83203125" bestFit="1" customWidth="1"/>
    <col min="4" max="4" width="22.83203125" customWidth="1"/>
    <col min="5" max="5" width="14.16406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5" ht="39" customHeight="1" x14ac:dyDescent="0.25">
      <c r="A1" s="20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</row>
    <row r="2" spans="1:15" ht="21" x14ac:dyDescent="0.25">
      <c r="A2" s="11">
        <v>1</v>
      </c>
      <c r="B2" s="12">
        <v>23</v>
      </c>
      <c r="C2" s="5">
        <v>-8.83</v>
      </c>
      <c r="D2" s="5">
        <v>-8.35</v>
      </c>
      <c r="E2" s="6">
        <f>'mcl1'!E2-('mcl1'!E$44-'mcl1'!$C$44)</f>
        <v>-6.7256307142857157</v>
      </c>
      <c r="F2" s="6">
        <f>'mcl1'!F2-('mcl1'!F$44-'mcl1'!$C$44)</f>
        <v>-8.3747842857142878</v>
      </c>
      <c r="G2" s="6">
        <f>'mcl1'!G2-('mcl1'!G$44-'mcl1'!$C$44)</f>
        <v>-8.1399073809523763</v>
      </c>
      <c r="H2" s="6">
        <f>'mcl1'!H2-('mcl1'!H$44-'mcl1'!$C$44)</f>
        <v>-7.7467741269841248</v>
      </c>
      <c r="I2" s="6">
        <f t="shared" ref="I2:I21" si="0">STDEV(E2:G2)</f>
        <v>0.89209987785597855</v>
      </c>
      <c r="J2" s="6">
        <f>'mcl1'!J2-('mcl1'!J$44-'mcl1'!$C$44)</f>
        <v>-7.2751704761904765</v>
      </c>
      <c r="K2" s="6">
        <f>'mcl1'!K2-('mcl1'!K$44-'mcl1'!$C$44)</f>
        <v>-6.6673380720092936</v>
      </c>
      <c r="L2" s="6">
        <f>'mcl1'!L2-('mcl1'!L$44-'mcl1'!$C$44)</f>
        <v>-7.154163333333333</v>
      </c>
      <c r="M2" s="6">
        <f>'mcl1'!M2-('mcl1'!M$44-'mcl1'!$C$44)</f>
        <v>-7.0408488095238102</v>
      </c>
      <c r="N2" s="6">
        <f t="shared" ref="N2:N21" si="1">STDEV(J2:L2)</f>
        <v>0.32174052569794631</v>
      </c>
    </row>
    <row r="3" spans="1:15" ht="21" x14ac:dyDescent="0.25">
      <c r="A3" s="11">
        <v>2</v>
      </c>
      <c r="B3" s="12">
        <v>26</v>
      </c>
      <c r="C3" s="5">
        <v>-8.24</v>
      </c>
      <c r="D3" s="5">
        <v>-8.19</v>
      </c>
      <c r="E3" s="6">
        <f>'mcl1'!E3-('mcl1'!E$44-'mcl1'!$C$44)</f>
        <v>-8.1661307142857158</v>
      </c>
      <c r="F3" s="6">
        <f>'mcl1'!F3-('mcl1'!F$44-'mcl1'!$C$44)</f>
        <v>-8.1545842857142876</v>
      </c>
      <c r="G3" s="6">
        <f>'mcl1'!G3-('mcl1'!G$44-'mcl1'!$C$44)</f>
        <v>-8.0873073809523763</v>
      </c>
      <c r="H3" s="6">
        <f>'mcl1'!H3-('mcl1'!H$44-'mcl1'!$C$44)</f>
        <v>-8.1360074603174581</v>
      </c>
      <c r="I3" s="6">
        <f t="shared" si="0"/>
        <v>4.2568806664186075E-2</v>
      </c>
      <c r="J3" s="6">
        <f>'mcl1'!J3-('mcl1'!J$44-'mcl1'!$C$44)</f>
        <v>-7.9344704761904765</v>
      </c>
      <c r="K3" s="6">
        <f>'mcl1'!K3-('mcl1'!K$44-'mcl1'!$C$44)</f>
        <v>-8.443958072009293</v>
      </c>
      <c r="L3" s="6">
        <f>'mcl1'!L3-('mcl1'!L$44-'mcl1'!$C$44)</f>
        <v>-8.1423933333333327</v>
      </c>
      <c r="M3" s="6">
        <f>'mcl1'!M3-('mcl1'!M$44-'mcl1'!$C$44)</f>
        <v>-8.1822321428571421</v>
      </c>
      <c r="N3" s="6">
        <f t="shared" si="1"/>
        <v>0.2561740347330263</v>
      </c>
    </row>
    <row r="4" spans="1:15" ht="21" x14ac:dyDescent="0.25">
      <c r="A4" s="11">
        <v>3</v>
      </c>
      <c r="B4" s="12">
        <v>27</v>
      </c>
      <c r="C4" s="5">
        <v>-6.12</v>
      </c>
      <c r="D4" s="5">
        <v>-7.01</v>
      </c>
      <c r="E4" s="6">
        <f>'mcl1'!E4-('mcl1'!E$44-'mcl1'!$C$44)</f>
        <v>-6.4481307142857158</v>
      </c>
      <c r="F4" s="6">
        <f>'mcl1'!F4-('mcl1'!F$44-'mcl1'!$C$44)</f>
        <v>-6.2111942857142886</v>
      </c>
      <c r="G4" s="6">
        <f>'mcl1'!G4-('mcl1'!G$44-'mcl1'!$C$44)</f>
        <v>-6.8701073809523763</v>
      </c>
      <c r="H4" s="6">
        <f>'mcl1'!H4-('mcl1'!H$44-'mcl1'!$C$44)</f>
        <v>-6.5098107936507894</v>
      </c>
      <c r="I4" s="6">
        <f t="shared" si="0"/>
        <v>0.33375880649343326</v>
      </c>
      <c r="J4" s="6">
        <f>'mcl1'!J4-('mcl1'!J$44-'mcl1'!$C$44)</f>
        <v>-6.9891504761904759</v>
      </c>
      <c r="K4" s="6">
        <f>'mcl1'!K4-('mcl1'!K$44-'mcl1'!$C$44)</f>
        <v>-6.9691780720092922</v>
      </c>
      <c r="L4" s="6">
        <f>'mcl1'!L4-('mcl1'!L$44-'mcl1'!$C$44)</f>
        <v>-6.3661333333333321</v>
      </c>
      <c r="M4" s="6">
        <f>'mcl1'!M4-('mcl1'!M$44-'mcl1'!$C$44)</f>
        <v>-6.7834454761904759</v>
      </c>
      <c r="N4" s="6">
        <f t="shared" si="1"/>
        <v>0.3540744305150666</v>
      </c>
    </row>
    <row r="5" spans="1:15" ht="21" x14ac:dyDescent="0.25">
      <c r="A5" s="11">
        <v>4</v>
      </c>
      <c r="B5" s="12">
        <v>28</v>
      </c>
      <c r="C5" s="5">
        <v>-6.62</v>
      </c>
      <c r="D5" s="5">
        <v>-6.05</v>
      </c>
      <c r="E5" s="6">
        <f>'mcl1'!E5-('mcl1'!E$44-'mcl1'!$C$44)</f>
        <v>-6.7196307142857155</v>
      </c>
      <c r="F5" s="6">
        <f>'mcl1'!F5-('mcl1'!F$44-'mcl1'!$C$44)</f>
        <v>-6.1487542857142881</v>
      </c>
      <c r="G5" s="6">
        <f>'mcl1'!G5-('mcl1'!G$44-'mcl1'!$C$44)</f>
        <v>-5.8813873809523756</v>
      </c>
      <c r="H5" s="6">
        <f>'mcl1'!H5-('mcl1'!H$44-'mcl1'!$C$44)</f>
        <v>-6.2499241269841228</v>
      </c>
      <c r="I5" s="6">
        <f t="shared" si="0"/>
        <v>0.4281815900483934</v>
      </c>
      <c r="J5" s="6">
        <f>'mcl1'!J5-('mcl1'!J$44-'mcl1'!$C$44)</f>
        <v>-7.0001804761904758</v>
      </c>
      <c r="K5" s="6"/>
      <c r="L5" s="6">
        <f>'mcl1'!L5-('mcl1'!L$44-'mcl1'!$C$44)</f>
        <v>-6.7971433333333326</v>
      </c>
      <c r="M5" s="6">
        <f>'mcl1'!M5-('mcl1'!M$44-'mcl1'!$C$44)</f>
        <v>-6.938028809523809</v>
      </c>
      <c r="N5" s="6">
        <f t="shared" si="1"/>
        <v>0.14356894054702771</v>
      </c>
      <c r="O5" s="30" t="s">
        <v>181</v>
      </c>
    </row>
    <row r="6" spans="1:15" ht="21" x14ac:dyDescent="0.25">
      <c r="A6" s="11">
        <v>5</v>
      </c>
      <c r="B6" s="12">
        <v>29</v>
      </c>
      <c r="C6" s="5">
        <v>-6.94</v>
      </c>
      <c r="D6" s="5">
        <v>-5.75</v>
      </c>
      <c r="E6" s="6">
        <f>'mcl1'!E6-('mcl1'!E$44-'mcl1'!$C$44)</f>
        <v>-6.435430714285717</v>
      </c>
      <c r="F6" s="6">
        <f>'mcl1'!F6-('mcl1'!F$44-'mcl1'!$C$44)</f>
        <v>-5.9879242857142874</v>
      </c>
      <c r="G6" s="6">
        <f>'mcl1'!G6-('mcl1'!G$44-'mcl1'!$C$44)</f>
        <v>-5.7956073809523758</v>
      </c>
      <c r="H6" s="6">
        <f>'mcl1'!H6-('mcl1'!H$44-'mcl1'!$C$44)</f>
        <v>-6.0729874603174583</v>
      </c>
      <c r="I6" s="6">
        <f t="shared" si="0"/>
        <v>0.32828384398965532</v>
      </c>
      <c r="J6" s="6">
        <f>'mcl1'!J6-('mcl1'!J$44-'mcl1'!$C$44)</f>
        <v>-6.8542504761904759</v>
      </c>
      <c r="K6" s="6">
        <f>'mcl1'!K6-('mcl1'!K$44-'mcl1'!$C$44)</f>
        <v>-7.5179880720092935</v>
      </c>
      <c r="L6" s="6">
        <f>'mcl1'!L6-('mcl1'!L$44-'mcl1'!$C$44)</f>
        <v>-8.3343933333333329</v>
      </c>
      <c r="M6" s="6">
        <f>'mcl1'!M6-('mcl1'!M$44-'mcl1'!$C$44)</f>
        <v>-7.5775021428571421</v>
      </c>
      <c r="N6" s="6">
        <f t="shared" si="1"/>
        <v>0.74138249511435694</v>
      </c>
    </row>
    <row r="7" spans="1:15" ht="21" x14ac:dyDescent="0.25">
      <c r="A7" s="11">
        <v>6</v>
      </c>
      <c r="B7" s="12">
        <v>30</v>
      </c>
      <c r="C7" s="5">
        <v>-7.85</v>
      </c>
      <c r="D7" s="5">
        <v>-6.68</v>
      </c>
      <c r="E7" s="6">
        <f>'mcl1'!E7-('mcl1'!E$44-'mcl1'!$C$44)</f>
        <v>-6.815430714285716</v>
      </c>
      <c r="F7" s="6">
        <f>'mcl1'!F7-('mcl1'!F$44-'mcl1'!$C$44)</f>
        <v>-7.1923842857142883</v>
      </c>
      <c r="G7" s="6">
        <f>'mcl1'!G7-('mcl1'!G$44-'mcl1'!$C$44)</f>
        <v>-7.3007073809523764</v>
      </c>
      <c r="H7" s="6">
        <f>'mcl1'!H7-('mcl1'!H$44-'mcl1'!$C$44)</f>
        <v>-7.1028407936507918</v>
      </c>
      <c r="I7" s="6">
        <f t="shared" si="0"/>
        <v>0.25472904924835349</v>
      </c>
      <c r="J7" s="6">
        <f>'mcl1'!J7-('mcl1'!J$44-'mcl1'!$C$44)</f>
        <v>-7.4987704761904759</v>
      </c>
      <c r="K7" s="6">
        <f>'mcl1'!K7-('mcl1'!K$44-'mcl1'!$C$44)</f>
        <v>-7.7222580720092928</v>
      </c>
      <c r="L7" s="6">
        <f>'mcl1'!L7-('mcl1'!L$44-'mcl1'!$C$44)</f>
        <v>-8.4553933333333333</v>
      </c>
      <c r="M7" s="6">
        <f>'mcl1'!M7-('mcl1'!M$44-'mcl1'!$C$44)</f>
        <v>-7.9007654761904753</v>
      </c>
      <c r="N7" s="6">
        <f t="shared" si="1"/>
        <v>0.50042670253989374</v>
      </c>
    </row>
    <row r="8" spans="1:15" ht="21" x14ac:dyDescent="0.25">
      <c r="A8" s="11">
        <v>7</v>
      </c>
      <c r="B8" s="12">
        <v>31</v>
      </c>
      <c r="C8" s="5">
        <v>-7.92</v>
      </c>
      <c r="D8" s="5">
        <v>-7.48</v>
      </c>
      <c r="E8" s="6">
        <f>'mcl1'!E8-('mcl1'!E$44-'mcl1'!$C$44)</f>
        <v>-7.6009307142857168</v>
      </c>
      <c r="F8" s="6">
        <f>'mcl1'!F8-('mcl1'!F$44-'mcl1'!$C$44)</f>
        <v>-8.2145842857142881</v>
      </c>
      <c r="G8" s="6">
        <f>'mcl1'!G8-('mcl1'!G$44-'mcl1'!$C$44)</f>
        <v>-7.3911073809523771</v>
      </c>
      <c r="H8" s="6">
        <f>'mcl1'!H8-('mcl1'!H$44-'mcl1'!$C$44)</f>
        <v>-7.7355407936507916</v>
      </c>
      <c r="I8" s="6">
        <f t="shared" si="0"/>
        <v>0.42792342570729713</v>
      </c>
      <c r="J8" s="6">
        <f>'mcl1'!J8-('mcl1'!J$44-'mcl1'!$C$44)</f>
        <v>-8.708670476190477</v>
      </c>
      <c r="K8" s="6">
        <f>'mcl1'!K8-('mcl1'!K$44-'mcl1'!$C$44)</f>
        <v>-8.1817580720092931</v>
      </c>
      <c r="L8" s="6">
        <f>'mcl1'!L8-('mcl1'!L$44-'mcl1'!$C$44)</f>
        <v>-9.1788933333333329</v>
      </c>
      <c r="M8" s="6">
        <f>'mcl1'!M8-('mcl1'!M$44-'mcl1'!$C$44)</f>
        <v>-8.6983988095238107</v>
      </c>
      <c r="N8" s="6">
        <f t="shared" si="1"/>
        <v>0.49883613649429798</v>
      </c>
    </row>
    <row r="9" spans="1:15" ht="21" x14ac:dyDescent="0.25">
      <c r="A9" s="11">
        <v>8</v>
      </c>
      <c r="B9" s="12">
        <v>32</v>
      </c>
      <c r="C9" s="5">
        <v>-6.58</v>
      </c>
      <c r="D9" s="5">
        <v>-7.35</v>
      </c>
      <c r="E9" s="6">
        <f>'mcl1'!E9-('mcl1'!E$44-'mcl1'!$C$44)</f>
        <v>-6.5274307142857158</v>
      </c>
      <c r="F9" s="6">
        <f>'mcl1'!F9-('mcl1'!F$44-'mcl1'!$C$44)</f>
        <v>-6.7049842857142874</v>
      </c>
      <c r="G9" s="6">
        <f>'mcl1'!G9-('mcl1'!G$44-'mcl1'!$C$44)</f>
        <v>-6.9709073809523758</v>
      </c>
      <c r="H9" s="6">
        <f>'mcl1'!H9-('mcl1'!H$44-'mcl1'!$C$44)</f>
        <v>-6.7344407936507906</v>
      </c>
      <c r="I9" s="6">
        <f t="shared" si="0"/>
        <v>0.22320092487331464</v>
      </c>
      <c r="J9" s="6">
        <f>'mcl1'!J9-('mcl1'!J$44-'mcl1'!$C$44)</f>
        <v>-7.4813704761904756</v>
      </c>
      <c r="K9" s="6">
        <f>'mcl1'!K9-('mcl1'!K$44-'mcl1'!$C$44)</f>
        <v>-7.2775180720092933</v>
      </c>
      <c r="L9" s="6">
        <f>'mcl1'!L9-('mcl1'!L$44-'mcl1'!$C$44)</f>
        <v>-6.1726233333333322</v>
      </c>
      <c r="M9" s="6">
        <f>'mcl1'!M9-('mcl1'!M$44-'mcl1'!$C$44)</f>
        <v>-6.985795476190475</v>
      </c>
      <c r="N9" s="6">
        <f t="shared" si="1"/>
        <v>0.70417413449858701</v>
      </c>
    </row>
    <row r="10" spans="1:15" ht="21" x14ac:dyDescent="0.25">
      <c r="A10" s="11">
        <v>9</v>
      </c>
      <c r="B10" s="12">
        <v>33</v>
      </c>
      <c r="C10" s="5">
        <v>-6.88</v>
      </c>
      <c r="D10" s="5">
        <v>-8.2799999999999994</v>
      </c>
      <c r="E10" s="6">
        <f>'mcl1'!E10-('mcl1'!E$44-'mcl1'!$C$44)</f>
        <v>-8.2546307142857156</v>
      </c>
      <c r="F10" s="6">
        <f>'mcl1'!F10-('mcl1'!F$44-'mcl1'!$C$44)</f>
        <v>-7.5998842857142872</v>
      </c>
      <c r="G10" s="6">
        <f>'mcl1'!G10-('mcl1'!G$44-'mcl1'!$C$44)</f>
        <v>-7.361407380952377</v>
      </c>
      <c r="H10" s="6">
        <f>'mcl1'!H10-('mcl1'!H$44-'mcl1'!$C$44)</f>
        <v>-7.7386407936507897</v>
      </c>
      <c r="I10" s="6">
        <f t="shared" si="0"/>
        <v>0.46249541313815251</v>
      </c>
      <c r="J10" s="6">
        <f>'mcl1'!J10-('mcl1'!J$44-'mcl1'!$C$44)</f>
        <v>-8.4151704761904771</v>
      </c>
      <c r="K10" s="6">
        <f>'mcl1'!K10-('mcl1'!K$44-'mcl1'!$C$44)</f>
        <v>-7.9596580720092938</v>
      </c>
      <c r="L10" s="6">
        <f>'mcl1'!L10-('mcl1'!L$44-'mcl1'!$C$44)</f>
        <v>-7.8830933333333331</v>
      </c>
      <c r="M10" s="6">
        <f>'mcl1'!M10-('mcl1'!M$44-'mcl1'!$C$44)</f>
        <v>-8.0945988095238093</v>
      </c>
      <c r="N10" s="6">
        <f t="shared" si="1"/>
        <v>0.28765135016846971</v>
      </c>
    </row>
    <row r="11" spans="1:15" ht="21" x14ac:dyDescent="0.25">
      <c r="A11" s="11">
        <v>10</v>
      </c>
      <c r="B11" s="12">
        <v>34</v>
      </c>
      <c r="C11" s="5">
        <v>-6.87</v>
      </c>
      <c r="D11" s="5">
        <v>-8.1999999999999993</v>
      </c>
      <c r="E11" s="6">
        <f>'mcl1'!E11-('mcl1'!E$44-'mcl1'!$C$44)</f>
        <v>-7.3733307142857161</v>
      </c>
      <c r="F11" s="6">
        <f>'mcl1'!F11-('mcl1'!F$44-'mcl1'!$C$44)</f>
        <v>-7.0233842857142879</v>
      </c>
      <c r="G11" s="6">
        <f>'mcl1'!G11-('mcl1'!G$44-'mcl1'!$C$44)</f>
        <v>-8.1485073809523758</v>
      </c>
      <c r="H11" s="6">
        <f>'mcl1'!H11-('mcl1'!H$44-'mcl1'!$C$44)</f>
        <v>-7.5150741269841248</v>
      </c>
      <c r="I11" s="6">
        <f t="shared" si="0"/>
        <v>0.57579848136485901</v>
      </c>
      <c r="J11" s="6">
        <f>'mcl1'!J11-('mcl1'!J$44-'mcl1'!$C$44)</f>
        <v>-7.9509704761904771</v>
      </c>
      <c r="K11" s="6">
        <f>'mcl1'!K11-('mcl1'!K$44-'mcl1'!$C$44)</f>
        <v>-8.6495580720092935</v>
      </c>
      <c r="L11" s="6">
        <f>'mcl1'!L11-('mcl1'!L$44-'mcl1'!$C$44)</f>
        <v>-7.8942933333333318</v>
      </c>
      <c r="M11" s="6">
        <f>'mcl1'!M11-('mcl1'!M$44-'mcl1'!$C$44)</f>
        <v>-8.1735654761904755</v>
      </c>
      <c r="N11" s="6">
        <f t="shared" si="1"/>
        <v>0.42064667537844475</v>
      </c>
    </row>
    <row r="12" spans="1:15" ht="21" x14ac:dyDescent="0.25">
      <c r="A12" s="11">
        <v>11</v>
      </c>
      <c r="B12" s="12">
        <v>35</v>
      </c>
      <c r="C12" s="5">
        <v>-8.81</v>
      </c>
      <c r="D12" s="5">
        <v>-7.62</v>
      </c>
      <c r="E12" s="6">
        <f>'mcl1'!E12-('mcl1'!E$44-'mcl1'!$C$44)</f>
        <v>-7.718630714285716</v>
      </c>
      <c r="F12" s="6">
        <f>'mcl1'!F12-('mcl1'!F$44-'mcl1'!$C$44)</f>
        <v>-7.8562842857142883</v>
      </c>
      <c r="G12" s="6">
        <f>'mcl1'!G12-('mcl1'!G$44-'mcl1'!$C$44)</f>
        <v>-8.2805073809523773</v>
      </c>
      <c r="H12" s="6">
        <f>'mcl1'!H12-('mcl1'!H$44-'mcl1'!$C$44)</f>
        <v>-7.9518074603174576</v>
      </c>
      <c r="I12" s="6">
        <f t="shared" si="0"/>
        <v>0.29286490879040233</v>
      </c>
      <c r="J12" s="6">
        <f>'mcl1'!J12-('mcl1'!J$44-'mcl1'!$C$44)</f>
        <v>-7.5502704761904766</v>
      </c>
      <c r="K12" s="6">
        <f>'mcl1'!K12-('mcl1'!K$44-'mcl1'!$C$44)</f>
        <v>-7.6548580720092936</v>
      </c>
      <c r="L12" s="6">
        <f>'mcl1'!L12-('mcl1'!L$44-'mcl1'!$C$44)</f>
        <v>-7.1835333333333331</v>
      </c>
      <c r="M12" s="6">
        <f>'mcl1'!M12-('mcl1'!M$44-'mcl1'!$C$44)</f>
        <v>-7.4715121428571436</v>
      </c>
      <c r="N12" s="6">
        <f t="shared" si="1"/>
        <v>0.24751488387507242</v>
      </c>
    </row>
    <row r="13" spans="1:15" ht="21" x14ac:dyDescent="0.25">
      <c r="A13" s="11">
        <v>12</v>
      </c>
      <c r="B13" s="12">
        <v>36</v>
      </c>
      <c r="C13" s="5">
        <v>-8.18</v>
      </c>
      <c r="D13" s="5">
        <v>-8.66</v>
      </c>
      <c r="E13" s="6">
        <f>'mcl1'!E13-('mcl1'!E$44-'mcl1'!$C$44)</f>
        <v>-8.6396307142857172</v>
      </c>
      <c r="F13" s="6">
        <f>'mcl1'!F13-('mcl1'!F$44-'mcl1'!$C$44)</f>
        <v>-7.7944842857142884</v>
      </c>
      <c r="G13" s="6">
        <f>'mcl1'!G13-('mcl1'!G$44-'mcl1'!$C$44)</f>
        <v>-8.4211073809523764</v>
      </c>
      <c r="H13" s="6">
        <f>'mcl1'!H13-('mcl1'!H$44-'mcl1'!$C$44)</f>
        <v>-8.2850741269841244</v>
      </c>
      <c r="I13" s="6">
        <f t="shared" si="0"/>
        <v>0.43868770904899185</v>
      </c>
      <c r="J13" s="6">
        <f>'mcl1'!J13-('mcl1'!J$44-'mcl1'!$C$44)</f>
        <v>-8.1289704761904762</v>
      </c>
      <c r="K13" s="6">
        <f>'mcl1'!K13-('mcl1'!K$44-'mcl1'!$C$44)</f>
        <v>-8.9152580720092924</v>
      </c>
      <c r="L13" s="6">
        <f>'mcl1'!L13-('mcl1'!L$44-'mcl1'!$C$44)</f>
        <v>-8.3597933333333323</v>
      </c>
      <c r="M13" s="6">
        <f>'mcl1'!M13-('mcl1'!M$44-'mcl1'!$C$44)</f>
        <v>-8.4766321428571416</v>
      </c>
      <c r="N13" s="6">
        <f t="shared" si="1"/>
        <v>0.40415930246840337</v>
      </c>
    </row>
    <row r="14" spans="1:15" ht="21" x14ac:dyDescent="0.25">
      <c r="A14" s="11">
        <v>13</v>
      </c>
      <c r="B14" s="12">
        <v>37</v>
      </c>
      <c r="C14" s="5">
        <v>-8.9499999999999993</v>
      </c>
      <c r="D14" s="5">
        <v>-9.44</v>
      </c>
      <c r="E14" s="6">
        <f>'mcl1'!E14-('mcl1'!E$44-'mcl1'!$C$44)</f>
        <v>-9.4981307142857165</v>
      </c>
      <c r="F14" s="6">
        <f>'mcl1'!F14-('mcl1'!F$44-'mcl1'!$C$44)</f>
        <v>-9.3564842857142878</v>
      </c>
      <c r="G14" s="6">
        <f>'mcl1'!G14-('mcl1'!G$44-'mcl1'!$C$44)</f>
        <v>-8.1411073809523771</v>
      </c>
      <c r="H14" s="6">
        <f>'mcl1'!H14-('mcl1'!H$44-'mcl1'!$C$44)</f>
        <v>-8.9985741269841242</v>
      </c>
      <c r="I14" s="6">
        <f t="shared" si="0"/>
        <v>0.74595766843331568</v>
      </c>
      <c r="J14" s="6">
        <f>'mcl1'!J14-('mcl1'!J$44-'mcl1'!$C$44)</f>
        <v>-7.8552704761904764</v>
      </c>
      <c r="K14" s="6">
        <f>'mcl1'!K14-('mcl1'!K$44-'mcl1'!$C$44)</f>
        <v>-9.4863580720092937</v>
      </c>
      <c r="L14" s="6">
        <f>'mcl1'!L14-('mcl1'!L$44-'mcl1'!$C$44)</f>
        <v>-7.9487933333333327</v>
      </c>
      <c r="M14" s="6">
        <f>'mcl1'!M14-('mcl1'!M$44-'mcl1'!$C$44)</f>
        <v>-8.4387654761904756</v>
      </c>
      <c r="N14" s="6">
        <f t="shared" si="1"/>
        <v>0.91590561701355178</v>
      </c>
    </row>
    <row r="15" spans="1:15" ht="21" x14ac:dyDescent="0.25">
      <c r="A15" s="11">
        <v>14</v>
      </c>
      <c r="B15" s="12">
        <v>38</v>
      </c>
      <c r="C15" s="5">
        <v>-7.02</v>
      </c>
      <c r="D15" s="5">
        <v>-9.57</v>
      </c>
      <c r="E15" s="6">
        <f>'mcl1'!E15-('mcl1'!E$44-'mcl1'!$C$44)</f>
        <v>-8.7352307142857164</v>
      </c>
      <c r="F15" s="6">
        <f>'mcl1'!F15-('mcl1'!F$44-'mcl1'!$C$44)</f>
        <v>-8.219984285714288</v>
      </c>
      <c r="G15" s="6">
        <f>'mcl1'!G15-('mcl1'!G$44-'mcl1'!$C$44)</f>
        <v>-9.0342073809523757</v>
      </c>
      <c r="H15" s="6">
        <f>'mcl1'!H15-('mcl1'!H$44-'mcl1'!$C$44)</f>
        <v>-8.6631407936507898</v>
      </c>
      <c r="I15" s="6">
        <f t="shared" si="0"/>
        <v>0.41187076819997209</v>
      </c>
      <c r="J15" s="6">
        <f>'mcl1'!J15-('mcl1'!J$44-'mcl1'!$C$44)</f>
        <v>-9.3206704761904771</v>
      </c>
      <c r="K15" s="6">
        <f>'mcl1'!K15-('mcl1'!K$44-'mcl1'!$C$44)</f>
        <v>-9.3740580720092925</v>
      </c>
      <c r="L15" s="6">
        <f>'mcl1'!L15-('mcl1'!L$44-'mcl1'!$C$44)</f>
        <v>-8.6861933333333319</v>
      </c>
      <c r="M15" s="6">
        <f>'mcl1'!M15-('mcl1'!M$44-'mcl1'!$C$44)</f>
        <v>-9.1355988095238079</v>
      </c>
      <c r="N15" s="6">
        <f t="shared" si="1"/>
        <v>0.38265941752190619</v>
      </c>
    </row>
    <row r="16" spans="1:15" ht="21" x14ac:dyDescent="0.25">
      <c r="A16" s="11">
        <v>15</v>
      </c>
      <c r="B16" s="12">
        <v>39</v>
      </c>
      <c r="C16" s="5">
        <v>-7.03</v>
      </c>
      <c r="D16" s="5">
        <v>-8.0500000000000007</v>
      </c>
      <c r="E16" s="6">
        <f>'mcl1'!E16-('mcl1'!E$44-'mcl1'!$C$44)</f>
        <v>-7.7538307142857157</v>
      </c>
      <c r="F16" s="6">
        <f>'mcl1'!F16-('mcl1'!F$44-'mcl1'!$C$44)</f>
        <v>-6.5121842857142873</v>
      </c>
      <c r="G16" s="6">
        <f>'mcl1'!G16-('mcl1'!G$44-'mcl1'!$C$44)</f>
        <v>-7.621007380952376</v>
      </c>
      <c r="H16" s="6">
        <f>'mcl1'!H16-('mcl1'!H$44-'mcl1'!$C$44)</f>
        <v>-7.2956741269841245</v>
      </c>
      <c r="I16" s="6">
        <f t="shared" si="0"/>
        <v>0.68176444465755404</v>
      </c>
      <c r="J16" s="6">
        <f>'mcl1'!J16-('mcl1'!J$44-'mcl1'!$C$44)</f>
        <v>-7.6710704761904758</v>
      </c>
      <c r="K16" s="6">
        <f>'mcl1'!K16-('mcl1'!K$44-'mcl1'!$C$44)</f>
        <v>-7.8071580720092921</v>
      </c>
      <c r="L16" s="6">
        <f>'mcl1'!L16-('mcl1'!L$44-'mcl1'!$C$44)</f>
        <v>-7.040263333333332</v>
      </c>
      <c r="M16" s="6">
        <f>'mcl1'!M16-('mcl1'!M$44-'mcl1'!$C$44)</f>
        <v>-7.5147888095238091</v>
      </c>
      <c r="N16" s="6">
        <f t="shared" si="1"/>
        <v>0.40917906133790372</v>
      </c>
    </row>
    <row r="17" spans="1:14" ht="21" x14ac:dyDescent="0.25">
      <c r="A17" s="11">
        <v>16</v>
      </c>
      <c r="B17" s="12">
        <v>40</v>
      </c>
      <c r="C17" s="5">
        <v>-7.25</v>
      </c>
      <c r="D17" s="5">
        <v>-7.88</v>
      </c>
      <c r="E17" s="6">
        <f>'mcl1'!E17-('mcl1'!E$44-'mcl1'!$C$44)</f>
        <v>-7.7985307142857163</v>
      </c>
      <c r="F17" s="6">
        <f>'mcl1'!F17-('mcl1'!F$44-'mcl1'!$C$44)</f>
        <v>-8.2241842857142871</v>
      </c>
      <c r="G17" s="6">
        <f>'mcl1'!G17-('mcl1'!G$44-'mcl1'!$C$44)</f>
        <v>-8.5317073809523762</v>
      </c>
      <c r="H17" s="6">
        <f>'mcl1'!H17-('mcl1'!H$44-'mcl1'!$C$44)</f>
        <v>-8.1848074603174581</v>
      </c>
      <c r="I17" s="6">
        <f t="shared" si="0"/>
        <v>0.36817102944128804</v>
      </c>
      <c r="J17" s="6">
        <f>'mcl1'!J17-('mcl1'!J$44-'mcl1'!$C$44)</f>
        <v>-7.7180704761904764</v>
      </c>
      <c r="K17" s="6">
        <f>'mcl1'!K17-('mcl1'!K$44-'mcl1'!$C$44)</f>
        <v>-6.9518080720092925</v>
      </c>
      <c r="L17" s="6">
        <f>'mcl1'!L17-('mcl1'!L$44-'mcl1'!$C$44)</f>
        <v>-9.8448933333333333</v>
      </c>
      <c r="M17" s="6">
        <f>'mcl1'!M17-('mcl1'!M$44-'mcl1'!$C$44)</f>
        <v>-8.180215476190476</v>
      </c>
      <c r="N17" s="6">
        <f t="shared" si="1"/>
        <v>1.4989149334889598</v>
      </c>
    </row>
    <row r="18" spans="1:14" ht="21" x14ac:dyDescent="0.25">
      <c r="A18" s="11">
        <v>17</v>
      </c>
      <c r="B18" s="12">
        <v>41</v>
      </c>
      <c r="C18" s="5">
        <v>-7.13</v>
      </c>
      <c r="D18" s="5">
        <v>-7.11</v>
      </c>
      <c r="E18" s="6">
        <f>'mcl1'!E18-('mcl1'!E$44-'mcl1'!$C$44)</f>
        <v>-7.0931307142857154</v>
      </c>
      <c r="F18" s="6">
        <f>'mcl1'!F18-('mcl1'!F$44-'mcl1'!$C$44)</f>
        <v>-7.2216842857142876</v>
      </c>
      <c r="G18" s="6">
        <f>'mcl1'!G18-('mcl1'!G$44-'mcl1'!$C$44)</f>
        <v>-7.4557073809523757</v>
      </c>
      <c r="H18" s="6">
        <f>'mcl1'!H18-('mcl1'!H$44-'mcl1'!$C$44)</f>
        <v>-7.2568407936507899</v>
      </c>
      <c r="I18" s="6">
        <f t="shared" si="0"/>
        <v>0.18382721463508553</v>
      </c>
      <c r="J18" s="6">
        <f>'mcl1'!J18-('mcl1'!J$44-'mcl1'!$C$44)</f>
        <v>-6.6801004761904768</v>
      </c>
      <c r="K18" s="6">
        <f>'mcl1'!K18-('mcl1'!K$44-'mcl1'!$C$44)</f>
        <v>-6.9628280720092928</v>
      </c>
      <c r="L18" s="6">
        <f>'mcl1'!L18-('mcl1'!L$44-'mcl1'!$C$44)</f>
        <v>-8.2562933333333319</v>
      </c>
      <c r="M18" s="6">
        <f>'mcl1'!M18-('mcl1'!M$44-'mcl1'!$C$44)</f>
        <v>-7.3083654761904757</v>
      </c>
      <c r="N18" s="6">
        <f t="shared" si="1"/>
        <v>0.84037404356608869</v>
      </c>
    </row>
    <row r="19" spans="1:14" ht="21" x14ac:dyDescent="0.25">
      <c r="A19" s="11">
        <v>18</v>
      </c>
      <c r="B19" s="12">
        <v>42</v>
      </c>
      <c r="C19" s="5">
        <v>-8.9</v>
      </c>
      <c r="D19" s="5">
        <v>-8.1</v>
      </c>
      <c r="E19" s="6">
        <f>'mcl1'!E19-('mcl1'!E$44-'mcl1'!$C$44)</f>
        <v>-8.0781307142857166</v>
      </c>
      <c r="F19" s="6">
        <f>'mcl1'!F19-('mcl1'!F$44-'mcl1'!$C$44)</f>
        <v>-7.6529842857142878</v>
      </c>
      <c r="G19" s="6">
        <f>'mcl1'!G19-('mcl1'!G$44-'mcl1'!$C$44)</f>
        <v>-7.0744073809523762</v>
      </c>
      <c r="H19" s="6">
        <f>'mcl1'!H19-('mcl1'!H$44-'mcl1'!$C$44)</f>
        <v>-7.6018407936507906</v>
      </c>
      <c r="I19" s="6">
        <f t="shared" si="0"/>
        <v>0.50381234111004514</v>
      </c>
      <c r="J19" s="6">
        <f>'mcl1'!J19-('mcl1'!J$44-'mcl1'!$C$44)</f>
        <v>-7.4408704761904758</v>
      </c>
      <c r="K19" s="6">
        <f>'mcl1'!K19-('mcl1'!K$44-'mcl1'!$C$44)</f>
        <v>-7.4925680720092931</v>
      </c>
      <c r="L19" s="6">
        <f>'mcl1'!L19-('mcl1'!L$44-'mcl1'!$C$44)</f>
        <v>-6.8293733333333329</v>
      </c>
      <c r="M19" s="6">
        <f>'mcl1'!M19-('mcl1'!M$44-'mcl1'!$C$44)</f>
        <v>-7.2628954761904758</v>
      </c>
      <c r="N19" s="6">
        <f t="shared" si="1"/>
        <v>0.36887862921367737</v>
      </c>
    </row>
    <row r="20" spans="1:14" ht="21" x14ac:dyDescent="0.25">
      <c r="A20" s="11">
        <v>19</v>
      </c>
      <c r="B20" s="12">
        <v>43</v>
      </c>
      <c r="C20" s="5">
        <v>-7.03</v>
      </c>
      <c r="D20" s="5">
        <v>-5.87</v>
      </c>
      <c r="E20" s="6">
        <f>'mcl1'!E20-('mcl1'!E$44-'mcl1'!$C$44)</f>
        <v>-6.1772307142857166</v>
      </c>
      <c r="F20" s="6">
        <f>'mcl1'!F20-('mcl1'!F$44-'mcl1'!$C$44)</f>
        <v>-7.3237842857142876</v>
      </c>
      <c r="G20" s="6">
        <f>'mcl1'!G20-('mcl1'!G$44-'mcl1'!$C$44)</f>
        <v>-7.0749073809523768</v>
      </c>
      <c r="H20" s="6">
        <f>'mcl1'!H20-('mcl1'!H$44-'mcl1'!$C$44)</f>
        <v>-6.8586407936507907</v>
      </c>
      <c r="I20" s="6">
        <f t="shared" si="0"/>
        <v>0.60309592987037131</v>
      </c>
      <c r="J20" s="6">
        <f>'mcl1'!J20-('mcl1'!J$44-'mcl1'!$C$44)</f>
        <v>-7.0224804761904771</v>
      </c>
      <c r="K20" s="6">
        <f>'mcl1'!K20-('mcl1'!K$44-'mcl1'!$C$44)</f>
        <v>-7.0514880720092936</v>
      </c>
      <c r="L20" s="6">
        <f>'mcl1'!L20-('mcl1'!L$44-'mcl1'!$C$44)</f>
        <v>-6.6100533333333331</v>
      </c>
      <c r="M20" s="6">
        <f>'mcl1'!M20-('mcl1'!M$44-'mcl1'!$C$44)</f>
        <v>-6.903298809523811</v>
      </c>
      <c r="N20" s="6">
        <f t="shared" si="1"/>
        <v>0.24691503845466373</v>
      </c>
    </row>
    <row r="21" spans="1:14" ht="21" x14ac:dyDescent="0.25">
      <c r="A21" s="11">
        <v>20</v>
      </c>
      <c r="B21" s="12">
        <v>44</v>
      </c>
      <c r="C21" s="5">
        <v>-8.67</v>
      </c>
      <c r="D21" s="5">
        <v>-8.57</v>
      </c>
      <c r="E21" s="6">
        <f>'mcl1'!E21-('mcl1'!E$44-'mcl1'!$C$44)</f>
        <v>-8.0196307142857162</v>
      </c>
      <c r="F21" s="6">
        <f>'mcl1'!F21-('mcl1'!F$44-'mcl1'!$C$44)</f>
        <v>-9.2968842857142882</v>
      </c>
      <c r="G21" s="6">
        <f>'mcl1'!G21-('mcl1'!G$44-'mcl1'!$C$44)</f>
        <v>-8.6128073809523773</v>
      </c>
      <c r="H21" s="6">
        <f>'mcl1'!H21-('mcl1'!H$44-'mcl1'!$C$44)</f>
        <v>-8.6431074603174594</v>
      </c>
      <c r="I21" s="6">
        <f t="shared" si="0"/>
        <v>0.63916566126389196</v>
      </c>
      <c r="J21" s="6">
        <f>'mcl1'!J21-('mcl1'!J$44-'mcl1'!$C$44)</f>
        <v>-9.1559704761904772</v>
      </c>
      <c r="K21" s="6">
        <f>'mcl1'!K21-('mcl1'!K$44-'mcl1'!$C$44)</f>
        <v>-8.7933580720092923</v>
      </c>
      <c r="L21" s="6">
        <f>'mcl1'!L21-('mcl1'!L$44-'mcl1'!$C$44)</f>
        <v>-8.8921933333333332</v>
      </c>
      <c r="M21" s="6">
        <f>'mcl1'!M21-('mcl1'!M$44-'mcl1'!$C$44)</f>
        <v>-8.9557988095238095</v>
      </c>
      <c r="N21" s="6">
        <f t="shared" si="1"/>
        <v>0.187454236922388</v>
      </c>
    </row>
    <row r="22" spans="1:14" ht="21" x14ac:dyDescent="0.25">
      <c r="A22" s="11">
        <v>21</v>
      </c>
      <c r="B22" s="12">
        <v>45</v>
      </c>
      <c r="C22" s="5">
        <v>-8.9499999999999993</v>
      </c>
      <c r="D22" s="5">
        <v>-8.02</v>
      </c>
      <c r="E22" s="6">
        <f>'mcl1'!E22-('mcl1'!E$44-'mcl1'!$C$44)</f>
        <v>-7.9765307142857171</v>
      </c>
      <c r="F22" s="6">
        <f>'mcl1'!F22-('mcl1'!F$44-'mcl1'!$C$44)</f>
        <v>-8.0107842857142888</v>
      </c>
      <c r="G22" s="6">
        <f>'mcl1'!G22-('mcl1'!G$44-'mcl1'!$C$44)</f>
        <v>-8.1256073809523759</v>
      </c>
      <c r="H22" s="6">
        <f>'mcl1'!H22-('mcl1'!H$44-'mcl1'!$C$44)</f>
        <v>-8.037640793650791</v>
      </c>
      <c r="I22" s="6">
        <f>STDEV(E22:G22)</f>
        <v>7.8082758340226391E-2</v>
      </c>
      <c r="J22" s="6">
        <f>'mcl1'!J22-('mcl1'!J$44-'mcl1'!$C$44)</f>
        <v>-9.0573704761904761</v>
      </c>
      <c r="K22" s="6">
        <f>'mcl1'!K22-('mcl1'!K$44-'mcl1'!$C$44)</f>
        <v>-8.2755580720092929</v>
      </c>
      <c r="L22" s="6">
        <f>'mcl1'!L22-('mcl1'!L$44-'mcl1'!$C$44)</f>
        <v>-8.4372933333333329</v>
      </c>
      <c r="M22" s="6">
        <f>'mcl1'!M22-('mcl1'!M$44-'mcl1'!$C$44)</f>
        <v>-8.5986988095238104</v>
      </c>
      <c r="N22" s="6">
        <f>STDEV(J22:L22)</f>
        <v>0.41269128760309343</v>
      </c>
    </row>
    <row r="23" spans="1:14" ht="21" x14ac:dyDescent="0.25">
      <c r="A23" s="11">
        <v>22</v>
      </c>
      <c r="B23" s="12">
        <v>46</v>
      </c>
      <c r="C23" s="5">
        <v>-7.6</v>
      </c>
      <c r="D23" s="5">
        <v>-8.35</v>
      </c>
      <c r="E23" s="6">
        <f>'mcl1'!E23-('mcl1'!E$44-'mcl1'!$C$44)</f>
        <v>-7.8091307142857165</v>
      </c>
      <c r="F23" s="6">
        <f>'mcl1'!F23-('mcl1'!F$44-'mcl1'!$C$44)</f>
        <v>-7.5948842857142882</v>
      </c>
      <c r="G23" s="6">
        <f>'mcl1'!G23-('mcl1'!G$44-'mcl1'!$C$44)</f>
        <v>-8.432307380952377</v>
      </c>
      <c r="H23" s="6">
        <f>'mcl1'!H23-('mcl1'!H$44-'mcl1'!$C$44)</f>
        <v>-7.9454407936507909</v>
      </c>
      <c r="I23" s="6">
        <f t="shared" ref="I23:I43" si="2">STDEV(E23:G23)</f>
        <v>0.43503412327301472</v>
      </c>
      <c r="J23" s="6">
        <f>'mcl1'!J23-('mcl1'!J$44-'mcl1'!$C$44)</f>
        <v>-7.7146704761904772</v>
      </c>
      <c r="K23" s="6">
        <f>'mcl1'!K23-('mcl1'!K$44-'mcl1'!$C$44)</f>
        <v>-5.8866980720092936</v>
      </c>
      <c r="L23" s="6">
        <f>'mcl1'!L23-('mcl1'!L$44-'mcl1'!$C$44)</f>
        <v>-6.6895033333333327</v>
      </c>
      <c r="M23" s="6">
        <f>'mcl1'!M23-('mcl1'!M$44-'mcl1'!$C$44)</f>
        <v>-6.7722488095238091</v>
      </c>
      <c r="N23" s="6">
        <f t="shared" ref="N23:N43" si="3">STDEV(J23:L23)</f>
        <v>0.9162375118613536</v>
      </c>
    </row>
    <row r="24" spans="1:14" ht="21" x14ac:dyDescent="0.25">
      <c r="A24" s="11">
        <v>23</v>
      </c>
      <c r="B24" s="12">
        <v>47</v>
      </c>
      <c r="C24" s="5">
        <v>-5.78</v>
      </c>
      <c r="D24" s="5">
        <v>-6.15</v>
      </c>
      <c r="E24" s="6">
        <f>'mcl1'!E24-('mcl1'!E$44-'mcl1'!$C$44)</f>
        <v>-7.1846307142857171</v>
      </c>
      <c r="F24" s="6">
        <f>'mcl1'!F24-('mcl1'!F$44-'mcl1'!$C$44)</f>
        <v>-5.7029642857142875</v>
      </c>
      <c r="G24" s="6">
        <f>'mcl1'!G24-('mcl1'!G$44-'mcl1'!$C$44)</f>
        <v>-5.7519573809523763</v>
      </c>
      <c r="H24" s="6">
        <f>'mcl1'!H24-('mcl1'!H$44-'mcl1'!$C$44)</f>
        <v>-6.2131841269841246</v>
      </c>
      <c r="I24" s="6">
        <f t="shared" si="2"/>
        <v>0.8416539875923954</v>
      </c>
      <c r="J24" s="6">
        <f>'mcl1'!J24-('mcl1'!J$44-'mcl1'!$C$44)</f>
        <v>-5.955010476190477</v>
      </c>
      <c r="K24" s="6">
        <f>'mcl1'!K24-('mcl1'!K$44-'mcl1'!$C$44)</f>
        <v>-6.9490880720092925</v>
      </c>
      <c r="L24" s="6">
        <f>'mcl1'!L24-('mcl1'!L$44-'mcl1'!$C$44)</f>
        <v>-5.7447533333333318</v>
      </c>
      <c r="M24" s="6">
        <f>'mcl1'!M24-('mcl1'!M$44-'mcl1'!$C$44)</f>
        <v>-6.2249088095238072</v>
      </c>
      <c r="N24" s="6">
        <f t="shared" si="3"/>
        <v>0.64327553653327807</v>
      </c>
    </row>
    <row r="25" spans="1:14" ht="21" x14ac:dyDescent="0.25">
      <c r="A25" s="11">
        <v>24</v>
      </c>
      <c r="B25" s="12">
        <v>48</v>
      </c>
      <c r="C25" s="5">
        <v>-6.66</v>
      </c>
      <c r="D25" s="5">
        <v>-3.92</v>
      </c>
      <c r="E25" s="6">
        <f>'mcl1'!E25-('mcl1'!E$44-'mcl1'!$C$44)</f>
        <v>-4.3787907142857154</v>
      </c>
      <c r="F25" s="6">
        <f>'mcl1'!F25-('mcl1'!F$44-'mcl1'!$C$44)</f>
        <v>-3.4405442857142878</v>
      </c>
      <c r="G25" s="6">
        <f>'mcl1'!G25-('mcl1'!G$44-'mcl1'!$C$44)</f>
        <v>-3.5059673809523764</v>
      </c>
      <c r="H25" s="6">
        <f>'mcl1'!H25-('mcl1'!H$44-'mcl1'!$C$44)</f>
        <v>-3.7751007936507905</v>
      </c>
      <c r="I25" s="6">
        <f t="shared" si="2"/>
        <v>0.52383316576442851</v>
      </c>
      <c r="J25" s="6">
        <f>'mcl1'!J25-('mcl1'!J$44-'mcl1'!$C$44)</f>
        <v>-4.0702704761904762</v>
      </c>
      <c r="K25" s="6">
        <f>'mcl1'!K25-('mcl1'!K$44-'mcl1'!$C$44)</f>
        <v>-4.2366980720092933</v>
      </c>
      <c r="L25" s="6">
        <f>'mcl1'!L25-('mcl1'!L$44-'mcl1'!$C$44)</f>
        <v>-4.6183333333333323</v>
      </c>
      <c r="M25" s="6">
        <f>'mcl1'!M25-('mcl1'!M$44-'mcl1'!$C$44)</f>
        <v>-4.3170588095238092</v>
      </c>
      <c r="N25" s="6">
        <f t="shared" si="3"/>
        <v>0.28098532367233753</v>
      </c>
    </row>
    <row r="26" spans="1:14" ht="21" x14ac:dyDescent="0.25">
      <c r="A26" s="11">
        <v>25</v>
      </c>
      <c r="B26" s="12">
        <v>49</v>
      </c>
      <c r="C26" s="5">
        <v>-8.36</v>
      </c>
      <c r="D26" s="5">
        <v>-7.7</v>
      </c>
      <c r="E26" s="6">
        <f>'mcl1'!E26-('mcl1'!E$44-'mcl1'!$C$44)</f>
        <v>-8.6132307142857165</v>
      </c>
      <c r="F26" s="6">
        <f>'mcl1'!F26-('mcl1'!F$44-'mcl1'!$C$44)</f>
        <v>-8.6913842857142871</v>
      </c>
      <c r="G26" s="6">
        <f>'mcl1'!G26-('mcl1'!G$44-'mcl1'!$C$44)</f>
        <v>-8.353807380952377</v>
      </c>
      <c r="H26" s="6">
        <f>'mcl1'!H26-('mcl1'!H$44-'mcl1'!$C$44)</f>
        <v>-8.5528074603174602</v>
      </c>
      <c r="I26" s="6">
        <f t="shared" si="2"/>
        <v>0.17671380498490274</v>
      </c>
      <c r="J26" s="6">
        <f>'mcl1'!J26-('mcl1'!J$44-'mcl1'!$C$44)</f>
        <v>-9.0295704761904769</v>
      </c>
      <c r="K26" s="6">
        <f>'mcl1'!K26-('mcl1'!K$44-'mcl1'!$C$44)</f>
        <v>-9.5030580720092921</v>
      </c>
      <c r="L26" s="6">
        <f>'mcl1'!L26-('mcl1'!L$44-'mcl1'!$C$44)</f>
        <v>-8.7608933333333319</v>
      </c>
      <c r="M26" s="6">
        <f>'mcl1'!M26-('mcl1'!M$44-'mcl1'!$C$44)</f>
        <v>-9.1064654761904755</v>
      </c>
      <c r="N26" s="6">
        <f t="shared" si="3"/>
        <v>0.37576287066493513</v>
      </c>
    </row>
    <row r="27" spans="1:14" ht="21" x14ac:dyDescent="0.25">
      <c r="A27" s="11">
        <v>26</v>
      </c>
      <c r="B27" s="12">
        <v>50</v>
      </c>
      <c r="C27" s="5">
        <v>-9.33</v>
      </c>
      <c r="D27" s="5">
        <v>-8.91</v>
      </c>
      <c r="E27" s="6">
        <f>'mcl1'!E27-('mcl1'!E$44-'mcl1'!$C$44)</f>
        <v>-9.3362307142857155</v>
      </c>
      <c r="F27" s="6">
        <f>'mcl1'!F27-('mcl1'!F$44-'mcl1'!$C$44)</f>
        <v>-9.1783842857142872</v>
      </c>
      <c r="G27" s="6">
        <f>'mcl1'!G27-('mcl1'!G$44-'mcl1'!$C$44)</f>
        <v>-9.7613073809523758</v>
      </c>
      <c r="H27" s="6">
        <f>'mcl1'!H27-('mcl1'!H$44-'mcl1'!$C$44)</f>
        <v>-9.4253074603174571</v>
      </c>
      <c r="I27" s="6">
        <f t="shared" si="2"/>
        <v>0.30149765132284412</v>
      </c>
      <c r="J27" s="6">
        <f>'mcl1'!J27-('mcl1'!J$44-'mcl1'!$C$44)</f>
        <v>-9.8721704761904761</v>
      </c>
      <c r="K27" s="6">
        <f>'mcl1'!K27-('mcl1'!K$44-'mcl1'!$C$44)</f>
        <v>-8.5195580720092927</v>
      </c>
      <c r="L27" s="6">
        <f>'mcl1'!L27-('mcl1'!L$44-'mcl1'!$C$44)</f>
        <v>-9.7634933333333329</v>
      </c>
      <c r="M27" s="6">
        <f>'mcl1'!M27-('mcl1'!M$44-'mcl1'!$C$44)</f>
        <v>-9.3936988095238085</v>
      </c>
      <c r="N27" s="6">
        <f t="shared" si="3"/>
        <v>0.75152577818835786</v>
      </c>
    </row>
    <row r="28" spans="1:14" ht="21" x14ac:dyDescent="0.25">
      <c r="A28" s="11">
        <v>27</v>
      </c>
      <c r="B28" s="12">
        <v>51</v>
      </c>
      <c r="C28" s="5">
        <v>-8.4499999999999993</v>
      </c>
      <c r="D28" s="5">
        <v>-7.17</v>
      </c>
      <c r="E28" s="6">
        <f>'mcl1'!E28-('mcl1'!E$44-'mcl1'!$C$44)</f>
        <v>-7.7411307142857169</v>
      </c>
      <c r="F28" s="6">
        <f>'mcl1'!F28-('mcl1'!F$44-'mcl1'!$C$44)</f>
        <v>-7.9929842857142877</v>
      </c>
      <c r="G28" s="6">
        <f>'mcl1'!G28-('mcl1'!G$44-'mcl1'!$C$44)</f>
        <v>-7.6912073809523758</v>
      </c>
      <c r="H28" s="6">
        <f>'mcl1'!H28-('mcl1'!H$44-'mcl1'!$C$44)</f>
        <v>-7.8084407936507905</v>
      </c>
      <c r="I28" s="6">
        <f t="shared" si="2"/>
        <v>0.16175694776429136</v>
      </c>
      <c r="J28" s="6">
        <f>'mcl1'!J28-('mcl1'!J$44-'mcl1'!$C$44)</f>
        <v>-8.0614704761904772</v>
      </c>
      <c r="K28" s="6">
        <f>'mcl1'!K28-('mcl1'!K$44-'mcl1'!$C$44)</f>
        <v>-7.9050580720092931</v>
      </c>
      <c r="L28" s="6">
        <f>'mcl1'!L28-('mcl1'!L$44-'mcl1'!$C$44)</f>
        <v>-7.1450033333333316</v>
      </c>
      <c r="M28" s="6">
        <f>'mcl1'!M28-('mcl1'!M$44-'mcl1'!$C$44)</f>
        <v>-7.7124688095238092</v>
      </c>
      <c r="N28" s="6">
        <f t="shared" si="3"/>
        <v>0.49024824832293928</v>
      </c>
    </row>
    <row r="29" spans="1:14" ht="21" x14ac:dyDescent="0.25">
      <c r="A29" s="11">
        <v>28</v>
      </c>
      <c r="B29" s="12">
        <v>52</v>
      </c>
      <c r="C29" s="5">
        <v>-9.23</v>
      </c>
      <c r="D29" s="5">
        <v>-9.07</v>
      </c>
      <c r="E29" s="6">
        <f>'mcl1'!E29-('mcl1'!E$44-'mcl1'!$C$44)</f>
        <v>-9.7226307142857156</v>
      </c>
      <c r="F29" s="6">
        <f>'mcl1'!F29-('mcl1'!F$44-'mcl1'!$C$44)</f>
        <v>-9.1592842857142873</v>
      </c>
      <c r="G29" s="6">
        <f>'mcl1'!G29-('mcl1'!G$44-'mcl1'!$C$44)</f>
        <v>-9.5987073809523764</v>
      </c>
      <c r="H29" s="6">
        <f>'mcl1'!H29-('mcl1'!H$44-'mcl1'!$C$44)</f>
        <v>-9.4935407936507907</v>
      </c>
      <c r="I29" s="6">
        <f t="shared" si="2"/>
        <v>0.29603176849713614</v>
      </c>
      <c r="J29" s="6">
        <f>'mcl1'!J29-('mcl1'!J$44-'mcl1'!$C$44)</f>
        <v>-9.0001704761904762</v>
      </c>
      <c r="K29" s="6">
        <f>'mcl1'!K29-('mcl1'!K$44-'mcl1'!$C$44)</f>
        <v>-9.4529580720092934</v>
      </c>
      <c r="L29" s="6">
        <f>'mcl1'!L29-('mcl1'!L$44-'mcl1'!$C$44)</f>
        <v>-9.217393333333332</v>
      </c>
      <c r="M29" s="6">
        <f>'mcl1'!M29-('mcl1'!M$44-'mcl1'!$C$44)</f>
        <v>-9.2321321428571412</v>
      </c>
      <c r="N29" s="6">
        <f t="shared" si="3"/>
        <v>0.22645570674349105</v>
      </c>
    </row>
    <row r="30" spans="1:14" ht="21" x14ac:dyDescent="0.25">
      <c r="A30" s="11">
        <v>29</v>
      </c>
      <c r="B30" s="12">
        <v>53</v>
      </c>
      <c r="C30" s="5">
        <v>-9.9600000000000009</v>
      </c>
      <c r="D30" s="5">
        <v>-10.63</v>
      </c>
      <c r="E30" s="6">
        <f>'mcl1'!E30-('mcl1'!E$44-'mcl1'!$C$44)</f>
        <v>-11.207330714285716</v>
      </c>
      <c r="F30" s="6">
        <f>'mcl1'!F30-('mcl1'!F$44-'mcl1'!$C$44)</f>
        <v>-10.400184285714287</v>
      </c>
      <c r="G30" s="6">
        <f>'mcl1'!G30-('mcl1'!G$44-'mcl1'!$C$44)</f>
        <v>-10.693007380952377</v>
      </c>
      <c r="H30" s="6">
        <f>'mcl1'!H30-('mcl1'!H$44-'mcl1'!$C$44)</f>
        <v>-10.76684079365079</v>
      </c>
      <c r="I30" s="6">
        <f t="shared" si="2"/>
        <v>0.40860723061630227</v>
      </c>
      <c r="J30" s="6">
        <f>'mcl1'!J30-('mcl1'!J$44-'mcl1'!$C$44)</f>
        <v>-9.7424704761904763</v>
      </c>
      <c r="K30" s="6">
        <f>'mcl1'!K30-('mcl1'!K$44-'mcl1'!$C$44)</f>
        <v>-9.2683580720092937</v>
      </c>
      <c r="L30" s="6">
        <f>'mcl1'!L30-('mcl1'!L$44-'mcl1'!$C$44)</f>
        <v>-10.117893333333333</v>
      </c>
      <c r="M30" s="6">
        <f>'mcl1'!M30-('mcl1'!M$44-'mcl1'!$C$44)</f>
        <v>-9.718198809523809</v>
      </c>
      <c r="N30" s="6">
        <f t="shared" si="3"/>
        <v>0.42572194636418703</v>
      </c>
    </row>
    <row r="31" spans="1:14" ht="21" x14ac:dyDescent="0.25">
      <c r="A31" s="11">
        <v>30</v>
      </c>
      <c r="B31" s="12">
        <v>54</v>
      </c>
      <c r="C31" s="5">
        <v>-9.7799999999999994</v>
      </c>
      <c r="D31" s="5">
        <v>-9.69</v>
      </c>
      <c r="E31" s="6">
        <f>'mcl1'!E31-('mcl1'!E$44-'mcl1'!$C$44)</f>
        <v>-9.6856307142857165</v>
      </c>
      <c r="F31" s="6">
        <f>'mcl1'!F31-('mcl1'!F$44-'mcl1'!$C$44)</f>
        <v>-10.122284285714288</v>
      </c>
      <c r="G31" s="6">
        <f>'mcl1'!G31-('mcl1'!G$44-'mcl1'!$C$44)</f>
        <v>-10.306607380952377</v>
      </c>
      <c r="H31" s="6">
        <f>'mcl1'!H31-('mcl1'!H$44-'mcl1'!$C$44)</f>
        <v>-10.038174126984124</v>
      </c>
      <c r="I31" s="6">
        <f t="shared" si="2"/>
        <v>0.31891831906825108</v>
      </c>
      <c r="J31" s="6">
        <f>'mcl1'!J31-('mcl1'!J$44-'mcl1'!$C$44)</f>
        <v>-9.4478704761904755</v>
      </c>
      <c r="K31" s="6">
        <f>'mcl1'!K31-('mcl1'!K$44-'mcl1'!$C$44)</f>
        <v>-8.8152580720092928</v>
      </c>
      <c r="L31" s="6">
        <f>'mcl1'!L31-('mcl1'!L$44-'mcl1'!$C$44)</f>
        <v>-9.8713933333333319</v>
      </c>
      <c r="M31" s="6">
        <f>'mcl1'!M31-('mcl1'!M$44-'mcl1'!$C$44)</f>
        <v>-9.3867988095238069</v>
      </c>
      <c r="N31" s="6">
        <f t="shared" si="3"/>
        <v>0.53150599787433273</v>
      </c>
    </row>
    <row r="32" spans="1:14" ht="21" x14ac:dyDescent="0.25">
      <c r="A32" s="11">
        <v>31</v>
      </c>
      <c r="B32" s="12">
        <v>56</v>
      </c>
      <c r="C32" s="5">
        <v>-9.26</v>
      </c>
      <c r="D32" s="5">
        <v>-8.44</v>
      </c>
      <c r="E32" s="6">
        <f>'mcl1'!E32-('mcl1'!E$44-'mcl1'!$C$44)</f>
        <v>-8.8392307142857156</v>
      </c>
      <c r="F32" s="6">
        <f>'mcl1'!F32-('mcl1'!F$44-'mcl1'!$C$44)</f>
        <v>-8.9290842857142874</v>
      </c>
      <c r="G32" s="6">
        <f>'mcl1'!G32-('mcl1'!G$44-'mcl1'!$C$44)</f>
        <v>-9.4669073809523763</v>
      </c>
      <c r="H32" s="6">
        <f>'mcl1'!H32-('mcl1'!H$44-'mcl1'!$C$44)</f>
        <v>-9.0784074603174574</v>
      </c>
      <c r="I32" s="6">
        <f t="shared" si="2"/>
        <v>0.33943711836600854</v>
      </c>
      <c r="J32" s="6">
        <f>'mcl1'!J32-('mcl1'!J$44-'mcl1'!$C$44)</f>
        <v>-7.9614704761904758</v>
      </c>
      <c r="K32" s="6">
        <f>'mcl1'!K32-('mcl1'!K$44-'mcl1'!$C$44)</f>
        <v>-8.0938580720092936</v>
      </c>
      <c r="L32" s="6">
        <f>'mcl1'!L32-('mcl1'!L$44-'mcl1'!$C$44)</f>
        <v>-8.3623933333333316</v>
      </c>
      <c r="M32" s="6">
        <f>'mcl1'!M32-('mcl1'!M$44-'mcl1'!$C$44)</f>
        <v>-8.147865476190475</v>
      </c>
      <c r="N32" s="6">
        <f t="shared" si="3"/>
        <v>0.20427791505717843</v>
      </c>
    </row>
    <row r="33" spans="1:14" ht="21" x14ac:dyDescent="0.25">
      <c r="A33" s="11">
        <v>32</v>
      </c>
      <c r="B33" s="12">
        <v>57</v>
      </c>
      <c r="C33" s="5">
        <v>-9.0399999999999991</v>
      </c>
      <c r="D33" s="5">
        <v>-8.1</v>
      </c>
      <c r="E33" s="6">
        <f>'mcl1'!E33-('mcl1'!E$44-'mcl1'!$C$44)</f>
        <v>-8.2954307142857164</v>
      </c>
      <c r="F33" s="6">
        <f>'mcl1'!F33-('mcl1'!F$44-'mcl1'!$C$44)</f>
        <v>-7.6800842857142886</v>
      </c>
      <c r="G33" s="6">
        <f>'mcl1'!G33-('mcl1'!G$44-'mcl1'!$C$44)</f>
        <v>-7.7770073809523765</v>
      </c>
      <c r="H33" s="6">
        <f>'mcl1'!H33-('mcl1'!H$44-'mcl1'!$C$44)</f>
        <v>-7.9175074603174593</v>
      </c>
      <c r="I33" s="6">
        <f t="shared" si="2"/>
        <v>0.33085950343778703</v>
      </c>
      <c r="J33" s="6">
        <f>'mcl1'!J33-('mcl1'!J$44-'mcl1'!$C$44)</f>
        <v>-7.6109704761904755</v>
      </c>
      <c r="K33" s="6">
        <f>'mcl1'!K33-('mcl1'!K$44-'mcl1'!$C$44)</f>
        <v>-7.6561580720092923</v>
      </c>
      <c r="L33" s="6">
        <f>'mcl1'!L33-('mcl1'!L$44-'mcl1'!$C$44)</f>
        <v>-7.2517033333333316</v>
      </c>
      <c r="M33" s="6">
        <f>'mcl1'!M33-('mcl1'!M$44-'mcl1'!$C$44)</f>
        <v>-7.5149021428571423</v>
      </c>
      <c r="N33" s="6">
        <f t="shared" si="3"/>
        <v>0.22162221398514328</v>
      </c>
    </row>
    <row r="34" spans="1:14" ht="21" x14ac:dyDescent="0.25">
      <c r="A34" s="11">
        <v>33</v>
      </c>
      <c r="B34" s="12">
        <v>58</v>
      </c>
      <c r="C34" s="5">
        <v>-9.41</v>
      </c>
      <c r="D34" s="5">
        <v>-10.58</v>
      </c>
      <c r="E34" s="6">
        <f>'mcl1'!E34-('mcl1'!E$44-'mcl1'!$C$44)</f>
        <v>-10.909330714285716</v>
      </c>
      <c r="F34" s="6">
        <f>'mcl1'!F34-('mcl1'!F$44-'mcl1'!$C$44)</f>
        <v>-10.479984285714288</v>
      </c>
      <c r="G34" s="6">
        <f>'mcl1'!G34-('mcl1'!G$44-'mcl1'!$C$44)</f>
        <v>-11.011707380952377</v>
      </c>
      <c r="H34" s="6">
        <f>'mcl1'!H34-('mcl1'!H$44-'mcl1'!$C$44)</f>
        <v>-10.800340793650792</v>
      </c>
      <c r="I34" s="6">
        <f t="shared" si="2"/>
        <v>0.28211959273045611</v>
      </c>
      <c r="J34" s="6">
        <f>'mcl1'!J34-('mcl1'!J$44-'mcl1'!$C$44)</f>
        <v>-10.301470476190476</v>
      </c>
      <c r="K34" s="6">
        <f>'mcl1'!K34-('mcl1'!K$44-'mcl1'!$C$44)</f>
        <v>-9.2301580720092922</v>
      </c>
      <c r="L34" s="6">
        <f>'mcl1'!L34-('mcl1'!L$44-'mcl1'!$C$44)</f>
        <v>-9.7512933333333329</v>
      </c>
      <c r="M34" s="6">
        <f>'mcl1'!M34-('mcl1'!M$44-'mcl1'!$C$44)</f>
        <v>-9.7695988095238082</v>
      </c>
      <c r="N34" s="6">
        <f t="shared" si="3"/>
        <v>0.53572180536639735</v>
      </c>
    </row>
    <row r="35" spans="1:14" ht="21" x14ac:dyDescent="0.25">
      <c r="A35" s="11">
        <v>34</v>
      </c>
      <c r="B35" s="12">
        <v>60</v>
      </c>
      <c r="C35" s="5">
        <v>-8.92</v>
      </c>
      <c r="D35" s="5">
        <v>-9.24</v>
      </c>
      <c r="E35" s="6">
        <f>'mcl1'!E35-('mcl1'!E$44-'mcl1'!$C$44)</f>
        <v>-9.0031307142857155</v>
      </c>
      <c r="F35" s="6">
        <f>'mcl1'!F35-('mcl1'!F$44-'mcl1'!$C$44)</f>
        <v>-9.4279842857142881</v>
      </c>
      <c r="G35" s="6">
        <f>'mcl1'!G35-('mcl1'!G$44-'mcl1'!$C$44)</f>
        <v>-7.725407380952376</v>
      </c>
      <c r="H35" s="6">
        <f>'mcl1'!H35-('mcl1'!H$44-'mcl1'!$C$44)</f>
        <v>-8.7188407936507915</v>
      </c>
      <c r="I35" s="6">
        <f t="shared" si="2"/>
        <v>0.88617582814479945</v>
      </c>
      <c r="J35" s="6">
        <f>'mcl1'!J35-('mcl1'!J$44-'mcl1'!$C$44)</f>
        <v>-8.4143704761904772</v>
      </c>
      <c r="K35" s="6">
        <f>'mcl1'!K35-('mcl1'!K$44-'mcl1'!$C$44)</f>
        <v>-9.0256580720092927</v>
      </c>
      <c r="L35" s="6">
        <f>'mcl1'!L35-('mcl1'!L$44-'mcl1'!$C$44)</f>
        <v>-7.8778933333333327</v>
      </c>
      <c r="M35" s="6">
        <f>'mcl1'!M35-('mcl1'!M$44-'mcl1'!$C$44)</f>
        <v>-8.4479321428571428</v>
      </c>
      <c r="N35" s="6">
        <f t="shared" si="3"/>
        <v>0.57428856639585046</v>
      </c>
    </row>
    <row r="36" spans="1:14" ht="21" x14ac:dyDescent="0.25">
      <c r="A36" s="11">
        <v>35</v>
      </c>
      <c r="B36" s="12">
        <v>61</v>
      </c>
      <c r="C36" s="5">
        <v>-8.08</v>
      </c>
      <c r="D36" s="5">
        <v>-8.3800000000000008</v>
      </c>
      <c r="E36" s="6">
        <f>'mcl1'!E36-('mcl1'!E$44-'mcl1'!$C$44)</f>
        <v>-8.9997307142857164</v>
      </c>
      <c r="F36" s="6">
        <f>'mcl1'!F36-('mcl1'!F$44-'mcl1'!$C$44)</f>
        <v>-8.8655842857142879</v>
      </c>
      <c r="G36" s="6">
        <f>'mcl1'!G36-('mcl1'!G$44-'mcl1'!$C$44)</f>
        <v>-8.9184073809523756</v>
      </c>
      <c r="H36" s="6">
        <f>'mcl1'!H36-('mcl1'!H$44-'mcl1'!$C$44)</f>
        <v>-8.9279074603174582</v>
      </c>
      <c r="I36" s="6">
        <f t="shared" si="2"/>
        <v>6.7575918089024245E-2</v>
      </c>
      <c r="J36" s="6">
        <f>'mcl1'!J36-('mcl1'!J$44-'mcl1'!$C$44)</f>
        <v>-10.135670476190477</v>
      </c>
      <c r="K36" s="6">
        <f>'mcl1'!K36-('mcl1'!K$44-'mcl1'!$C$44)</f>
        <v>-8.7220580720092933</v>
      </c>
      <c r="L36" s="6">
        <f>'mcl1'!L36-('mcl1'!L$44-'mcl1'!$C$44)</f>
        <v>-9.6057933333333327</v>
      </c>
      <c r="M36" s="6">
        <f>'mcl1'!M36-('mcl1'!M$44-'mcl1'!$C$44)</f>
        <v>-9.4964654761904761</v>
      </c>
      <c r="N36" s="6">
        <f t="shared" si="3"/>
        <v>0.71414959075868956</v>
      </c>
    </row>
    <row r="37" spans="1:14" ht="21" x14ac:dyDescent="0.25">
      <c r="A37" s="11">
        <v>36</v>
      </c>
      <c r="B37" s="12">
        <v>62</v>
      </c>
      <c r="C37" s="5">
        <v>-7.96</v>
      </c>
      <c r="D37" s="5">
        <v>-6.92</v>
      </c>
      <c r="E37" s="6">
        <f>'mcl1'!E37-('mcl1'!E$44-'mcl1'!$C$44)</f>
        <v>-8.0414307142857169</v>
      </c>
      <c r="F37" s="6">
        <f>'mcl1'!F37-('mcl1'!F$44-'mcl1'!$C$44)</f>
        <v>-7.3319842857142881</v>
      </c>
      <c r="G37" s="6">
        <f>'mcl1'!G37-('mcl1'!G$44-'mcl1'!$C$44)</f>
        <v>-6.6182073809523772</v>
      </c>
      <c r="H37" s="6">
        <f>'mcl1'!H37-('mcl1'!H$44-'mcl1'!$C$44)</f>
        <v>-7.3305407936507923</v>
      </c>
      <c r="I37" s="6">
        <f t="shared" si="2"/>
        <v>0.71161276470290968</v>
      </c>
      <c r="J37" s="6">
        <f>'mcl1'!J37-('mcl1'!J$44-'mcl1'!$C$44)</f>
        <v>-7.7877704761904756</v>
      </c>
      <c r="K37" s="6">
        <f>'mcl1'!K37-('mcl1'!K$44-'mcl1'!$C$44)</f>
        <v>-7.9456580720092926</v>
      </c>
      <c r="L37" s="6">
        <f>'mcl1'!L37-('mcl1'!L$44-'mcl1'!$C$44)</f>
        <v>-8.3462933333333318</v>
      </c>
      <c r="M37" s="6">
        <f>'mcl1'!M37-('mcl1'!M$44-'mcl1'!$C$44)</f>
        <v>-8.0351988095238074</v>
      </c>
      <c r="N37" s="6">
        <f t="shared" si="3"/>
        <v>0.28791922694876498</v>
      </c>
    </row>
    <row r="38" spans="1:14" ht="21" x14ac:dyDescent="0.25">
      <c r="A38" s="11">
        <v>37</v>
      </c>
      <c r="B38" s="12">
        <v>63</v>
      </c>
      <c r="C38" s="5">
        <v>-9.06</v>
      </c>
      <c r="D38" s="5">
        <v>-9.81</v>
      </c>
      <c r="E38" s="6">
        <f>'mcl1'!E38-('mcl1'!E$44-'mcl1'!$C$44)</f>
        <v>-9.2223307142857163</v>
      </c>
      <c r="F38" s="6">
        <f>'mcl1'!F38-('mcl1'!F$44-'mcl1'!$C$44)</f>
        <v>-10.541584285714288</v>
      </c>
      <c r="G38" s="6">
        <f>'mcl1'!G38-('mcl1'!G$44-'mcl1'!$C$44)</f>
        <v>-10.079907380952376</v>
      </c>
      <c r="H38" s="6">
        <f>'mcl1'!H38-('mcl1'!H$44-'mcl1'!$C$44)</f>
        <v>-9.9479407936507904</v>
      </c>
      <c r="I38" s="6">
        <f t="shared" si="2"/>
        <v>0.6694541668813333</v>
      </c>
      <c r="J38" s="6">
        <f>'mcl1'!J38-('mcl1'!J$44-'mcl1'!$C$44)</f>
        <v>-8.6816704761904759</v>
      </c>
      <c r="K38" s="6">
        <f>'mcl1'!K38-('mcl1'!K$44-'mcl1'!$C$44)</f>
        <v>-9.5877580720092936</v>
      </c>
      <c r="L38" s="6">
        <f>'mcl1'!L38-('mcl1'!L$44-'mcl1'!$C$44)</f>
        <v>-7.8123933333333326</v>
      </c>
      <c r="M38" s="6">
        <f>'mcl1'!M38-('mcl1'!M$44-'mcl1'!$C$44)</f>
        <v>-8.7025654761904754</v>
      </c>
      <c r="N38" s="6">
        <f t="shared" si="3"/>
        <v>0.88774596945715711</v>
      </c>
    </row>
    <row r="39" spans="1:14" ht="21" x14ac:dyDescent="0.25">
      <c r="A39" s="11">
        <v>38</v>
      </c>
      <c r="B39" s="12">
        <v>64</v>
      </c>
      <c r="C39" s="5">
        <v>-9.5</v>
      </c>
      <c r="D39" s="5">
        <v>-9.1999999999999993</v>
      </c>
      <c r="E39" s="6">
        <f>'mcl1'!E39-('mcl1'!E$44-'mcl1'!$C$44)</f>
        <v>-8.2157307142857157</v>
      </c>
      <c r="F39" s="6">
        <f>'mcl1'!F39-('mcl1'!F$44-'mcl1'!$C$44)</f>
        <v>-9.1946842857142883</v>
      </c>
      <c r="G39" s="6">
        <f>'mcl1'!G39-('mcl1'!G$44-'mcl1'!$C$44)</f>
        <v>-9.2031073809523765</v>
      </c>
      <c r="H39" s="6">
        <f>'mcl1'!H39-('mcl1'!H$44-'mcl1'!$C$44)</f>
        <v>-8.8711741269841244</v>
      </c>
      <c r="I39" s="6">
        <f t="shared" si="2"/>
        <v>0.56764626975842292</v>
      </c>
      <c r="J39" s="6">
        <f>'mcl1'!J39-('mcl1'!J$44-'mcl1'!$C$44)</f>
        <v>-8.8026704761904764</v>
      </c>
      <c r="K39" s="6">
        <f>'mcl1'!K39-('mcl1'!K$44-'mcl1'!$C$44)</f>
        <v>-8.7027580720092921</v>
      </c>
      <c r="L39" s="6">
        <f>'mcl1'!L39-('mcl1'!L$44-'mcl1'!$C$44)</f>
        <v>-9.1004933333333327</v>
      </c>
      <c r="M39" s="6">
        <f>'mcl1'!M39-('mcl1'!M$44-'mcl1'!$C$44)</f>
        <v>-8.877265476190475</v>
      </c>
      <c r="N39" s="6">
        <f t="shared" si="3"/>
        <v>0.20691152732770487</v>
      </c>
    </row>
    <row r="40" spans="1:14" ht="21" x14ac:dyDescent="0.25">
      <c r="A40" s="11">
        <v>39</v>
      </c>
      <c r="B40" s="12">
        <v>65</v>
      </c>
      <c r="C40" s="5">
        <v>-8.41</v>
      </c>
      <c r="D40" s="5">
        <v>-9.8699999999999992</v>
      </c>
      <c r="E40" s="6">
        <f>'mcl1'!E40-('mcl1'!E$44-'mcl1'!$C$44)</f>
        <v>-9.7721307142857157</v>
      </c>
      <c r="F40" s="6">
        <f>'mcl1'!F40-('mcl1'!F$44-'mcl1'!$C$44)</f>
        <v>-9.9200842857142888</v>
      </c>
      <c r="G40" s="6">
        <f>'mcl1'!G40-('mcl1'!G$44-'mcl1'!$C$44)</f>
        <v>-9.6271073809523759</v>
      </c>
      <c r="H40" s="6">
        <f>'mcl1'!H40-('mcl1'!H$44-'mcl1'!$C$44)</f>
        <v>-9.7731074603174584</v>
      </c>
      <c r="I40" s="6">
        <f t="shared" si="2"/>
        <v>0.14649089461661308</v>
      </c>
      <c r="J40" s="6">
        <f>'mcl1'!J40-('mcl1'!J$44-'mcl1'!$C$44)</f>
        <v>-9.1399704761904772</v>
      </c>
      <c r="K40" s="6">
        <f>'mcl1'!K40-('mcl1'!K$44-'mcl1'!$C$44)</f>
        <v>-9.2095580720092922</v>
      </c>
      <c r="L40" s="6">
        <f>'mcl1'!L40-('mcl1'!L$44-'mcl1'!$C$44)</f>
        <v>-9.654893333333332</v>
      </c>
      <c r="M40" s="6">
        <f>'mcl1'!M40-('mcl1'!M$44-'mcl1'!$C$44)</f>
        <v>-9.3434321428571412</v>
      </c>
      <c r="N40" s="6">
        <f t="shared" si="3"/>
        <v>0.27937772438002118</v>
      </c>
    </row>
    <row r="41" spans="1:14" ht="21" x14ac:dyDescent="0.25">
      <c r="A41" s="11">
        <v>40</v>
      </c>
      <c r="B41" s="12">
        <v>66</v>
      </c>
      <c r="C41" s="5">
        <v>-8.43</v>
      </c>
      <c r="D41" s="5">
        <v>-9.19</v>
      </c>
      <c r="E41" s="6">
        <f>'mcl1'!E41-('mcl1'!E$44-'mcl1'!$C$44)</f>
        <v>-8.7089307142857155</v>
      </c>
      <c r="F41" s="6">
        <f>'mcl1'!F41-('mcl1'!F$44-'mcl1'!$C$44)</f>
        <v>-8.689484285714288</v>
      </c>
      <c r="G41" s="6">
        <f>'mcl1'!G41-('mcl1'!G$44-'mcl1'!$C$44)</f>
        <v>-8.5712073809523766</v>
      </c>
      <c r="H41" s="6">
        <f>'mcl1'!H41-('mcl1'!H$44-'mcl1'!$C$44)</f>
        <v>-8.656540793650791</v>
      </c>
      <c r="I41" s="6">
        <f t="shared" si="2"/>
        <v>7.453780509321864E-2</v>
      </c>
      <c r="J41" s="6">
        <f>'mcl1'!J41-('mcl1'!J$44-'mcl1'!$C$44)</f>
        <v>-7.8583704761904762</v>
      </c>
      <c r="K41" s="6">
        <f>'mcl1'!K41-('mcl1'!K$44-'mcl1'!$C$44)</f>
        <v>-8.7166580720092934</v>
      </c>
      <c r="L41" s="6">
        <f>'mcl1'!L41-('mcl1'!L$44-'mcl1'!$C$44)</f>
        <v>-8.1250933333333322</v>
      </c>
      <c r="M41" s="6">
        <f>'mcl1'!M41-('mcl1'!M$44-'mcl1'!$C$44)</f>
        <v>-8.2419988095238086</v>
      </c>
      <c r="N41" s="6">
        <f t="shared" si="3"/>
        <v>0.43926975760984122</v>
      </c>
    </row>
    <row r="42" spans="1:14" ht="21" x14ac:dyDescent="0.25">
      <c r="A42" s="11">
        <v>41</v>
      </c>
      <c r="B42" s="12">
        <v>67</v>
      </c>
      <c r="C42" s="5">
        <v>-7.58</v>
      </c>
      <c r="D42" s="5">
        <v>-9.39</v>
      </c>
      <c r="E42" s="6">
        <f>'mcl1'!E42-('mcl1'!E$44-'mcl1'!$C$44)</f>
        <v>-9.278830714285716</v>
      </c>
      <c r="F42" s="6">
        <f>'mcl1'!F42-('mcl1'!F$44-'mcl1'!$C$44)</f>
        <v>-9.5228842857142872</v>
      </c>
      <c r="G42" s="6">
        <f>'mcl1'!G42-('mcl1'!G$44-'mcl1'!$C$44)</f>
        <v>-8.7807073809523768</v>
      </c>
      <c r="H42" s="6">
        <f>'mcl1'!H42-('mcl1'!H$44-'mcl1'!$C$44)</f>
        <v>-9.1941407936507904</v>
      </c>
      <c r="I42" s="6">
        <f t="shared" si="2"/>
        <v>0.37826700422235432</v>
      </c>
      <c r="J42" s="6">
        <f>'mcl1'!J42-('mcl1'!J$44-'mcl1'!$C$44)</f>
        <v>-8.7705704761904766</v>
      </c>
      <c r="K42" s="6">
        <f>'mcl1'!K42-('mcl1'!K$44-'mcl1'!$C$44)</f>
        <v>-8.2938580720092929</v>
      </c>
      <c r="L42" s="6">
        <f>'mcl1'!L42-('mcl1'!L$44-'mcl1'!$C$44)</f>
        <v>-9.5959933333333325</v>
      </c>
      <c r="M42" s="6">
        <f>'mcl1'!M42-('mcl1'!M$44-'mcl1'!$C$44)</f>
        <v>-8.8954321428571426</v>
      </c>
      <c r="N42" s="6">
        <f t="shared" si="3"/>
        <v>0.65880369460832877</v>
      </c>
    </row>
    <row r="43" spans="1:14" ht="21" x14ac:dyDescent="0.25">
      <c r="A43" s="11">
        <v>42</v>
      </c>
      <c r="B43" s="12">
        <v>68</v>
      </c>
      <c r="C43" s="5">
        <v>-7.69</v>
      </c>
      <c r="D43" s="5">
        <v>-6.33</v>
      </c>
      <c r="E43" s="6">
        <f>'mcl1'!E43-('mcl1'!E$44-'mcl1'!$C$44)</f>
        <v>-5.7396807142857167</v>
      </c>
      <c r="F43" s="6">
        <f>'mcl1'!F43-('mcl1'!F$44-'mcl1'!$C$44)</f>
        <v>-7.3114842857142879</v>
      </c>
      <c r="G43" s="6">
        <f>'mcl1'!G43-('mcl1'!G$44-'mcl1'!$C$44)</f>
        <v>-7.0654073809523759</v>
      </c>
      <c r="H43" s="6">
        <f>'mcl1'!H43-('mcl1'!H$44-'mcl1'!$C$44)</f>
        <v>-6.705524126984125</v>
      </c>
      <c r="I43" s="6">
        <f t="shared" si="2"/>
        <v>0.84544579019236354</v>
      </c>
      <c r="J43" s="6">
        <f>'mcl1'!J43-('mcl1'!J$44-'mcl1'!$C$44)</f>
        <v>-7.1920604761904769</v>
      </c>
      <c r="K43" s="6">
        <f>'mcl1'!K43-('mcl1'!K$44-'mcl1'!$C$44)</f>
        <v>-7.3069980720092929</v>
      </c>
      <c r="L43" s="6">
        <f>'mcl1'!L43-('mcl1'!L$44-'mcl1'!$C$44)</f>
        <v>-7.379903333333333</v>
      </c>
      <c r="M43" s="6">
        <f>'mcl1'!M43-('mcl1'!M$44-'mcl1'!$C$44)</f>
        <v>-7.3016121428571417</v>
      </c>
      <c r="N43" s="6">
        <f t="shared" si="3"/>
        <v>9.4701959713027695E-2</v>
      </c>
    </row>
    <row r="44" spans="1:14" ht="21" x14ac:dyDescent="0.25">
      <c r="A44" s="6"/>
      <c r="B44" s="3" t="s">
        <v>19</v>
      </c>
      <c r="C44" s="3">
        <f t="shared" ref="C44:D44" si="4">AVERAGE(C2:C43)</f>
        <v>-8.0776190476190468</v>
      </c>
      <c r="D44" s="3">
        <f t="shared" si="4"/>
        <v>-8.0778571428571411</v>
      </c>
      <c r="E44" s="3">
        <f>AVERAGE(E2:E43)</f>
        <v>-8.0776190476190468</v>
      </c>
      <c r="F44" s="3">
        <f>AVERAGE(F2:F43)</f>
        <v>-8.0776190476190504</v>
      </c>
      <c r="G44" s="3">
        <f>AVERAGE(G2:G43)</f>
        <v>-8.0776190476190415</v>
      </c>
      <c r="H44" s="3">
        <f>AVERAGE(H2:H43)</f>
        <v>-8.0776190476190433</v>
      </c>
      <c r="I44" s="3"/>
      <c r="J44" s="3">
        <f>AVERAGE(J2:J43)</f>
        <v>-8.0776190476190468</v>
      </c>
      <c r="K44" s="3">
        <f>AVERAGE(K2:K43)</f>
        <v>-8.0776190476190504</v>
      </c>
      <c r="L44" s="3">
        <f>AVERAGE(L2:L43)</f>
        <v>-8.0776190476190468</v>
      </c>
      <c r="M44" s="3">
        <f>AVERAGE(M2:M43)</f>
        <v>-8.0776190476190468</v>
      </c>
      <c r="N44" s="3"/>
    </row>
    <row r="45" spans="1:14" ht="21" x14ac:dyDescent="0.25">
      <c r="A45" s="6"/>
      <c r="B45" s="6"/>
      <c r="C45" s="3" t="s">
        <v>20</v>
      </c>
      <c r="D45" s="8">
        <f t="array" ref="D45">AVERAGE(ABS(D2:D43-$C2:$C43))</f>
        <v>0.85309523809523824</v>
      </c>
      <c r="E45" s="8">
        <f t="array" ref="E45">AVERAGE(ABS(E2:E43-$C2:$C43))</f>
        <v>0.76190982993197276</v>
      </c>
      <c r="F45" s="8">
        <f t="array" ref="F45">AVERAGE(ABS(F2:F43-$C2:$C43))</f>
        <v>0.64992761904761898</v>
      </c>
      <c r="G45" s="8">
        <f t="array" ref="G45">AVERAGE(ABS(G2:G43-$C2:$C43))</f>
        <v>0.78654582766439896</v>
      </c>
      <c r="H45" s="8">
        <f t="array" ref="H45">AVERAGE(ABS(H2:H43-$C2:$C43))</f>
        <v>0.66177864701436084</v>
      </c>
      <c r="I45" s="6">
        <f>MAX(I2:I43)</f>
        <v>0.89209987785597855</v>
      </c>
      <c r="J45" s="8">
        <f t="array" ref="J45">AVERAGE(ABS(J2:J43-$C2:$C43))</f>
        <v>0.75846519274376423</v>
      </c>
      <c r="K45" s="8" cm="1">
        <f t="array" ref="K45">AVERAGE(ABS(K2:K4-$C2:$C4),ABS(K6:K43-$C6:$C43))</f>
        <v>0.79691498087872881</v>
      </c>
      <c r="L45" s="8">
        <f t="array" ref="L45">AVERAGE(ABS(L2:L43-$C2:$C43))</f>
        <v>0.86223396825396814</v>
      </c>
      <c r="M45" s="8">
        <f t="array" ref="M45">AVERAGE(ABS(M2:M43-$C2:$C43))</f>
        <v>0.71527774376417219</v>
      </c>
      <c r="N45" s="6">
        <f>MAX(N2:N43)</f>
        <v>1.4989149334889598</v>
      </c>
    </row>
    <row r="46" spans="1:14" ht="21" x14ac:dyDescent="0.25">
      <c r="A46" s="6"/>
      <c r="B46" s="6"/>
      <c r="C46" s="3" t="s">
        <v>21</v>
      </c>
      <c r="D46" s="8">
        <f t="array" ref="D46">SQRT(AVERAGE((D2:D43-$C2:$C43)^2))</f>
        <v>1.0346830662666939</v>
      </c>
      <c r="E46" s="8">
        <f t="array" ref="E46">SQRT(AVERAGE((E2:E43-$C2:$C43)^2))</f>
        <v>0.97712438027878723</v>
      </c>
      <c r="F46" s="8">
        <f t="array" ref="F46">SQRT(AVERAGE((F2:F43-$C2:$C43)^2))</f>
        <v>0.8889433701528886</v>
      </c>
      <c r="G46" s="8">
        <f t="array" ref="G46">SQRT(AVERAGE((G2:G43-$C2:$C43)^2))</f>
        <v>0.9956186156189275</v>
      </c>
      <c r="H46" s="8">
        <f t="array" ref="H46">SQRT(AVERAGE((H2:H43-$C2:$C43)^2))</f>
        <v>0.87118522240262042</v>
      </c>
      <c r="I46" s="6">
        <f>AVERAGE(I2:I43)</f>
        <v>0.42095262638794345</v>
      </c>
      <c r="J46" s="8">
        <f t="array" ref="J46">SQRT(AVERAGE((J2:J43-$C2:$C43)^2))</f>
        <v>0.97387617508825797</v>
      </c>
      <c r="K46" s="8" cm="1">
        <f t="array" ref="K46">SQRT(AVERAGE((K2:K4-$C2:$C4)^2,(K6:K43-$C6:$C43)^2))</f>
        <v>1.0057235438327479</v>
      </c>
      <c r="L46" s="8">
        <f t="array" ref="L46">SQRT(AVERAGE((L2:L43-$C2:$C43)^2))</f>
        <v>1.0970506993768221</v>
      </c>
      <c r="M46" s="8">
        <f t="array" ref="M46">SQRT(AVERAGE((M2:M43-$C2:$C43)^2))</f>
        <v>0.9215798704079724</v>
      </c>
      <c r="N46" s="6">
        <f>AVERAGE(N2:N43)</f>
        <v>0.47356739878538445</v>
      </c>
    </row>
    <row r="47" spans="1:14" ht="21" x14ac:dyDescent="0.25">
      <c r="A47" s="5"/>
      <c r="B47" s="5"/>
      <c r="C47" s="20" t="s">
        <v>22</v>
      </c>
      <c r="D47" s="5">
        <f>CORREL(D2:D43, $C2:$C43)</f>
        <v>0.66799181938140118</v>
      </c>
      <c r="E47" s="5">
        <f>CORREL(E2:E43, $C2:$C43)</f>
        <v>0.6890171557669631</v>
      </c>
      <c r="F47" s="5">
        <f>CORREL(F2:F43, $C2:$C43)</f>
        <v>0.78536411398298878</v>
      </c>
      <c r="G47" s="5">
        <f>CORREL(G2:G43, $C2:$C43)</f>
        <v>0.71525265312149355</v>
      </c>
      <c r="H47" s="5">
        <f>CORREL(H2:H43, $C2:$C43)</f>
        <v>0.76091547256155612</v>
      </c>
      <c r="I47" s="5"/>
      <c r="J47" s="5">
        <f>CORREL(J2:J43, $C2:$C43)</f>
        <v>0.61746697607448398</v>
      </c>
      <c r="K47" s="5">
        <f>CORREL(K2:K43, $C2:$C43)</f>
        <v>0.55532910332601326</v>
      </c>
      <c r="L47" s="5">
        <f>CORREL(L2:L43, $C2:$C43)</f>
        <v>0.55528821983473375</v>
      </c>
      <c r="M47" s="5">
        <f>CORREL(M2:M43, $C2:$C43)</f>
        <v>0.62659790023439821</v>
      </c>
      <c r="N47" s="5"/>
    </row>
    <row r="48" spans="1:14" ht="21" x14ac:dyDescent="0.25">
      <c r="A48" s="5"/>
      <c r="B48" s="5"/>
      <c r="C48" s="20" t="s">
        <v>23</v>
      </c>
      <c r="D48" s="9">
        <f>D47^2</f>
        <v>0.44621307076047451</v>
      </c>
      <c r="E48" s="9">
        <f t="shared" ref="E48:H48" si="5">E47^2</f>
        <v>0.47474464094119551</v>
      </c>
      <c r="F48" s="9">
        <f t="shared" si="5"/>
        <v>0.61679679153228495</v>
      </c>
      <c r="G48" s="9">
        <f t="shared" ref="G48" si="6">G47^2</f>
        <v>0.51158635779733563</v>
      </c>
      <c r="H48" s="9">
        <f t="shared" si="5"/>
        <v>0.57899235638357627</v>
      </c>
      <c r="I48" s="9"/>
      <c r="J48" s="9">
        <f t="shared" ref="J48:M48" si="7">J47^2</f>
        <v>0.38126546654256738</v>
      </c>
      <c r="K48" s="9">
        <f t="shared" si="7"/>
        <v>0.30839041300087394</v>
      </c>
      <c r="L48" s="9">
        <f t="shared" si="7"/>
        <v>0.30834500708722762</v>
      </c>
      <c r="M48" s="9">
        <f t="shared" si="7"/>
        <v>0.39262492857815684</v>
      </c>
      <c r="N48" s="9"/>
    </row>
    <row r="49" spans="1:14" ht="21" x14ac:dyDescent="0.25">
      <c r="A49" s="5"/>
      <c r="B49" s="5"/>
      <c r="C49" s="20" t="s">
        <v>24</v>
      </c>
      <c r="D49" s="5">
        <f>SLOPE(D2:D43, $C2:$C43)</f>
        <v>0.87488766382061189</v>
      </c>
      <c r="E49" s="5">
        <f>SLOPE(E2:E43, $C2:$C43)</f>
        <v>0.87408499119104299</v>
      </c>
      <c r="F49" s="5">
        <f>SLOPE(F2:F43, $C2:$C43)</f>
        <v>1.0676432517913446</v>
      </c>
      <c r="G49" s="5">
        <f>SLOPE(G2:G43, $C2:$C43)</f>
        <v>0.96714213640608448</v>
      </c>
      <c r="H49" s="5">
        <f>SLOPE(H2:H43, $C2:$C43)</f>
        <v>0.96962345979615805</v>
      </c>
      <c r="I49" s="5"/>
      <c r="J49" s="5">
        <f>SLOPE(J2:J43, $C2:$C43)</f>
        <v>0.68168551034065472</v>
      </c>
      <c r="K49" s="5">
        <f>SLOPE(K2:K43, $C2:$C43)</f>
        <v>0.58128548171084249</v>
      </c>
      <c r="L49" s="5">
        <f>SLOPE(L2:L43, $C2:$C43)</f>
        <v>0.65684061904444369</v>
      </c>
      <c r="M49" s="5">
        <f>SLOPE(M2:M43, $C2:$C43)</f>
        <v>0.64221993296848501</v>
      </c>
      <c r="N49" s="5"/>
    </row>
    <row r="50" spans="1:14" ht="21" x14ac:dyDescent="0.25">
      <c r="A50" s="5"/>
      <c r="B50" s="5"/>
      <c r="C50" s="20"/>
      <c r="D50" s="6"/>
    </row>
    <row r="51" spans="1:14" ht="21" x14ac:dyDescent="0.25">
      <c r="A51" s="5"/>
      <c r="B51" s="5"/>
      <c r="C51" s="20"/>
      <c r="D5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941C-BD74-2D45-80F6-A826AF1BC6AF}">
  <dimension ref="A1:O44"/>
  <sheetViews>
    <sheetView workbookViewId="0">
      <pane xSplit="3" ySplit="1" topLeftCell="D2" activePane="bottomRight" state="frozen"/>
      <selection activeCell="AE36" sqref="AE36:AE41"/>
      <selection pane="topRight" activeCell="AE36" sqref="AE36:AE41"/>
      <selection pane="bottomLeft" activeCell="AE36" sqref="AE36:AE41"/>
      <selection pane="bottomRight" activeCell="A2" sqref="A2:XFD2"/>
    </sheetView>
  </sheetViews>
  <sheetFormatPr baseColWidth="10" defaultRowHeight="16" x14ac:dyDescent="0.2"/>
  <cols>
    <col min="1" max="1" width="3.83203125" bestFit="1" customWidth="1"/>
    <col min="2" max="2" width="6.83203125" bestFit="1" customWidth="1"/>
    <col min="3" max="3" width="16.83203125" bestFit="1" customWidth="1"/>
    <col min="4" max="4" width="20.6640625" customWidth="1"/>
    <col min="5" max="5" width="14.832031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7" customHeight="1" x14ac:dyDescent="0.25">
      <c r="A1" s="21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</row>
    <row r="2" spans="1:14" ht="21" x14ac:dyDescent="0.25">
      <c r="A2" s="11">
        <v>1</v>
      </c>
      <c r="B2" s="12" t="s">
        <v>25</v>
      </c>
      <c r="C2" s="5">
        <v>-9.27</v>
      </c>
      <c r="D2" s="5">
        <v>-11.01</v>
      </c>
      <c r="E2" s="5">
        <v>-15.0459</v>
      </c>
      <c r="F2" s="5">
        <v>-15.3292</v>
      </c>
      <c r="G2" s="5">
        <v>-14.8271</v>
      </c>
      <c r="H2" s="6">
        <f t="shared" ref="H2:H35" si="0">AVERAGE(E2:G2)</f>
        <v>-15.067399999999999</v>
      </c>
      <c r="I2" s="6">
        <f t="shared" ref="I2:I35" si="1">STDEV(E2:G2)</f>
        <v>0.25173952808408956</v>
      </c>
      <c r="J2" s="5">
        <v>-8.0874799999999993</v>
      </c>
      <c r="K2" s="5">
        <v>-7.9329700000000001</v>
      </c>
      <c r="L2" s="5">
        <v>-7.9507000000000003</v>
      </c>
      <c r="M2" s="6">
        <f t="shared" ref="M2:M35" si="2">AVERAGE(J2:L2)</f>
        <v>-7.9903833333333338</v>
      </c>
      <c r="N2" s="6">
        <f t="shared" ref="N2:N35" si="3">STDEV(J2:L2)</f>
        <v>8.4554185191114295E-2</v>
      </c>
    </row>
    <row r="3" spans="1:14" ht="21" x14ac:dyDescent="0.25">
      <c r="A3" s="11">
        <v>2</v>
      </c>
      <c r="B3" s="12" t="s">
        <v>26</v>
      </c>
      <c r="C3" s="5">
        <v>-9.06</v>
      </c>
      <c r="D3" s="5">
        <v>-9.41</v>
      </c>
      <c r="E3" s="5">
        <v>-14.031599999999999</v>
      </c>
      <c r="F3" s="5">
        <v>-13.808299999999999</v>
      </c>
      <c r="G3" s="5">
        <v>-14.6134</v>
      </c>
      <c r="H3" s="6">
        <f t="shared" si="0"/>
        <v>-14.1511</v>
      </c>
      <c r="I3" s="6">
        <f t="shared" si="1"/>
        <v>0.41564009671830338</v>
      </c>
      <c r="J3" s="5">
        <v>-7.1583500000000004</v>
      </c>
      <c r="K3" s="5">
        <v>-6.6412300000000002</v>
      </c>
      <c r="L3" s="5">
        <v>-7.2225200000000003</v>
      </c>
      <c r="M3" s="6">
        <f t="shared" si="2"/>
        <v>-7.007366666666667</v>
      </c>
      <c r="N3" s="6">
        <f t="shared" si="3"/>
        <v>0.31870282589480342</v>
      </c>
    </row>
    <row r="4" spans="1:14" ht="21" x14ac:dyDescent="0.25">
      <c r="A4" s="11">
        <v>3</v>
      </c>
      <c r="B4" s="12" t="s">
        <v>27</v>
      </c>
      <c r="C4" s="5">
        <v>-10.46</v>
      </c>
      <c r="D4" s="5">
        <v>-11.29</v>
      </c>
      <c r="E4" s="5">
        <v>-17.015799999999999</v>
      </c>
      <c r="F4" s="5">
        <v>-17.496400000000001</v>
      </c>
      <c r="G4" s="5">
        <v>-16.7163</v>
      </c>
      <c r="H4" s="6">
        <f t="shared" si="0"/>
        <v>-17.076166666666666</v>
      </c>
      <c r="I4" s="6">
        <f t="shared" si="1"/>
        <v>0.3935379312510216</v>
      </c>
      <c r="J4" s="5">
        <v>-11.562099999999999</v>
      </c>
      <c r="K4" s="5">
        <v>-11.0328</v>
      </c>
      <c r="L4" s="5">
        <v>-11.6493</v>
      </c>
      <c r="M4" s="6">
        <f t="shared" si="2"/>
        <v>-11.414733333333333</v>
      </c>
      <c r="N4" s="6">
        <f t="shared" si="3"/>
        <v>0.33362518390153534</v>
      </c>
    </row>
    <row r="5" spans="1:14" ht="21" x14ac:dyDescent="0.25">
      <c r="A5" s="11">
        <v>4</v>
      </c>
      <c r="B5" s="12" t="s">
        <v>28</v>
      </c>
      <c r="C5" s="5">
        <v>-10.7</v>
      </c>
      <c r="D5" s="5">
        <v>-10.23</v>
      </c>
      <c r="E5" s="5">
        <v>-16.389099999999999</v>
      </c>
      <c r="F5" s="5">
        <v>-16.1477</v>
      </c>
      <c r="G5" s="5">
        <v>-16.226500000000001</v>
      </c>
      <c r="H5" s="6">
        <f t="shared" si="0"/>
        <v>-16.254433333333335</v>
      </c>
      <c r="I5" s="6">
        <f t="shared" si="1"/>
        <v>0.12310033847773584</v>
      </c>
      <c r="J5" s="5">
        <v>-8.95031</v>
      </c>
      <c r="K5" s="5">
        <v>-8.5062499999999996</v>
      </c>
      <c r="L5" s="5">
        <v>-8.3626500000000004</v>
      </c>
      <c r="M5" s="6">
        <f t="shared" si="2"/>
        <v>-8.6064033333333327</v>
      </c>
      <c r="N5" s="6">
        <f t="shared" si="3"/>
        <v>0.30636430362124972</v>
      </c>
    </row>
    <row r="6" spans="1:14" ht="21" x14ac:dyDescent="0.25">
      <c r="A6" s="11">
        <v>5</v>
      </c>
      <c r="B6" s="12" t="s">
        <v>29</v>
      </c>
      <c r="C6" s="5">
        <v>-12.26</v>
      </c>
      <c r="D6" s="5">
        <v>-10.52</v>
      </c>
      <c r="E6" s="5">
        <v>-16.321400000000001</v>
      </c>
      <c r="F6" s="5">
        <v>-16.106000000000002</v>
      </c>
      <c r="G6" s="5">
        <v>-16.479600000000001</v>
      </c>
      <c r="H6" s="6">
        <f t="shared" si="0"/>
        <v>-16.302333333333337</v>
      </c>
      <c r="I6" s="6">
        <f t="shared" si="1"/>
        <v>0.18752838007441236</v>
      </c>
      <c r="J6" s="5">
        <v>-8.8436400000000006</v>
      </c>
      <c r="K6" s="5">
        <v>-8.8866999999999994</v>
      </c>
      <c r="L6" s="5">
        <v>-9.0873699999999999</v>
      </c>
      <c r="M6" s="6">
        <f t="shared" si="2"/>
        <v>-8.9392366666666661</v>
      </c>
      <c r="N6" s="6">
        <f t="shared" si="3"/>
        <v>0.1300813369908739</v>
      </c>
    </row>
    <row r="7" spans="1:14" ht="21" x14ac:dyDescent="0.25">
      <c r="A7" s="11">
        <v>6</v>
      </c>
      <c r="B7" s="12" t="s">
        <v>30</v>
      </c>
      <c r="C7" s="5">
        <v>-8.48</v>
      </c>
      <c r="D7" s="5">
        <v>-8.93</v>
      </c>
      <c r="E7" s="5">
        <v>-14.6305</v>
      </c>
      <c r="F7" s="5">
        <v>-15.0868</v>
      </c>
      <c r="G7" s="5">
        <v>-14.0406</v>
      </c>
      <c r="H7" s="6">
        <f t="shared" si="0"/>
        <v>-14.585966666666666</v>
      </c>
      <c r="I7" s="6">
        <f t="shared" si="1"/>
        <v>0.52451980261314601</v>
      </c>
      <c r="J7" s="5">
        <v>-8.9365699999999997</v>
      </c>
      <c r="K7" s="5">
        <v>-9.1583900000000007</v>
      </c>
      <c r="L7" s="5">
        <v>-9.3051300000000001</v>
      </c>
      <c r="M7" s="6">
        <f t="shared" si="2"/>
        <v>-9.1333633333333335</v>
      </c>
      <c r="N7" s="6">
        <f t="shared" si="3"/>
        <v>0.18555017901724977</v>
      </c>
    </row>
    <row r="8" spans="1:14" ht="21" x14ac:dyDescent="0.25">
      <c r="A8" s="11">
        <v>7</v>
      </c>
      <c r="B8" s="12" t="s">
        <v>31</v>
      </c>
      <c r="C8" s="5">
        <v>-11.44</v>
      </c>
      <c r="D8" s="5">
        <v>-10.51</v>
      </c>
      <c r="E8" s="5">
        <v>-17.496099999999998</v>
      </c>
      <c r="F8" s="5">
        <v>-18.045500000000001</v>
      </c>
      <c r="G8" s="5">
        <v>-15.7159</v>
      </c>
      <c r="H8" s="6">
        <f t="shared" si="0"/>
        <v>-17.085833333333333</v>
      </c>
      <c r="I8" s="6">
        <f t="shared" si="1"/>
        <v>1.2177840914272668</v>
      </c>
      <c r="J8" s="5">
        <v>-10.127700000000001</v>
      </c>
      <c r="K8" s="5">
        <v>-9.5794599999999992</v>
      </c>
      <c r="L8" s="5">
        <v>-9.6412800000000001</v>
      </c>
      <c r="M8" s="6">
        <f t="shared" si="2"/>
        <v>-9.7828133333333351</v>
      </c>
      <c r="N8" s="6">
        <f t="shared" si="3"/>
        <v>0.30027576947421808</v>
      </c>
    </row>
    <row r="9" spans="1:14" ht="21" x14ac:dyDescent="0.25">
      <c r="A9" s="11">
        <v>8</v>
      </c>
      <c r="B9" s="12" t="s">
        <v>32</v>
      </c>
      <c r="C9" s="5">
        <v>-10.66</v>
      </c>
      <c r="D9" s="5">
        <v>-10.99</v>
      </c>
      <c r="E9" s="5">
        <v>-17.6555</v>
      </c>
      <c r="F9" s="5">
        <v>-15.5848</v>
      </c>
      <c r="G9" s="5">
        <v>-16.172899999999998</v>
      </c>
      <c r="H9" s="6">
        <f t="shared" si="0"/>
        <v>-16.471066666666665</v>
      </c>
      <c r="I9" s="6">
        <f t="shared" si="1"/>
        <v>1.0670647324943947</v>
      </c>
      <c r="J9" s="5">
        <v>-9.0432199999999998</v>
      </c>
      <c r="K9" s="5">
        <v>-8.4124199999999991</v>
      </c>
      <c r="L9" s="5">
        <v>-8.7957400000000003</v>
      </c>
      <c r="M9" s="6">
        <f t="shared" si="2"/>
        <v>-8.7504599999999986</v>
      </c>
      <c r="N9" s="6">
        <f t="shared" si="3"/>
        <v>0.31782836374370405</v>
      </c>
    </row>
    <row r="10" spans="1:14" ht="21" x14ac:dyDescent="0.25">
      <c r="A10" s="11">
        <v>9</v>
      </c>
      <c r="B10" s="12" t="s">
        <v>33</v>
      </c>
      <c r="C10" s="5">
        <v>-10.66</v>
      </c>
      <c r="D10" s="5">
        <v>-9.1999999999999993</v>
      </c>
      <c r="E10" s="5">
        <v>-16.119599999999998</v>
      </c>
      <c r="F10" s="5">
        <v>-15.357100000000001</v>
      </c>
      <c r="G10" s="5">
        <v>-15.8613</v>
      </c>
      <c r="H10" s="6">
        <f t="shared" si="0"/>
        <v>-15.779333333333334</v>
      </c>
      <c r="I10" s="6">
        <f t="shared" si="1"/>
        <v>0.38780209299761703</v>
      </c>
      <c r="J10" s="5">
        <v>-8.6077700000000004</v>
      </c>
      <c r="K10" s="5">
        <v>-7.9578100000000003</v>
      </c>
      <c r="L10" s="5">
        <v>-8.4644399999999997</v>
      </c>
      <c r="M10" s="6">
        <f t="shared" si="2"/>
        <v>-8.3433399999999995</v>
      </c>
      <c r="N10" s="6">
        <f t="shared" si="3"/>
        <v>0.34148339330046484</v>
      </c>
    </row>
    <row r="11" spans="1:14" s="7" customFormat="1" ht="21" x14ac:dyDescent="0.25">
      <c r="A11" s="22">
        <v>10</v>
      </c>
      <c r="B11" s="23" t="s">
        <v>34</v>
      </c>
      <c r="C11" s="6">
        <v>-9.48</v>
      </c>
      <c r="D11" s="5">
        <v>-8.48</v>
      </c>
      <c r="E11" s="5">
        <v>-13.1722</v>
      </c>
      <c r="F11" s="5">
        <v>-14.371499999999999</v>
      </c>
      <c r="G11" s="5">
        <v>-13.7346</v>
      </c>
      <c r="H11" s="6">
        <f t="shared" si="0"/>
        <v>-13.759433333333334</v>
      </c>
      <c r="I11" s="6">
        <f t="shared" si="1"/>
        <v>0.60003553505882701</v>
      </c>
      <c r="J11" s="5">
        <v>-6.6312199999999999</v>
      </c>
      <c r="K11" s="5">
        <v>-7.7429500000000004</v>
      </c>
      <c r="L11" s="5">
        <v>-7.98977</v>
      </c>
      <c r="M11" s="6">
        <f t="shared" si="2"/>
        <v>-7.4546466666666662</v>
      </c>
      <c r="N11" s="6">
        <f t="shared" si="3"/>
        <v>0.72370825242865211</v>
      </c>
    </row>
    <row r="12" spans="1:14" ht="21" x14ac:dyDescent="0.25">
      <c r="A12" s="11">
        <v>11</v>
      </c>
      <c r="B12" s="12" t="s">
        <v>35</v>
      </c>
      <c r="C12" s="5">
        <v>-10.050000000000001</v>
      </c>
      <c r="D12" s="5">
        <v>-9.3000000000000007</v>
      </c>
      <c r="E12" s="5">
        <v>-14.212300000000001</v>
      </c>
      <c r="F12" s="5">
        <v>-15.2166</v>
      </c>
      <c r="G12" s="5">
        <v>-14.4663</v>
      </c>
      <c r="H12" s="6">
        <f t="shared" si="0"/>
        <v>-14.631733333333335</v>
      </c>
      <c r="I12" s="6">
        <f t="shared" si="1"/>
        <v>0.52218843661396097</v>
      </c>
      <c r="J12" s="5">
        <v>-7.5694900000000001</v>
      </c>
      <c r="K12" s="5">
        <v>-7.7173299999999996</v>
      </c>
      <c r="L12" s="5">
        <v>-7.7148700000000003</v>
      </c>
      <c r="M12" s="6">
        <f t="shared" si="2"/>
        <v>-7.66723</v>
      </c>
      <c r="N12" s="6">
        <f t="shared" si="3"/>
        <v>8.4654259195860837E-2</v>
      </c>
    </row>
    <row r="13" spans="1:14" ht="21" x14ac:dyDescent="0.25">
      <c r="A13" s="11">
        <v>12</v>
      </c>
      <c r="B13" s="12" t="s">
        <v>36</v>
      </c>
      <c r="C13" s="5">
        <v>-10.08</v>
      </c>
      <c r="D13" s="5">
        <v>-9.0399999999999991</v>
      </c>
      <c r="E13" s="5">
        <v>-14.4124</v>
      </c>
      <c r="F13" s="5">
        <v>-14.1996</v>
      </c>
      <c r="G13" s="5">
        <v>-14.465999999999999</v>
      </c>
      <c r="H13" s="6">
        <f t="shared" si="0"/>
        <v>-14.359333333333334</v>
      </c>
      <c r="I13" s="6">
        <f t="shared" si="1"/>
        <v>0.14090526368213935</v>
      </c>
      <c r="J13" s="5">
        <v>-7.6653000000000002</v>
      </c>
      <c r="K13" s="5">
        <v>-7.6810799999999997</v>
      </c>
      <c r="L13" s="5">
        <v>-7.8482500000000002</v>
      </c>
      <c r="M13" s="6">
        <f t="shared" si="2"/>
        <v>-7.7315433333333337</v>
      </c>
      <c r="N13" s="6">
        <f t="shared" si="3"/>
        <v>0.10137843278199439</v>
      </c>
    </row>
    <row r="14" spans="1:14" ht="21" x14ac:dyDescent="0.25">
      <c r="A14" s="11">
        <v>13</v>
      </c>
      <c r="B14" s="12" t="s">
        <v>37</v>
      </c>
      <c r="C14" s="5">
        <v>-10.55</v>
      </c>
      <c r="D14" s="5">
        <v>-10.18</v>
      </c>
      <c r="E14" s="5">
        <v>-15.890700000000001</v>
      </c>
      <c r="F14" s="5">
        <v>-16.040900000000001</v>
      </c>
      <c r="G14" s="5">
        <v>-15.711499999999999</v>
      </c>
      <c r="H14" s="6">
        <f t="shared" si="0"/>
        <v>-15.881033333333335</v>
      </c>
      <c r="I14" s="6">
        <f t="shared" si="1"/>
        <v>0.16491262332924542</v>
      </c>
      <c r="J14" s="5">
        <v>-10.0898</v>
      </c>
      <c r="K14" s="5">
        <v>-9.2876700000000003</v>
      </c>
      <c r="L14" s="5">
        <v>-9.4718999999999998</v>
      </c>
      <c r="M14" s="6">
        <f t="shared" si="2"/>
        <v>-9.6164566666666662</v>
      </c>
      <c r="N14" s="6">
        <f t="shared" si="3"/>
        <v>0.42014950509709453</v>
      </c>
    </row>
    <row r="15" spans="1:14" ht="21" x14ac:dyDescent="0.25">
      <c r="A15" s="11">
        <v>14</v>
      </c>
      <c r="B15" s="12" t="s">
        <v>38</v>
      </c>
      <c r="C15" s="5">
        <v>-12.26</v>
      </c>
      <c r="D15" s="5">
        <v>-12.6</v>
      </c>
      <c r="E15" s="5">
        <v>-17.992000000000001</v>
      </c>
      <c r="F15" s="5">
        <v>-17.923300000000001</v>
      </c>
      <c r="G15" s="5">
        <v>-17.913399999999999</v>
      </c>
      <c r="H15" s="6">
        <f t="shared" si="0"/>
        <v>-17.942899999999998</v>
      </c>
      <c r="I15" s="6">
        <f t="shared" si="1"/>
        <v>4.2808994382022583E-2</v>
      </c>
      <c r="J15" s="5">
        <v>-10.793799999999999</v>
      </c>
      <c r="K15" s="5">
        <v>-10.018800000000001</v>
      </c>
      <c r="L15" s="5">
        <v>-10.3965</v>
      </c>
      <c r="M15" s="6">
        <f t="shared" si="2"/>
        <v>-10.403033333333333</v>
      </c>
      <c r="N15" s="6">
        <f t="shared" si="3"/>
        <v>0.38754130532542308</v>
      </c>
    </row>
    <row r="16" spans="1:14" ht="21" x14ac:dyDescent="0.25">
      <c r="A16" s="11">
        <v>15</v>
      </c>
      <c r="B16" s="12" t="s">
        <v>39</v>
      </c>
      <c r="C16" s="5">
        <v>-10.96</v>
      </c>
      <c r="D16" s="5">
        <v>-11.88</v>
      </c>
      <c r="E16" s="5">
        <v>-18.415500000000002</v>
      </c>
      <c r="F16" s="5">
        <v>-18.414300000000001</v>
      </c>
      <c r="G16" s="5">
        <v>-17.377700000000001</v>
      </c>
      <c r="H16" s="6">
        <f t="shared" si="0"/>
        <v>-18.069166666666671</v>
      </c>
      <c r="I16" s="6">
        <f t="shared" si="1"/>
        <v>0.59882799979070245</v>
      </c>
      <c r="J16" s="5">
        <v>-10.3803</v>
      </c>
      <c r="K16" s="5">
        <v>-11.1462</v>
      </c>
      <c r="L16" s="5">
        <v>-9.0327599999999997</v>
      </c>
      <c r="M16" s="6">
        <f t="shared" si="2"/>
        <v>-10.18642</v>
      </c>
      <c r="N16" s="6">
        <f t="shared" si="3"/>
        <v>1.0699762844100802</v>
      </c>
    </row>
    <row r="17" spans="1:14" ht="21" x14ac:dyDescent="0.25">
      <c r="A17" s="11">
        <v>16</v>
      </c>
      <c r="B17" s="12" t="s">
        <v>40</v>
      </c>
      <c r="C17" s="5">
        <v>-11.85</v>
      </c>
      <c r="D17" s="5">
        <v>-12.58</v>
      </c>
      <c r="E17" s="5">
        <v>-18.430299999999999</v>
      </c>
      <c r="F17" s="5">
        <v>-17.572199999999999</v>
      </c>
      <c r="G17" s="5">
        <v>-17.718</v>
      </c>
      <c r="H17" s="6">
        <f t="shared" si="0"/>
        <v>-17.906833333333335</v>
      </c>
      <c r="I17" s="6">
        <f t="shared" si="1"/>
        <v>0.45915947483780978</v>
      </c>
      <c r="J17" s="5">
        <v>-10.4185</v>
      </c>
      <c r="K17" s="5">
        <v>-10.0207</v>
      </c>
      <c r="L17" s="5">
        <v>-9.9417399999999994</v>
      </c>
      <c r="M17" s="6">
        <f t="shared" si="2"/>
        <v>-10.12698</v>
      </c>
      <c r="N17" s="6">
        <f t="shared" si="3"/>
        <v>0.25553200034437978</v>
      </c>
    </row>
    <row r="18" spans="1:14" ht="21" x14ac:dyDescent="0.25">
      <c r="A18" s="11">
        <v>17</v>
      </c>
      <c r="B18" s="12" t="s">
        <v>41</v>
      </c>
      <c r="C18" s="5">
        <v>-10.49</v>
      </c>
      <c r="D18" s="5">
        <v>-10.35</v>
      </c>
      <c r="E18" s="5">
        <v>-16.148599999999998</v>
      </c>
      <c r="F18" s="5">
        <v>-16.723299999999998</v>
      </c>
      <c r="G18" s="5">
        <v>-16.606100000000001</v>
      </c>
      <c r="H18" s="6">
        <f t="shared" si="0"/>
        <v>-16.492666666666665</v>
      </c>
      <c r="I18" s="6">
        <f t="shared" si="1"/>
        <v>0.30367805869593817</v>
      </c>
      <c r="J18" s="5">
        <v>-9.8401700000000005</v>
      </c>
      <c r="K18" s="5">
        <v>-9.8143100000000008</v>
      </c>
      <c r="L18" s="5">
        <v>-9.9906299999999995</v>
      </c>
      <c r="M18" s="6">
        <f t="shared" si="2"/>
        <v>-9.8817033333333324</v>
      </c>
      <c r="N18" s="6">
        <f t="shared" si="3"/>
        <v>9.5215276785467581E-2</v>
      </c>
    </row>
    <row r="19" spans="1:14" ht="21" x14ac:dyDescent="0.25">
      <c r="A19" s="11">
        <v>18</v>
      </c>
      <c r="B19" s="12" t="s">
        <v>42</v>
      </c>
      <c r="C19" s="5">
        <v>-11.2</v>
      </c>
      <c r="D19" s="5">
        <v>-10.38</v>
      </c>
      <c r="E19" s="5">
        <v>-16.1557</v>
      </c>
      <c r="F19" s="5">
        <v>-15.355600000000001</v>
      </c>
      <c r="G19" s="5">
        <v>-15.4971</v>
      </c>
      <c r="H19" s="6">
        <f t="shared" si="0"/>
        <v>-15.669466666666665</v>
      </c>
      <c r="I19" s="6">
        <f t="shared" si="1"/>
        <v>0.42699262679036143</v>
      </c>
      <c r="J19" s="5">
        <v>-10.129</v>
      </c>
      <c r="K19" s="5">
        <v>-9.4467800000000004</v>
      </c>
      <c r="L19" s="5">
        <v>-9.6452500000000008</v>
      </c>
      <c r="M19" s="6">
        <f t="shared" si="2"/>
        <v>-9.7403433333333336</v>
      </c>
      <c r="N19" s="6">
        <f t="shared" si="3"/>
        <v>0.35091037122509361</v>
      </c>
    </row>
    <row r="20" spans="1:14" ht="21" x14ac:dyDescent="0.25">
      <c r="A20" s="11">
        <v>19</v>
      </c>
      <c r="B20" s="12" t="s">
        <v>43</v>
      </c>
      <c r="C20" s="5">
        <v>-12.26</v>
      </c>
      <c r="D20" s="5">
        <v>-11.26</v>
      </c>
      <c r="E20" s="5">
        <v>-19.797699999999999</v>
      </c>
      <c r="F20" s="5">
        <v>-19.989999999999998</v>
      </c>
      <c r="G20" s="5">
        <v>-19.872699999999998</v>
      </c>
      <c r="H20" s="6">
        <f t="shared" si="0"/>
        <v>-19.886799999999997</v>
      </c>
      <c r="I20" s="6">
        <f t="shared" si="1"/>
        <v>9.692228845833116E-2</v>
      </c>
      <c r="J20" s="5">
        <v>-12.803800000000001</v>
      </c>
      <c r="K20" s="5">
        <v>-14.248699999999999</v>
      </c>
      <c r="L20" s="5">
        <v>-13.2029</v>
      </c>
      <c r="M20" s="6">
        <f t="shared" si="2"/>
        <v>-13.418466666666667</v>
      </c>
      <c r="N20" s="6">
        <f t="shared" si="3"/>
        <v>0.74618077121655479</v>
      </c>
    </row>
    <row r="21" spans="1:14" ht="21" x14ac:dyDescent="0.25">
      <c r="A21" s="11">
        <v>20</v>
      </c>
      <c r="B21" s="12" t="s">
        <v>44</v>
      </c>
      <c r="C21" s="5">
        <v>-10.79</v>
      </c>
      <c r="D21" s="5">
        <v>-10.75</v>
      </c>
      <c r="E21" s="5">
        <v>-15.290900000000001</v>
      </c>
      <c r="F21" s="5">
        <v>-16.335100000000001</v>
      </c>
      <c r="G21" s="5">
        <v>-16.1297</v>
      </c>
      <c r="H21" s="6">
        <f t="shared" si="0"/>
        <v>-15.918566666666669</v>
      </c>
      <c r="I21" s="6">
        <f t="shared" si="1"/>
        <v>0.55319198596267927</v>
      </c>
      <c r="J21" s="5">
        <v>-9.31114</v>
      </c>
      <c r="K21" s="5">
        <v>-8.9388799999999993</v>
      </c>
      <c r="L21" s="5">
        <v>-9.7621000000000002</v>
      </c>
      <c r="M21" s="6">
        <f t="shared" si="2"/>
        <v>-9.3373733333333337</v>
      </c>
      <c r="N21" s="6">
        <f t="shared" si="3"/>
        <v>0.41223650121421046</v>
      </c>
    </row>
    <row r="22" spans="1:14" ht="21" x14ac:dyDescent="0.25">
      <c r="A22" s="11">
        <v>21</v>
      </c>
      <c r="B22" s="12" t="s">
        <v>45</v>
      </c>
      <c r="C22" s="5">
        <v>-11.11</v>
      </c>
      <c r="D22" s="5">
        <v>-12.15</v>
      </c>
      <c r="E22" s="5">
        <v>-17.3004</v>
      </c>
      <c r="F22" s="5">
        <v>-17.268999999999998</v>
      </c>
      <c r="G22" s="5">
        <v>-18.019400000000001</v>
      </c>
      <c r="H22" s="6">
        <f t="shared" si="0"/>
        <v>-17.529600000000002</v>
      </c>
      <c r="I22" s="6">
        <f t="shared" si="1"/>
        <v>0.42446969267546175</v>
      </c>
      <c r="J22" s="5">
        <v>-10.9641</v>
      </c>
      <c r="K22" s="5">
        <v>-10.7608</v>
      </c>
      <c r="L22" s="5">
        <v>-10.5762</v>
      </c>
      <c r="M22" s="6">
        <f t="shared" si="2"/>
        <v>-10.767033333333332</v>
      </c>
      <c r="N22" s="6">
        <f t="shared" si="3"/>
        <v>0.19402511005881007</v>
      </c>
    </row>
    <row r="23" spans="1:14" ht="21" x14ac:dyDescent="0.25">
      <c r="A23" s="11">
        <v>22</v>
      </c>
      <c r="B23" s="12" t="s">
        <v>46</v>
      </c>
      <c r="C23" s="5">
        <v>-11.85</v>
      </c>
      <c r="D23" s="5">
        <v>-10.9</v>
      </c>
      <c r="E23" s="5">
        <v>-15.6899</v>
      </c>
      <c r="F23" s="5">
        <v>-16.710699999999999</v>
      </c>
      <c r="G23" s="5">
        <v>-15.980700000000001</v>
      </c>
      <c r="H23" s="6">
        <f t="shared" si="0"/>
        <v>-16.127099999999999</v>
      </c>
      <c r="I23" s="6">
        <f t="shared" si="1"/>
        <v>0.5259114754404961</v>
      </c>
      <c r="J23" s="5">
        <v>-10.037699999999999</v>
      </c>
      <c r="K23" s="5">
        <v>-9.2639999999999993</v>
      </c>
      <c r="L23" s="5">
        <v>-9.2504000000000008</v>
      </c>
      <c r="M23" s="6">
        <f t="shared" si="2"/>
        <v>-9.5173666666666659</v>
      </c>
      <c r="N23" s="6">
        <f t="shared" si="3"/>
        <v>0.45067318905536513</v>
      </c>
    </row>
    <row r="24" spans="1:14" ht="21" x14ac:dyDescent="0.25">
      <c r="A24" s="11">
        <v>23</v>
      </c>
      <c r="B24" s="12" t="s">
        <v>47</v>
      </c>
      <c r="C24" s="5">
        <v>-12.26</v>
      </c>
      <c r="D24" s="5">
        <v>-11.57</v>
      </c>
      <c r="E24" s="5">
        <v>-18.317399999999999</v>
      </c>
      <c r="F24" s="5">
        <v>-19.666799999999999</v>
      </c>
      <c r="G24" s="5">
        <v>-18.529499999999999</v>
      </c>
      <c r="H24" s="6">
        <f t="shared" si="0"/>
        <v>-18.837900000000001</v>
      </c>
      <c r="I24" s="6">
        <f t="shared" si="1"/>
        <v>0.72563972465680204</v>
      </c>
      <c r="J24" s="5">
        <v>-9.57911</v>
      </c>
      <c r="K24" s="5">
        <v>-10.476599999999999</v>
      </c>
      <c r="L24" s="5">
        <v>-9.8928399999999996</v>
      </c>
      <c r="M24" s="6">
        <f t="shared" si="2"/>
        <v>-9.9828499999999991</v>
      </c>
      <c r="N24" s="6">
        <f t="shared" si="3"/>
        <v>0.45546506463174513</v>
      </c>
    </row>
    <row r="25" spans="1:14" ht="21" x14ac:dyDescent="0.25">
      <c r="A25" s="11">
        <v>24</v>
      </c>
      <c r="B25" s="12" t="s">
        <v>48</v>
      </c>
      <c r="C25" s="5">
        <v>-8.9700000000000006</v>
      </c>
      <c r="D25" s="5">
        <v>-9.18</v>
      </c>
      <c r="E25" s="5">
        <v>-13.0913</v>
      </c>
      <c r="F25" s="5">
        <v>-12.5671</v>
      </c>
      <c r="G25" s="5">
        <v>-13.075200000000001</v>
      </c>
      <c r="H25" s="6">
        <f t="shared" si="0"/>
        <v>-12.911200000000001</v>
      </c>
      <c r="I25" s="6">
        <f t="shared" si="1"/>
        <v>0.29810805088088477</v>
      </c>
      <c r="J25" s="5">
        <v>-5.8953800000000003</v>
      </c>
      <c r="K25" s="5">
        <v>-6.1011100000000003</v>
      </c>
      <c r="L25" s="5">
        <v>-6.5670099999999998</v>
      </c>
      <c r="M25" s="6">
        <f t="shared" si="2"/>
        <v>-6.1878333333333337</v>
      </c>
      <c r="N25" s="6">
        <f t="shared" si="3"/>
        <v>0.34411105276252485</v>
      </c>
    </row>
    <row r="26" spans="1:14" ht="21" x14ac:dyDescent="0.25">
      <c r="A26" s="11">
        <v>25</v>
      </c>
      <c r="B26" s="12" t="s">
        <v>49</v>
      </c>
      <c r="C26" s="5">
        <v>-10.23</v>
      </c>
      <c r="D26" s="5">
        <v>-10.19</v>
      </c>
      <c r="E26" s="5">
        <v>-13.724500000000001</v>
      </c>
      <c r="F26" s="5">
        <v>-13.7471</v>
      </c>
      <c r="G26" s="5">
        <v>-13.782999999999999</v>
      </c>
      <c r="H26" s="6">
        <f t="shared" si="0"/>
        <v>-13.751533333333334</v>
      </c>
      <c r="I26" s="6">
        <f t="shared" si="1"/>
        <v>2.9500903940952325E-2</v>
      </c>
      <c r="J26" s="5">
        <v>-8.0544100000000007</v>
      </c>
      <c r="K26" s="5">
        <v>-7.9653799999999997</v>
      </c>
      <c r="L26" s="5">
        <v>-7.3502700000000001</v>
      </c>
      <c r="M26" s="6">
        <f t="shared" si="2"/>
        <v>-7.7900200000000011</v>
      </c>
      <c r="N26" s="6">
        <f t="shared" si="3"/>
        <v>0.38342747958381923</v>
      </c>
    </row>
    <row r="27" spans="1:14" ht="21" x14ac:dyDescent="0.25">
      <c r="A27" s="11">
        <v>26</v>
      </c>
      <c r="B27" s="12" t="s">
        <v>50</v>
      </c>
      <c r="C27" s="5">
        <v>-9.7799999999999994</v>
      </c>
      <c r="D27" s="5">
        <v>-9.4499999999999993</v>
      </c>
      <c r="E27" s="5">
        <v>-14.3241</v>
      </c>
      <c r="F27" s="5">
        <v>-13.147500000000001</v>
      </c>
      <c r="G27" s="5">
        <v>-13.126300000000001</v>
      </c>
      <c r="H27" s="6">
        <f t="shared" si="0"/>
        <v>-13.532633333333335</v>
      </c>
      <c r="I27" s="6">
        <f t="shared" si="1"/>
        <v>0.68551219780054418</v>
      </c>
      <c r="J27" s="5">
        <v>-7.1234200000000003</v>
      </c>
      <c r="K27" s="5">
        <v>-6.7543800000000003</v>
      </c>
      <c r="L27" s="5">
        <v>-6.8948799999999997</v>
      </c>
      <c r="M27" s="6">
        <f t="shared" si="2"/>
        <v>-6.9242266666666668</v>
      </c>
      <c r="N27" s="6">
        <f t="shared" si="3"/>
        <v>0.18626204802195576</v>
      </c>
    </row>
    <row r="28" spans="1:14" ht="21" x14ac:dyDescent="0.25">
      <c r="A28" s="11">
        <v>27</v>
      </c>
      <c r="B28" s="12" t="s">
        <v>51</v>
      </c>
      <c r="C28" s="5">
        <v>-10.36</v>
      </c>
      <c r="D28" s="5">
        <v>-9.9499999999999993</v>
      </c>
      <c r="E28" s="5">
        <v>-14.1622</v>
      </c>
      <c r="F28" s="5">
        <v>-14.3491</v>
      </c>
      <c r="G28" s="5">
        <v>-14.593999999999999</v>
      </c>
      <c r="H28" s="6">
        <f t="shared" si="0"/>
        <v>-14.368433333333334</v>
      </c>
      <c r="I28" s="6">
        <f t="shared" si="1"/>
        <v>0.21654824712597681</v>
      </c>
      <c r="J28" s="5">
        <v>-8.0633999999999997</v>
      </c>
      <c r="K28" s="5">
        <v>-8.1299200000000003</v>
      </c>
      <c r="L28" s="5">
        <v>-8.2464899999999997</v>
      </c>
      <c r="M28" s="6">
        <f t="shared" si="2"/>
        <v>-8.1466033333333332</v>
      </c>
      <c r="N28" s="6">
        <f t="shared" si="3"/>
        <v>9.2678137839154504E-2</v>
      </c>
    </row>
    <row r="29" spans="1:14" ht="21" x14ac:dyDescent="0.25">
      <c r="A29" s="11">
        <v>28</v>
      </c>
      <c r="B29" s="12" t="s">
        <v>52</v>
      </c>
      <c r="C29" s="5">
        <v>-10.88</v>
      </c>
      <c r="D29" s="5">
        <v>-11.13</v>
      </c>
      <c r="E29" s="5">
        <v>-17.129100000000001</v>
      </c>
      <c r="F29" s="5">
        <v>-17.627400000000002</v>
      </c>
      <c r="G29" s="5">
        <v>-16.221299999999999</v>
      </c>
      <c r="H29" s="6">
        <f t="shared" si="0"/>
        <v>-16.992599999999999</v>
      </c>
      <c r="I29" s="6">
        <f t="shared" si="1"/>
        <v>0.71291899259312874</v>
      </c>
      <c r="J29" s="5">
        <v>-9.9268199999999993</v>
      </c>
      <c r="K29" s="5">
        <v>-9.5088399999999993</v>
      </c>
      <c r="L29" s="5">
        <v>-9.0981799999999993</v>
      </c>
      <c r="M29" s="6">
        <f t="shared" si="2"/>
        <v>-9.5112799999999993</v>
      </c>
      <c r="N29" s="6">
        <f t="shared" si="3"/>
        <v>0.41432538855348944</v>
      </c>
    </row>
    <row r="30" spans="1:14" ht="21" x14ac:dyDescent="0.25">
      <c r="A30" s="11">
        <v>29</v>
      </c>
      <c r="B30" s="12" t="s">
        <v>53</v>
      </c>
      <c r="C30" s="5">
        <v>-9.93</v>
      </c>
      <c r="D30" s="5">
        <v>-10.29</v>
      </c>
      <c r="E30" s="5">
        <v>-14.543200000000001</v>
      </c>
      <c r="F30" s="5">
        <v>-15.084099999999999</v>
      </c>
      <c r="G30" s="5">
        <v>-14.042899999999999</v>
      </c>
      <c r="H30" s="6">
        <f t="shared" si="0"/>
        <v>-14.556733333333332</v>
      </c>
      <c r="I30" s="6">
        <f t="shared" si="1"/>
        <v>0.52073191119167372</v>
      </c>
      <c r="J30" s="5">
        <v>-7.9558900000000001</v>
      </c>
      <c r="K30" s="5">
        <v>-8.3721599999999992</v>
      </c>
      <c r="L30" s="5">
        <v>-7.9102800000000002</v>
      </c>
      <c r="M30" s="6">
        <f t="shared" si="2"/>
        <v>-8.079443333333332</v>
      </c>
      <c r="N30" s="6">
        <f t="shared" si="3"/>
        <v>0.25452377734375436</v>
      </c>
    </row>
    <row r="31" spans="1:14" ht="21" x14ac:dyDescent="0.25">
      <c r="A31" s="11">
        <v>30</v>
      </c>
      <c r="B31" s="12" t="s">
        <v>54</v>
      </c>
      <c r="C31" s="5">
        <v>-10.68</v>
      </c>
      <c r="D31" s="5">
        <v>-11.66</v>
      </c>
      <c r="E31" s="5">
        <v>-15.9072</v>
      </c>
      <c r="F31" s="5">
        <v>-15.369400000000001</v>
      </c>
      <c r="G31" s="5">
        <v>-15.3521</v>
      </c>
      <c r="H31" s="6">
        <f t="shared" si="0"/>
        <v>-15.542900000000001</v>
      </c>
      <c r="I31" s="6">
        <f t="shared" si="1"/>
        <v>0.31561161258736936</v>
      </c>
      <c r="J31" s="5">
        <v>-8.8167899999999992</v>
      </c>
      <c r="K31" s="5">
        <v>-8.4770299999999992</v>
      </c>
      <c r="L31" s="5">
        <v>-8.1086299999999998</v>
      </c>
      <c r="M31" s="6">
        <f t="shared" si="2"/>
        <v>-8.4674833333333321</v>
      </c>
      <c r="N31" s="6">
        <f t="shared" si="3"/>
        <v>0.35417651042006321</v>
      </c>
    </row>
    <row r="32" spans="1:14" ht="21" x14ac:dyDescent="0.25">
      <c r="A32" s="11">
        <v>31</v>
      </c>
      <c r="B32" s="12" t="s">
        <v>55</v>
      </c>
      <c r="C32" s="5">
        <v>-11.42</v>
      </c>
      <c r="D32" s="5">
        <v>-11.58</v>
      </c>
      <c r="E32" s="5">
        <v>-14.923</v>
      </c>
      <c r="F32" s="5">
        <v>-15.3048</v>
      </c>
      <c r="G32" s="5">
        <v>-15.632300000000001</v>
      </c>
      <c r="H32" s="6">
        <f t="shared" si="0"/>
        <v>-15.286700000000002</v>
      </c>
      <c r="I32" s="6">
        <f t="shared" si="1"/>
        <v>0.35499623941670178</v>
      </c>
      <c r="J32" s="5">
        <v>-7.4678800000000001</v>
      </c>
      <c r="K32" s="5">
        <v>-7.7662399999999998</v>
      </c>
      <c r="L32" s="5">
        <v>-8.0986600000000006</v>
      </c>
      <c r="M32" s="6">
        <f t="shared" si="2"/>
        <v>-7.7775933333333329</v>
      </c>
      <c r="N32" s="6">
        <f t="shared" si="3"/>
        <v>0.31554322324102213</v>
      </c>
    </row>
    <row r="33" spans="1:15" ht="21" x14ac:dyDescent="0.25">
      <c r="A33" s="11">
        <v>32</v>
      </c>
      <c r="B33" s="12" t="s">
        <v>56</v>
      </c>
      <c r="C33" s="5">
        <v>-9.49</v>
      </c>
      <c r="D33" s="5">
        <v>-9.9</v>
      </c>
      <c r="E33" s="5">
        <v>-16.034300000000002</v>
      </c>
      <c r="F33" s="5">
        <v>-15.7339</v>
      </c>
      <c r="G33" s="5">
        <v>-15.454800000000001</v>
      </c>
      <c r="H33" s="6">
        <f t="shared" si="0"/>
        <v>-15.741</v>
      </c>
      <c r="I33" s="6">
        <f t="shared" si="1"/>
        <v>0.28981523424416522</v>
      </c>
      <c r="J33" s="5">
        <v>-9.3285999999999998</v>
      </c>
      <c r="K33" s="5">
        <v>-9.6942599999999999</v>
      </c>
      <c r="L33" s="5">
        <v>-8.6480099999999993</v>
      </c>
      <c r="M33" s="6">
        <f t="shared" si="2"/>
        <v>-9.2236233333333342</v>
      </c>
      <c r="N33" s="6">
        <f t="shared" si="3"/>
        <v>0.5309659509171315</v>
      </c>
    </row>
    <row r="34" spans="1:15" ht="21" x14ac:dyDescent="0.25">
      <c r="A34" s="11">
        <v>33</v>
      </c>
      <c r="B34" s="12" t="s">
        <v>57</v>
      </c>
      <c r="C34" s="5">
        <v>-10.83</v>
      </c>
      <c r="D34" s="5">
        <v>-11.75</v>
      </c>
      <c r="E34" s="5">
        <v>-15.9687</v>
      </c>
      <c r="F34" s="5">
        <v>-15.4626</v>
      </c>
      <c r="G34" s="5">
        <v>-16.232099999999999</v>
      </c>
      <c r="H34" s="6">
        <f t="shared" si="0"/>
        <v>-15.887799999999999</v>
      </c>
      <c r="I34" s="6">
        <f t="shared" si="1"/>
        <v>0.39107693616473937</v>
      </c>
      <c r="J34" s="5">
        <v>-9.0001499999999997</v>
      </c>
      <c r="K34" s="5">
        <v>-8.4862099999999998</v>
      </c>
      <c r="L34" s="5">
        <v>-8.6918000000000006</v>
      </c>
      <c r="M34" s="6">
        <f t="shared" si="2"/>
        <v>-8.7260533333333328</v>
      </c>
      <c r="N34" s="6">
        <f t="shared" si="3"/>
        <v>0.25867653359617537</v>
      </c>
    </row>
    <row r="35" spans="1:15" ht="21" x14ac:dyDescent="0.25">
      <c r="A35" s="11">
        <v>34</v>
      </c>
      <c r="B35" s="12" t="s">
        <v>58</v>
      </c>
      <c r="C35" s="5">
        <v>-11.83</v>
      </c>
      <c r="D35" s="5">
        <v>-13.97</v>
      </c>
      <c r="E35" s="5">
        <v>-17.412099999999999</v>
      </c>
      <c r="F35" s="5">
        <v>-16.820799999999998</v>
      </c>
      <c r="G35" s="5">
        <v>-18.163799999999998</v>
      </c>
      <c r="H35" s="6">
        <f t="shared" si="0"/>
        <v>-17.465566666666664</v>
      </c>
      <c r="I35" s="6">
        <f t="shared" si="1"/>
        <v>0.67309454264117552</v>
      </c>
      <c r="J35" s="5">
        <v>-10.6327</v>
      </c>
      <c r="K35" s="5">
        <v>-10.4618</v>
      </c>
      <c r="L35" s="5">
        <v>-9.4044000000000008</v>
      </c>
      <c r="M35" s="6">
        <f t="shared" si="2"/>
        <v>-10.1663</v>
      </c>
      <c r="N35" s="6">
        <f t="shared" si="3"/>
        <v>0.66533481045260168</v>
      </c>
    </row>
    <row r="36" spans="1:15" ht="21" x14ac:dyDescent="0.25">
      <c r="A36" s="6"/>
      <c r="B36" s="3" t="s">
        <v>19</v>
      </c>
      <c r="C36" s="3">
        <f>AVERAGE(C2:C35)</f>
        <v>-10.664117647058822</v>
      </c>
      <c r="D36" s="3">
        <f t="shared" ref="D36:H36" si="4">AVERAGE(D2:D35)</f>
        <v>-10.663529411764706</v>
      </c>
      <c r="E36" s="3">
        <f t="shared" si="4"/>
        <v>-15.975035294117648</v>
      </c>
      <c r="F36" s="3">
        <f t="shared" si="4"/>
        <v>-15.99895588235294</v>
      </c>
      <c r="G36" s="3">
        <f t="shared" si="4"/>
        <v>-15.833944117647059</v>
      </c>
      <c r="H36" s="3">
        <f t="shared" si="4"/>
        <v>-15.935978431372545</v>
      </c>
      <c r="J36" s="3">
        <f t="shared" ref="J36:M36" si="5">AVERAGE(J2:J35)</f>
        <v>-9.1116473529411763</v>
      </c>
      <c r="K36" s="3">
        <f t="shared" si="5"/>
        <v>-9.0114752941176466</v>
      </c>
      <c r="L36" s="3">
        <f t="shared" si="5"/>
        <v>-8.9474661764705896</v>
      </c>
      <c r="M36" s="3">
        <f t="shared" si="5"/>
        <v>-9.0235296078431375</v>
      </c>
      <c r="O36" s="3"/>
    </row>
    <row r="37" spans="1:15" ht="21" x14ac:dyDescent="0.25">
      <c r="A37" s="6"/>
      <c r="B37" s="6"/>
      <c r="C37" s="3" t="s">
        <v>20</v>
      </c>
      <c r="D37" s="8">
        <f t="array" ref="D37">AVERAGE(ABS(D2:D35-$C2:$C35))</f>
        <v>0.71588235294117641</v>
      </c>
      <c r="E37" s="8">
        <f t="array" ref="E37">AVERAGE(ABS(E2:E35-$C2:$C35))</f>
        <v>5.3109176470588224</v>
      </c>
      <c r="F37" s="8">
        <f t="array" ref="F37">AVERAGE(ABS(F2:F35-$C2:$C35))</f>
        <v>5.3348382352941197</v>
      </c>
      <c r="G37" s="8">
        <f t="array" ref="G37">AVERAGE(ABS(G2:G35-$C2:$C35))</f>
        <v>5.1698264705882355</v>
      </c>
      <c r="H37" s="8">
        <f t="array" ref="H37">AVERAGE(ABS(H2:H35-$C2:$C35))</f>
        <v>5.2718607843137253</v>
      </c>
      <c r="I37" s="10">
        <f>MAX(I2:I35)</f>
        <v>1.2177840914272668</v>
      </c>
      <c r="J37" s="8">
        <f t="array" ref="J37">AVERAGE(ABS(J2:J35-$C2:$C35))</f>
        <v>1.676145</v>
      </c>
      <c r="K37" s="8">
        <f t="array" ref="K37">AVERAGE(ABS(K2:K35-$C2:$C35))</f>
        <v>1.8661923529411766</v>
      </c>
      <c r="L37" s="8">
        <f t="array" ref="L37">AVERAGE(ABS(L2:L35-$C2:$C35))</f>
        <v>1.8906120588235296</v>
      </c>
      <c r="M37" s="8">
        <f t="array" ref="M37">AVERAGE(ABS(M2:M35-$C2:$C35))</f>
        <v>1.8033270588235297</v>
      </c>
      <c r="N37" s="10">
        <f>MAX(N2:N35)</f>
        <v>1.0699762844100802</v>
      </c>
    </row>
    <row r="38" spans="1:15" ht="21" x14ac:dyDescent="0.25">
      <c r="A38" s="6"/>
      <c r="B38" s="6"/>
      <c r="C38" s="3" t="s">
        <v>21</v>
      </c>
      <c r="D38" s="8">
        <f t="array" ref="D38">SQRT(AVERAGE((D2:D35-$C2:$C35)^2))</f>
        <v>0.87312825013079876</v>
      </c>
      <c r="E38" s="8">
        <f t="array" ref="E38">SQRT(AVERAGE((E2:E35-$C2:$C35)^2))</f>
        <v>5.4264935214946615</v>
      </c>
      <c r="F38" s="8">
        <f t="array" ref="F38">SQRT(AVERAGE((F2:F35-$C2:$C35)^2))</f>
        <v>5.4640539522624856</v>
      </c>
      <c r="G38" s="8">
        <f t="array" ref="G38">SQRT(AVERAGE((G2:G35-$C2:$C35)^2))</f>
        <v>5.2632670820284906</v>
      </c>
      <c r="H38" s="8">
        <f t="array" ref="H38">SQRT(AVERAGE((H2:H35-$C2:$C35)^2))</f>
        <v>5.3696049267348984</v>
      </c>
      <c r="I38" s="10">
        <f>AVERAGE(I2:I35)</f>
        <v>0.43065517773823758</v>
      </c>
      <c r="J38" s="8">
        <f t="array" ref="J38">SQRT(AVERAGE((J2:J35-$C2:$C35)^2))</f>
        <v>1.9122825664042249</v>
      </c>
      <c r="K38" s="8">
        <f t="array" ref="K38">SQRT(AVERAGE((K2:K35-$C2:$C35)^2))</f>
        <v>2.0504632836393202</v>
      </c>
      <c r="L38" s="8">
        <f t="array" ref="L38">SQRT(AVERAGE((L2:L35-$C2:$C35)^2))</f>
        <v>2.0226340255141677</v>
      </c>
      <c r="M38" s="8">
        <f t="array" ref="M38">SQRT(AVERAGE((M2:M35-$C2:$C35)^2))</f>
        <v>1.9682217770530874</v>
      </c>
      <c r="N38" s="10">
        <f>AVERAGE(N2:N35)</f>
        <v>0.34900402287169519</v>
      </c>
    </row>
    <row r="39" spans="1:15" ht="21" x14ac:dyDescent="0.25">
      <c r="A39" s="5"/>
      <c r="B39" s="5"/>
      <c r="C39" s="21" t="s">
        <v>22</v>
      </c>
      <c r="D39" s="13">
        <f t="shared" ref="D39:H39" si="6">CORREL(D2:D35, $C2:$C35)</f>
        <v>0.69776235401508913</v>
      </c>
      <c r="E39" s="13">
        <f t="shared" si="6"/>
        <v>0.74461614630296158</v>
      </c>
      <c r="F39" s="13">
        <f t="shared" si="6"/>
        <v>0.72989946548398255</v>
      </c>
      <c r="G39" s="13">
        <f t="shared" si="6"/>
        <v>0.79891317164792164</v>
      </c>
      <c r="H39" s="13">
        <f t="shared" si="6"/>
        <v>0.78097459978391448</v>
      </c>
      <c r="J39" s="13">
        <f t="shared" ref="J39:M39" si="7">CORREL(J2:J35, $C2:$C35)</f>
        <v>0.65072550568704124</v>
      </c>
      <c r="K39" s="13">
        <f t="shared" si="7"/>
        <v>0.60653342796319221</v>
      </c>
      <c r="L39" s="13">
        <f t="shared" si="7"/>
        <v>0.60476554006135719</v>
      </c>
      <c r="M39" s="13">
        <f t="shared" si="7"/>
        <v>0.63634049844136298</v>
      </c>
    </row>
    <row r="40" spans="1:15" ht="21" x14ac:dyDescent="0.25">
      <c r="A40" s="5"/>
      <c r="B40" s="5"/>
      <c r="C40" s="21" t="s">
        <v>23</v>
      </c>
      <c r="D40" s="9">
        <f t="shared" ref="D40:H40" si="8">D39^2</f>
        <v>0.48687230268067855</v>
      </c>
      <c r="E40" s="9">
        <f t="shared" si="8"/>
        <v>0.55445320533507347</v>
      </c>
      <c r="F40" s="9">
        <f t="shared" si="8"/>
        <v>0.53275322971380346</v>
      </c>
      <c r="G40" s="9">
        <f t="shared" si="8"/>
        <v>0.63826225583254148</v>
      </c>
      <c r="H40" s="9">
        <f t="shared" si="8"/>
        <v>0.60992132550764544</v>
      </c>
      <c r="J40" s="9">
        <f t="shared" ref="J40:M40" si="9">J39^2</f>
        <v>0.42344368375165553</v>
      </c>
      <c r="K40" s="9">
        <f t="shared" si="9"/>
        <v>0.36788279923678086</v>
      </c>
      <c r="L40" s="9">
        <f t="shared" si="9"/>
        <v>0.36574135844570504</v>
      </c>
      <c r="M40" s="9">
        <f t="shared" si="9"/>
        <v>0.4049292299566023</v>
      </c>
    </row>
    <row r="41" spans="1:15" ht="21" x14ac:dyDescent="0.25">
      <c r="A41" s="5"/>
      <c r="B41" s="5"/>
      <c r="C41" s="21" t="s">
        <v>24</v>
      </c>
      <c r="D41" s="5">
        <f t="shared" ref="D41:H41" si="10">SLOPE(D2:D35, $C2:$C35)</f>
        <v>0.84243736092286858</v>
      </c>
      <c r="E41" s="5">
        <f t="shared" si="10"/>
        <v>1.2256176199676172</v>
      </c>
      <c r="F41" s="5">
        <f t="shared" si="10"/>
        <v>1.2431444146764428</v>
      </c>
      <c r="G41" s="5">
        <f t="shared" si="10"/>
        <v>1.2706134073160529</v>
      </c>
      <c r="H41" s="5">
        <f t="shared" si="10"/>
        <v>1.2464584806533714</v>
      </c>
      <c r="J41" s="5">
        <f t="shared" ref="J41:M41" si="11">SLOPE(J2:J35, $C2:$C35)</f>
        <v>0.96287363343126575</v>
      </c>
      <c r="K41" s="5">
        <f t="shared" si="11"/>
        <v>0.93076457521319289</v>
      </c>
      <c r="L41" s="5">
        <f t="shared" si="11"/>
        <v>0.8041754813156099</v>
      </c>
      <c r="M41" s="5">
        <f t="shared" si="11"/>
        <v>0.8992712299866894</v>
      </c>
    </row>
    <row r="42" spans="1:15" ht="21" x14ac:dyDescent="0.25">
      <c r="A42" s="5"/>
      <c r="B42" s="5"/>
      <c r="C42" s="21"/>
      <c r="D42" s="14"/>
    </row>
    <row r="43" spans="1:15" ht="21" x14ac:dyDescent="0.25">
      <c r="A43" s="5"/>
      <c r="B43" s="5"/>
      <c r="C43" s="5">
        <f>MIN(C2:C35)</f>
        <v>-12.26</v>
      </c>
      <c r="D43" s="8"/>
      <c r="E43" s="5">
        <f>MIN(E2:E35)</f>
        <v>-19.797699999999999</v>
      </c>
    </row>
    <row r="44" spans="1:15" ht="21" x14ac:dyDescent="0.25">
      <c r="C44" s="5">
        <f>MAX(C2:C35)</f>
        <v>-8.48</v>
      </c>
      <c r="E44" s="5">
        <f>MAX(E2:E35)</f>
        <v>-13.0913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3007-4135-BE4F-AABE-3B12A33D60A5}">
  <dimension ref="A1:N43"/>
  <sheetViews>
    <sheetView workbookViewId="0">
      <pane xSplit="3" ySplit="1" topLeftCell="D2" activePane="bottomRight" state="frozen"/>
      <selection activeCell="AE36" sqref="AE36:AE41"/>
      <selection pane="topRight" activeCell="AE36" sqref="AE36:AE41"/>
      <selection pane="bottomLeft" activeCell="AE36" sqref="AE36:AE41"/>
      <selection pane="bottomRight" activeCell="J2" sqref="J2:L2"/>
    </sheetView>
  </sheetViews>
  <sheetFormatPr baseColWidth="10" defaultRowHeight="16" x14ac:dyDescent="0.2"/>
  <cols>
    <col min="1" max="1" width="3.83203125" bestFit="1" customWidth="1"/>
    <col min="2" max="2" width="6.83203125" bestFit="1" customWidth="1"/>
    <col min="3" max="3" width="16.83203125" bestFit="1" customWidth="1"/>
    <col min="4" max="4" width="20.6640625" customWidth="1"/>
    <col min="5" max="5" width="15.332031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4" customHeight="1" x14ac:dyDescent="0.25">
      <c r="A1" s="21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</row>
    <row r="2" spans="1:14" ht="21" x14ac:dyDescent="0.25">
      <c r="A2" s="11">
        <v>1</v>
      </c>
      <c r="B2" s="12" t="s">
        <v>25</v>
      </c>
      <c r="C2" s="5">
        <v>-9.27</v>
      </c>
      <c r="D2" s="5">
        <v>-11.01</v>
      </c>
      <c r="E2" s="5">
        <f>'p38'!E2-('p38'!E$36-'p38'!$C$36)</f>
        <v>-9.7349823529411736</v>
      </c>
      <c r="F2" s="5">
        <f>'p38'!F2-('p38'!F$36-'p38'!$C$36)</f>
        <v>-9.9943617647058822</v>
      </c>
      <c r="G2" s="5">
        <f>'p38'!G2-('p38'!G$36-'p38'!$C$36)</f>
        <v>-9.6572735294117624</v>
      </c>
      <c r="H2" s="6">
        <f t="shared" ref="H2:H35" si="0">AVERAGE(E2:G2)</f>
        <v>-9.7955392156862739</v>
      </c>
      <c r="I2" s="6">
        <f t="shared" ref="I2:I35" si="1">STDEV(E2:G2)</f>
        <v>0.17651478638508603</v>
      </c>
      <c r="J2" s="5">
        <f>'p38'!J2-('p38'!J$36-'p38'!$C$36)</f>
        <v>-9.6399502941176447</v>
      </c>
      <c r="K2" s="5">
        <f>'p38'!K2-('p38'!K$36-'p38'!$C$36)</f>
        <v>-9.5856123529411761</v>
      </c>
      <c r="L2" s="5">
        <f>'p38'!L2-('p38'!L$36-'p38'!$C$36)</f>
        <v>-9.6673514705882333</v>
      </c>
      <c r="M2" s="6">
        <f t="shared" ref="M2:M35" si="2">AVERAGE(J2:L2)</f>
        <v>-9.630971372549018</v>
      </c>
      <c r="N2" s="6">
        <f t="shared" ref="N2:N35" si="3">STDEV(J2:L2)</f>
        <v>4.1602723622757284E-2</v>
      </c>
    </row>
    <row r="3" spans="1:14" ht="21" x14ac:dyDescent="0.25">
      <c r="A3" s="11">
        <v>2</v>
      </c>
      <c r="B3" s="12" t="s">
        <v>26</v>
      </c>
      <c r="C3" s="5">
        <v>-9.06</v>
      </c>
      <c r="D3" s="5">
        <v>-9.41</v>
      </c>
      <c r="E3" s="5">
        <f>'p38'!E3-('p38'!E$36-'p38'!$C$36)</f>
        <v>-8.7206823529411732</v>
      </c>
      <c r="F3" s="5">
        <f>'p38'!F3-('p38'!F$36-'p38'!$C$36)</f>
        <v>-8.4734617647058812</v>
      </c>
      <c r="G3" s="5">
        <f>'p38'!G3-('p38'!G$36-'p38'!$C$36)</f>
        <v>-9.4435735294117631</v>
      </c>
      <c r="H3" s="6">
        <f t="shared" si="0"/>
        <v>-8.8792392156862743</v>
      </c>
      <c r="I3" s="6">
        <f t="shared" si="1"/>
        <v>0.50411746453368023</v>
      </c>
      <c r="J3" s="5">
        <f>'p38'!J3-('p38'!J$36-'p38'!$C$36)</f>
        <v>-8.7108202941176458</v>
      </c>
      <c r="K3" s="5">
        <f>'p38'!K3-('p38'!K$36-'p38'!$C$36)</f>
        <v>-8.2938723529411753</v>
      </c>
      <c r="L3" s="5">
        <f>'p38'!L3-('p38'!L$36-'p38'!$C$36)</f>
        <v>-8.9391714705882315</v>
      </c>
      <c r="M3" s="6">
        <f t="shared" si="2"/>
        <v>-8.6479547058823503</v>
      </c>
      <c r="N3" s="6">
        <f t="shared" si="3"/>
        <v>0.32721063467916894</v>
      </c>
    </row>
    <row r="4" spans="1:14" ht="21" x14ac:dyDescent="0.25">
      <c r="A4" s="11">
        <v>3</v>
      </c>
      <c r="B4" s="12" t="s">
        <v>27</v>
      </c>
      <c r="C4" s="5">
        <v>-10.46</v>
      </c>
      <c r="D4" s="5">
        <v>-11.29</v>
      </c>
      <c r="E4" s="5">
        <f>'p38'!E4-('p38'!E$36-'p38'!$C$36)</f>
        <v>-11.704882352941173</v>
      </c>
      <c r="F4" s="5">
        <f>'p38'!F4-('p38'!F$36-'p38'!$C$36)</f>
        <v>-12.161561764705883</v>
      </c>
      <c r="G4" s="5">
        <f>'p38'!G4-('p38'!G$36-'p38'!$C$36)</f>
        <v>-11.546473529411763</v>
      </c>
      <c r="H4" s="6">
        <f t="shared" si="0"/>
        <v>-11.80430588235294</v>
      </c>
      <c r="I4" s="6">
        <f t="shared" si="1"/>
        <v>0.31936994684820946</v>
      </c>
      <c r="J4" s="5">
        <f>'p38'!J4-('p38'!J$36-'p38'!$C$36)</f>
        <v>-13.114570294117645</v>
      </c>
      <c r="K4" s="5">
        <f>'p38'!K4-('p38'!K$36-'p38'!$C$36)</f>
        <v>-12.685442352941175</v>
      </c>
      <c r="L4" s="5">
        <f>'p38'!L4-('p38'!L$36-'p38'!$C$36)</f>
        <v>-13.365951470588232</v>
      </c>
      <c r="M4" s="6">
        <f t="shared" si="2"/>
        <v>-13.055321372549017</v>
      </c>
      <c r="N4" s="6">
        <f t="shared" si="3"/>
        <v>0.34410171582030524</v>
      </c>
    </row>
    <row r="5" spans="1:14" ht="21" x14ac:dyDescent="0.25">
      <c r="A5" s="11">
        <v>4</v>
      </c>
      <c r="B5" s="12" t="s">
        <v>28</v>
      </c>
      <c r="C5" s="5">
        <v>-10.7</v>
      </c>
      <c r="D5" s="5">
        <v>-10.23</v>
      </c>
      <c r="E5" s="5">
        <f>'p38'!E5-('p38'!E$36-'p38'!$C$36)</f>
        <v>-11.078182352941173</v>
      </c>
      <c r="F5" s="5">
        <f>'p38'!F5-('p38'!F$36-'p38'!$C$36)</f>
        <v>-10.812861764705882</v>
      </c>
      <c r="G5" s="5">
        <f>'p38'!G5-('p38'!G$36-'p38'!$C$36)</f>
        <v>-11.056673529411764</v>
      </c>
      <c r="H5" s="6">
        <f t="shared" si="0"/>
        <v>-10.982572549019608</v>
      </c>
      <c r="I5" s="6">
        <f t="shared" si="1"/>
        <v>0.14736678766495984</v>
      </c>
      <c r="J5" s="5">
        <f>'p38'!J5-('p38'!J$36-'p38'!$C$36)</f>
        <v>-10.502780294117645</v>
      </c>
      <c r="K5" s="5">
        <f>'p38'!K5-('p38'!K$36-'p38'!$C$36)</f>
        <v>-10.158892352941175</v>
      </c>
      <c r="L5" s="5">
        <f>'p38'!L5-('p38'!L$36-'p38'!$C$36)</f>
        <v>-10.079301470588232</v>
      </c>
      <c r="M5" s="6">
        <f t="shared" si="2"/>
        <v>-10.246991372549019</v>
      </c>
      <c r="N5" s="6">
        <f t="shared" si="3"/>
        <v>0.22506589354311596</v>
      </c>
    </row>
    <row r="6" spans="1:14" ht="21" x14ac:dyDescent="0.25">
      <c r="A6" s="11">
        <v>5</v>
      </c>
      <c r="B6" s="12" t="s">
        <v>29</v>
      </c>
      <c r="C6" s="5">
        <v>-12.26</v>
      </c>
      <c r="D6" s="5">
        <v>-10.52</v>
      </c>
      <c r="E6" s="5">
        <f>'p38'!E6-('p38'!E$36-'p38'!$C$36)</f>
        <v>-11.010482352941175</v>
      </c>
      <c r="F6" s="5">
        <f>'p38'!F6-('p38'!F$36-'p38'!$C$36)</f>
        <v>-10.771161764705884</v>
      </c>
      <c r="G6" s="5">
        <f>'p38'!G6-('p38'!G$36-'p38'!$C$36)</f>
        <v>-11.309773529411764</v>
      </c>
      <c r="H6" s="6">
        <f t="shared" si="0"/>
        <v>-11.030472549019606</v>
      </c>
      <c r="I6" s="6">
        <f t="shared" si="1"/>
        <v>0.26986175020616815</v>
      </c>
      <c r="J6" s="5">
        <f>'p38'!J6-('p38'!J$36-'p38'!$C$36)</f>
        <v>-10.396110294117646</v>
      </c>
      <c r="K6" s="5">
        <f>'p38'!K6-('p38'!K$36-'p38'!$C$36)</f>
        <v>-10.539342352941174</v>
      </c>
      <c r="L6" s="5">
        <f>'p38'!L6-('p38'!L$36-'p38'!$C$36)</f>
        <v>-10.804021470588232</v>
      </c>
      <c r="M6" s="6">
        <f t="shared" si="2"/>
        <v>-10.57982470588235</v>
      </c>
      <c r="N6" s="6">
        <f t="shared" si="3"/>
        <v>0.20694684739600377</v>
      </c>
    </row>
    <row r="7" spans="1:14" ht="21" x14ac:dyDescent="0.25">
      <c r="A7" s="11">
        <v>6</v>
      </c>
      <c r="B7" s="12" t="s">
        <v>30</v>
      </c>
      <c r="C7" s="5">
        <v>-8.48</v>
      </c>
      <c r="D7" s="5">
        <v>-8.93</v>
      </c>
      <c r="E7" s="5">
        <f>'p38'!E7-('p38'!E$36-'p38'!$C$36)</f>
        <v>-9.3195823529411737</v>
      </c>
      <c r="F7" s="5">
        <f>'p38'!F7-('p38'!F$36-'p38'!$C$36)</f>
        <v>-9.7519617647058823</v>
      </c>
      <c r="G7" s="5">
        <f>'p38'!G7-('p38'!G$36-'p38'!$C$36)</f>
        <v>-8.8707735294117622</v>
      </c>
      <c r="H7" s="6">
        <f t="shared" si="0"/>
        <v>-9.3141058823529406</v>
      </c>
      <c r="I7" s="6">
        <f t="shared" si="1"/>
        <v>0.44061964357342176</v>
      </c>
      <c r="J7" s="5">
        <f>'p38'!J7-('p38'!J$36-'p38'!$C$36)</f>
        <v>-10.489040294117645</v>
      </c>
      <c r="K7" s="5">
        <f>'p38'!K7-('p38'!K$36-'p38'!$C$36)</f>
        <v>-10.811032352941176</v>
      </c>
      <c r="L7" s="5">
        <f>'p38'!L7-('p38'!L$36-'p38'!$C$36)</f>
        <v>-11.021781470588232</v>
      </c>
      <c r="M7" s="6">
        <f t="shared" si="2"/>
        <v>-10.773951372549016</v>
      </c>
      <c r="N7" s="6">
        <f t="shared" si="3"/>
        <v>0.26829934701178276</v>
      </c>
    </row>
    <row r="8" spans="1:14" ht="21" x14ac:dyDescent="0.25">
      <c r="A8" s="11">
        <v>7</v>
      </c>
      <c r="B8" s="12" t="s">
        <v>31</v>
      </c>
      <c r="C8" s="5">
        <v>-11.44</v>
      </c>
      <c r="D8" s="5">
        <v>-10.51</v>
      </c>
      <c r="E8" s="5">
        <f>'p38'!E8-('p38'!E$36-'p38'!$C$36)</f>
        <v>-12.185182352941172</v>
      </c>
      <c r="F8" s="5">
        <f>'p38'!F8-('p38'!F$36-'p38'!$C$36)</f>
        <v>-12.710661764705883</v>
      </c>
      <c r="G8" s="5">
        <f>'p38'!G8-('p38'!G$36-'p38'!$C$36)</f>
        <v>-10.546073529411762</v>
      </c>
      <c r="H8" s="6">
        <f t="shared" si="0"/>
        <v>-11.813972549019605</v>
      </c>
      <c r="I8" s="6">
        <f t="shared" si="1"/>
        <v>1.1290297143959696</v>
      </c>
      <c r="J8" s="5">
        <f>'p38'!J8-('p38'!J$36-'p38'!$C$36)</f>
        <v>-11.680170294117646</v>
      </c>
      <c r="K8" s="5">
        <f>'p38'!K8-('p38'!K$36-'p38'!$C$36)</f>
        <v>-11.232102352941174</v>
      </c>
      <c r="L8" s="5">
        <f>'p38'!L8-('p38'!L$36-'p38'!$C$36)</f>
        <v>-11.357931470588232</v>
      </c>
      <c r="M8" s="6">
        <f t="shared" si="2"/>
        <v>-11.423401372549018</v>
      </c>
      <c r="N8" s="6">
        <f t="shared" si="3"/>
        <v>0.23109727610812875</v>
      </c>
    </row>
    <row r="9" spans="1:14" ht="21" x14ac:dyDescent="0.25">
      <c r="A9" s="11">
        <v>8</v>
      </c>
      <c r="B9" s="12" t="s">
        <v>32</v>
      </c>
      <c r="C9" s="5">
        <v>-10.66</v>
      </c>
      <c r="D9" s="5">
        <v>-10.99</v>
      </c>
      <c r="E9" s="5">
        <f>'p38'!E9-('p38'!E$36-'p38'!$C$36)</f>
        <v>-12.344582352941174</v>
      </c>
      <c r="F9" s="5">
        <f>'p38'!F9-('p38'!F$36-'p38'!$C$36)</f>
        <v>-10.249961764705882</v>
      </c>
      <c r="G9" s="5">
        <f>'p38'!G9-('p38'!G$36-'p38'!$C$36)</f>
        <v>-11.003073529411761</v>
      </c>
      <c r="H9" s="6">
        <f t="shared" si="0"/>
        <v>-11.199205882352937</v>
      </c>
      <c r="I9" s="6">
        <f t="shared" si="1"/>
        <v>1.0609947111401983</v>
      </c>
      <c r="J9" s="5">
        <f>'p38'!J9-('p38'!J$36-'p38'!$C$36)</f>
        <v>-10.595690294117645</v>
      </c>
      <c r="K9" s="5">
        <f>'p38'!K9-('p38'!K$36-'p38'!$C$36)</f>
        <v>-10.065062352941174</v>
      </c>
      <c r="L9" s="5">
        <f>'p38'!L9-('p38'!L$36-'p38'!$C$36)</f>
        <v>-10.512391470588232</v>
      </c>
      <c r="M9" s="6">
        <f t="shared" si="2"/>
        <v>-10.391048039215685</v>
      </c>
      <c r="N9" s="6">
        <f t="shared" si="3"/>
        <v>0.28536761246196696</v>
      </c>
    </row>
    <row r="10" spans="1:14" ht="21" x14ac:dyDescent="0.25">
      <c r="A10" s="11">
        <v>9</v>
      </c>
      <c r="B10" s="12" t="s">
        <v>33</v>
      </c>
      <c r="C10" s="5">
        <v>-10.66</v>
      </c>
      <c r="D10" s="5">
        <v>-9.1999999999999993</v>
      </c>
      <c r="E10" s="5">
        <f>'p38'!E10-('p38'!E$36-'p38'!$C$36)</f>
        <v>-10.808682352941172</v>
      </c>
      <c r="F10" s="5">
        <f>'p38'!F10-('p38'!F$36-'p38'!$C$36)</f>
        <v>-10.022261764705883</v>
      </c>
      <c r="G10" s="5">
        <f>'p38'!G10-('p38'!G$36-'p38'!$C$36)</f>
        <v>-10.691473529411763</v>
      </c>
      <c r="H10" s="6">
        <f t="shared" si="0"/>
        <v>-10.507472549019607</v>
      </c>
      <c r="I10" s="6">
        <f t="shared" si="1"/>
        <v>0.42427185387324579</v>
      </c>
      <c r="J10" s="5">
        <f>'p38'!J10-('p38'!J$36-'p38'!$C$36)</f>
        <v>-10.160240294117646</v>
      </c>
      <c r="K10" s="5">
        <f>'p38'!K10-('p38'!K$36-'p38'!$C$36)</f>
        <v>-9.6104523529411754</v>
      </c>
      <c r="L10" s="5">
        <f>'p38'!L10-('p38'!L$36-'p38'!$C$36)</f>
        <v>-10.181091470588232</v>
      </c>
      <c r="M10" s="6">
        <f t="shared" si="2"/>
        <v>-9.9839280392156855</v>
      </c>
      <c r="N10" s="6">
        <f t="shared" si="3"/>
        <v>0.32360741503975682</v>
      </c>
    </row>
    <row r="11" spans="1:14" s="7" customFormat="1" ht="21" x14ac:dyDescent="0.25">
      <c r="A11" s="22">
        <v>10</v>
      </c>
      <c r="B11" s="23" t="s">
        <v>34</v>
      </c>
      <c r="C11" s="6">
        <v>-9.48</v>
      </c>
      <c r="D11" s="5">
        <v>-8.48</v>
      </c>
      <c r="E11" s="5">
        <f>'p38'!E11-('p38'!E$36-'p38'!$C$36)</f>
        <v>-7.8612823529411742</v>
      </c>
      <c r="F11" s="5">
        <f>'p38'!F11-('p38'!F$36-'p38'!$C$36)</f>
        <v>-9.0366617647058813</v>
      </c>
      <c r="G11" s="5">
        <f>'p38'!G11-('p38'!G$36-'p38'!$C$36)</f>
        <v>-8.5647735294117631</v>
      </c>
      <c r="H11" s="6">
        <f t="shared" si="0"/>
        <v>-8.4875725490196068</v>
      </c>
      <c r="I11" s="6">
        <f t="shared" si="1"/>
        <v>0.59148050173291422</v>
      </c>
      <c r="J11" s="5">
        <f>'p38'!J11-('p38'!J$36-'p38'!$C$36)</f>
        <v>-8.1836902941176461</v>
      </c>
      <c r="K11" s="5">
        <f>'p38'!K11-('p38'!K$36-'p38'!$C$36)</f>
        <v>-9.3955923529411756</v>
      </c>
      <c r="L11" s="5">
        <f>'p38'!L11-('p38'!L$36-'p38'!$C$36)</f>
        <v>-9.7064214705882321</v>
      </c>
      <c r="M11" s="6">
        <f t="shared" si="2"/>
        <v>-9.0952347058823513</v>
      </c>
      <c r="N11" s="6">
        <f t="shared" si="3"/>
        <v>0.80457354919168744</v>
      </c>
    </row>
    <row r="12" spans="1:14" ht="21" x14ac:dyDescent="0.25">
      <c r="A12" s="11">
        <v>11</v>
      </c>
      <c r="B12" s="12" t="s">
        <v>35</v>
      </c>
      <c r="C12" s="5">
        <v>-10.050000000000001</v>
      </c>
      <c r="D12" s="5">
        <v>-9.3000000000000007</v>
      </c>
      <c r="E12" s="5">
        <f>'p38'!E12-('p38'!E$36-'p38'!$C$36)</f>
        <v>-8.9013823529411749</v>
      </c>
      <c r="F12" s="5">
        <f>'p38'!F12-('p38'!F$36-'p38'!$C$36)</f>
        <v>-9.8817617647058817</v>
      </c>
      <c r="G12" s="5">
        <f>'p38'!G12-('p38'!G$36-'p38'!$C$36)</f>
        <v>-9.2964735294117631</v>
      </c>
      <c r="H12" s="6">
        <f t="shared" si="0"/>
        <v>-9.359872549019606</v>
      </c>
      <c r="I12" s="6">
        <f t="shared" si="1"/>
        <v>0.4932550298967614</v>
      </c>
      <c r="J12" s="5">
        <f>'p38'!J12-('p38'!J$36-'p38'!$C$36)</f>
        <v>-9.1219602941176454</v>
      </c>
      <c r="K12" s="5">
        <f>'p38'!K12-('p38'!K$36-'p38'!$C$36)</f>
        <v>-9.3699723529411756</v>
      </c>
      <c r="L12" s="5">
        <f>'p38'!L12-('p38'!L$36-'p38'!$C$36)</f>
        <v>-9.4315214705882333</v>
      </c>
      <c r="M12" s="6">
        <f t="shared" si="2"/>
        <v>-9.3078180392156842</v>
      </c>
      <c r="N12" s="6">
        <f t="shared" si="3"/>
        <v>0.16387312021951211</v>
      </c>
    </row>
    <row r="13" spans="1:14" ht="21" x14ac:dyDescent="0.25">
      <c r="A13" s="11">
        <v>12</v>
      </c>
      <c r="B13" s="12" t="s">
        <v>36</v>
      </c>
      <c r="C13" s="5">
        <v>-10.08</v>
      </c>
      <c r="D13" s="5">
        <v>-9.0399999999999991</v>
      </c>
      <c r="E13" s="5">
        <f>'p38'!E13-('p38'!E$36-'p38'!$C$36)</f>
        <v>-9.1014823529411739</v>
      </c>
      <c r="F13" s="5">
        <f>'p38'!F13-('p38'!F$36-'p38'!$C$36)</f>
        <v>-8.8647617647058823</v>
      </c>
      <c r="G13" s="5">
        <f>'p38'!G13-('p38'!G$36-'p38'!$C$36)</f>
        <v>-9.296173529411762</v>
      </c>
      <c r="H13" s="6">
        <f t="shared" si="0"/>
        <v>-9.0874725490196067</v>
      </c>
      <c r="I13" s="6">
        <f t="shared" si="1"/>
        <v>0.21604683204365882</v>
      </c>
      <c r="J13" s="5">
        <f>'p38'!J13-('p38'!J$36-'p38'!$C$36)</f>
        <v>-9.2177702941176456</v>
      </c>
      <c r="K13" s="5">
        <f>'p38'!K13-('p38'!K$36-'p38'!$C$36)</f>
        <v>-9.3337223529411748</v>
      </c>
      <c r="L13" s="5">
        <f>'p38'!L13-('p38'!L$36-'p38'!$C$36)</f>
        <v>-9.5649014705882323</v>
      </c>
      <c r="M13" s="6">
        <f t="shared" si="2"/>
        <v>-9.3721313725490187</v>
      </c>
      <c r="N13" s="6">
        <f t="shared" si="3"/>
        <v>0.17672422870079285</v>
      </c>
    </row>
    <row r="14" spans="1:14" ht="21" x14ac:dyDescent="0.25">
      <c r="A14" s="11">
        <v>13</v>
      </c>
      <c r="B14" s="12" t="s">
        <v>37</v>
      </c>
      <c r="C14" s="5">
        <v>-10.55</v>
      </c>
      <c r="D14" s="5">
        <v>-10.18</v>
      </c>
      <c r="E14" s="5">
        <f>'p38'!E14-('p38'!E$36-'p38'!$C$36)</f>
        <v>-10.579782352941175</v>
      </c>
      <c r="F14" s="5">
        <f>'p38'!F14-('p38'!F$36-'p38'!$C$36)</f>
        <v>-10.706061764705883</v>
      </c>
      <c r="G14" s="5">
        <f>'p38'!G14-('p38'!G$36-'p38'!$C$36)</f>
        <v>-10.541673529411762</v>
      </c>
      <c r="H14" s="6">
        <f t="shared" si="0"/>
        <v>-10.609172549019606</v>
      </c>
      <c r="I14" s="6">
        <f t="shared" si="1"/>
        <v>8.6044817943472365E-2</v>
      </c>
      <c r="J14" s="5">
        <f>'p38'!J14-('p38'!J$36-'p38'!$C$36)</f>
        <v>-11.642270294117646</v>
      </c>
      <c r="K14" s="5">
        <f>'p38'!K14-('p38'!K$36-'p38'!$C$36)</f>
        <v>-10.940312352941175</v>
      </c>
      <c r="L14" s="5">
        <f>'p38'!L14-('p38'!L$36-'p38'!$C$36)</f>
        <v>-11.188551470588232</v>
      </c>
      <c r="M14" s="6">
        <f t="shared" si="2"/>
        <v>-11.25704470588235</v>
      </c>
      <c r="N14" s="6">
        <f t="shared" si="3"/>
        <v>0.35595607911084887</v>
      </c>
    </row>
    <row r="15" spans="1:14" ht="21" x14ac:dyDescent="0.25">
      <c r="A15" s="11">
        <v>14</v>
      </c>
      <c r="B15" s="12" t="s">
        <v>38</v>
      </c>
      <c r="C15" s="5">
        <v>-12.26</v>
      </c>
      <c r="D15" s="5">
        <v>-12.6</v>
      </c>
      <c r="E15" s="5">
        <f>'p38'!E15-('p38'!E$36-'p38'!$C$36)</f>
        <v>-12.681082352941175</v>
      </c>
      <c r="F15" s="5">
        <f>'p38'!F15-('p38'!F$36-'p38'!$C$36)</f>
        <v>-12.588461764705883</v>
      </c>
      <c r="G15" s="5">
        <f>'p38'!G15-('p38'!G$36-'p38'!$C$36)</f>
        <v>-12.743573529411762</v>
      </c>
      <c r="H15" s="6">
        <f t="shared" si="0"/>
        <v>-12.671039215686273</v>
      </c>
      <c r="I15" s="6">
        <f t="shared" si="1"/>
        <v>7.804206136426417E-2</v>
      </c>
      <c r="J15" s="5">
        <f>'p38'!J15-('p38'!J$36-'p38'!$C$36)</f>
        <v>-12.346270294117645</v>
      </c>
      <c r="K15" s="5">
        <f>'p38'!K15-('p38'!K$36-'p38'!$C$36)</f>
        <v>-11.671442352941176</v>
      </c>
      <c r="L15" s="5">
        <f>'p38'!L15-('p38'!L$36-'p38'!$C$36)</f>
        <v>-12.113151470588232</v>
      </c>
      <c r="M15" s="6">
        <f t="shared" si="2"/>
        <v>-12.043621372549017</v>
      </c>
      <c r="N15" s="6">
        <f t="shared" si="3"/>
        <v>0.34274482264233402</v>
      </c>
    </row>
    <row r="16" spans="1:14" ht="21" x14ac:dyDescent="0.25">
      <c r="A16" s="11">
        <v>15</v>
      </c>
      <c r="B16" s="12" t="s">
        <v>39</v>
      </c>
      <c r="C16" s="5">
        <v>-10.96</v>
      </c>
      <c r="D16" s="5">
        <v>-11.88</v>
      </c>
      <c r="E16" s="5">
        <f>'p38'!E16-('p38'!E$36-'p38'!$C$36)</f>
        <v>-13.104582352941176</v>
      </c>
      <c r="F16" s="5">
        <f>'p38'!F16-('p38'!F$36-'p38'!$C$36)</f>
        <v>-13.079461764705883</v>
      </c>
      <c r="G16" s="5">
        <f>'p38'!G16-('p38'!G$36-'p38'!$C$36)</f>
        <v>-12.207873529411764</v>
      </c>
      <c r="H16" s="6">
        <f t="shared" si="0"/>
        <v>-12.797305882352939</v>
      </c>
      <c r="I16" s="6">
        <f t="shared" si="1"/>
        <v>0.51061789530788193</v>
      </c>
      <c r="J16" s="5">
        <f>'p38'!J16-('p38'!J$36-'p38'!$C$36)</f>
        <v>-11.932770294117645</v>
      </c>
      <c r="K16" s="5">
        <f>'p38'!K16-('p38'!K$36-'p38'!$C$36)</f>
        <v>-12.798842352941175</v>
      </c>
      <c r="L16" s="5">
        <f>'p38'!L16-('p38'!L$36-'p38'!$C$36)</f>
        <v>-10.749411470588232</v>
      </c>
      <c r="M16" s="6">
        <f t="shared" si="2"/>
        <v>-11.827008039215684</v>
      </c>
      <c r="N16" s="6">
        <f t="shared" si="3"/>
        <v>1.0288007466496862</v>
      </c>
    </row>
    <row r="17" spans="1:14" ht="21" x14ac:dyDescent="0.25">
      <c r="A17" s="11">
        <v>16</v>
      </c>
      <c r="B17" s="12" t="s">
        <v>40</v>
      </c>
      <c r="C17" s="5">
        <v>-11.85</v>
      </c>
      <c r="D17" s="5">
        <v>-12.58</v>
      </c>
      <c r="E17" s="5">
        <f>'p38'!E17-('p38'!E$36-'p38'!$C$36)</f>
        <v>-13.119382352941173</v>
      </c>
      <c r="F17" s="5">
        <f>'p38'!F17-('p38'!F$36-'p38'!$C$36)</f>
        <v>-12.237361764705881</v>
      </c>
      <c r="G17" s="5">
        <f>'p38'!G17-('p38'!G$36-'p38'!$C$36)</f>
        <v>-12.548173529411763</v>
      </c>
      <c r="H17" s="6">
        <f t="shared" si="0"/>
        <v>-12.634972549019606</v>
      </c>
      <c r="I17" s="6">
        <f t="shared" si="1"/>
        <v>0.44737079908214256</v>
      </c>
      <c r="J17" s="5">
        <f>'p38'!J17-('p38'!J$36-'p38'!$C$36)</f>
        <v>-11.970970294117645</v>
      </c>
      <c r="K17" s="5">
        <f>'p38'!K17-('p38'!K$36-'p38'!$C$36)</f>
        <v>-11.673342352941175</v>
      </c>
      <c r="L17" s="5">
        <f>'p38'!L17-('p38'!L$36-'p38'!$C$36)</f>
        <v>-11.658391470588231</v>
      </c>
      <c r="M17" s="6">
        <f t="shared" si="2"/>
        <v>-11.767568039215684</v>
      </c>
      <c r="N17" s="6">
        <f t="shared" si="3"/>
        <v>0.17631006833185889</v>
      </c>
    </row>
    <row r="18" spans="1:14" ht="21" x14ac:dyDescent="0.25">
      <c r="A18" s="11">
        <v>17</v>
      </c>
      <c r="B18" s="12" t="s">
        <v>41</v>
      </c>
      <c r="C18" s="5">
        <v>-10.49</v>
      </c>
      <c r="D18" s="5">
        <v>-10.35</v>
      </c>
      <c r="E18" s="5">
        <f>'p38'!E18-('p38'!E$36-'p38'!$C$36)</f>
        <v>-10.837682352941172</v>
      </c>
      <c r="F18" s="5">
        <f>'p38'!F18-('p38'!F$36-'p38'!$C$36)</f>
        <v>-11.38846176470588</v>
      </c>
      <c r="G18" s="5">
        <f>'p38'!G18-('p38'!G$36-'p38'!$C$36)</f>
        <v>-11.436273529411764</v>
      </c>
      <c r="H18" s="6">
        <f t="shared" si="0"/>
        <v>-11.22080588235294</v>
      </c>
      <c r="I18" s="6">
        <f t="shared" si="1"/>
        <v>0.33265480652287183</v>
      </c>
      <c r="J18" s="5">
        <f>'p38'!J18-('p38'!J$36-'p38'!$C$36)</f>
        <v>-11.392640294117646</v>
      </c>
      <c r="K18" s="5">
        <f>'p38'!K18-('p38'!K$36-'p38'!$C$36)</f>
        <v>-11.466952352941176</v>
      </c>
      <c r="L18" s="5">
        <f>'p38'!L18-('p38'!L$36-'p38'!$C$36)</f>
        <v>-11.707281470588232</v>
      </c>
      <c r="M18" s="6">
        <f t="shared" si="2"/>
        <v>-11.522291372549018</v>
      </c>
      <c r="N18" s="6">
        <f t="shared" si="3"/>
        <v>0.16445842271244848</v>
      </c>
    </row>
    <row r="19" spans="1:14" ht="21" x14ac:dyDescent="0.25">
      <c r="A19" s="11">
        <v>18</v>
      </c>
      <c r="B19" s="12" t="s">
        <v>42</v>
      </c>
      <c r="C19" s="5">
        <v>-11.2</v>
      </c>
      <c r="D19" s="5">
        <v>-10.38</v>
      </c>
      <c r="E19" s="5">
        <f>'p38'!E19-('p38'!E$36-'p38'!$C$36)</f>
        <v>-10.844782352941174</v>
      </c>
      <c r="F19" s="5">
        <f>'p38'!F19-('p38'!F$36-'p38'!$C$36)</f>
        <v>-10.020761764705883</v>
      </c>
      <c r="G19" s="5">
        <f>'p38'!G19-('p38'!G$36-'p38'!$C$36)</f>
        <v>-10.327273529411762</v>
      </c>
      <c r="H19" s="6">
        <f t="shared" si="0"/>
        <v>-10.39760588235294</v>
      </c>
      <c r="I19" s="6">
        <f t="shared" si="1"/>
        <v>0.41648824996821981</v>
      </c>
      <c r="J19" s="5">
        <f>'p38'!J19-('p38'!J$36-'p38'!$C$36)</f>
        <v>-11.681470294117645</v>
      </c>
      <c r="K19" s="5">
        <f>'p38'!K19-('p38'!K$36-'p38'!$C$36)</f>
        <v>-11.099422352941176</v>
      </c>
      <c r="L19" s="5">
        <f>'p38'!L19-('p38'!L$36-'p38'!$C$36)</f>
        <v>-11.361901470588233</v>
      </c>
      <c r="M19" s="6">
        <f t="shared" si="2"/>
        <v>-11.38093137254902</v>
      </c>
      <c r="N19" s="6">
        <f t="shared" si="3"/>
        <v>0.2914902302538106</v>
      </c>
    </row>
    <row r="20" spans="1:14" ht="21" x14ac:dyDescent="0.25">
      <c r="A20" s="11">
        <v>19</v>
      </c>
      <c r="B20" s="12" t="s">
        <v>43</v>
      </c>
      <c r="C20" s="5">
        <v>-12.26</v>
      </c>
      <c r="D20" s="5">
        <v>-11.26</v>
      </c>
      <c r="E20" s="5">
        <f>'p38'!E20-('p38'!E$36-'p38'!$C$36)</f>
        <v>-14.486782352941173</v>
      </c>
      <c r="F20" s="5">
        <f>'p38'!F20-('p38'!F$36-'p38'!$C$36)</f>
        <v>-14.655161764705881</v>
      </c>
      <c r="G20" s="5">
        <f>'p38'!G20-('p38'!G$36-'p38'!$C$36)</f>
        <v>-14.702873529411761</v>
      </c>
      <c r="H20" s="6">
        <f t="shared" si="0"/>
        <v>-14.614939215686272</v>
      </c>
      <c r="I20" s="6">
        <f t="shared" si="1"/>
        <v>0.11352197683416562</v>
      </c>
      <c r="J20" s="5">
        <f>'p38'!J20-('p38'!J$36-'p38'!$C$36)</f>
        <v>-14.356270294117646</v>
      </c>
      <c r="K20" s="5">
        <f>'p38'!K20-('p38'!K$36-'p38'!$C$36)</f>
        <v>-15.901342352941175</v>
      </c>
      <c r="L20" s="5">
        <f>'p38'!L20-('p38'!L$36-'p38'!$C$36)</f>
        <v>-14.919551470588232</v>
      </c>
      <c r="M20" s="6">
        <f t="shared" si="2"/>
        <v>-15.059054705882351</v>
      </c>
      <c r="N20" s="6">
        <f t="shared" si="3"/>
        <v>0.78192568779420402</v>
      </c>
    </row>
    <row r="21" spans="1:14" ht="21" x14ac:dyDescent="0.25">
      <c r="A21" s="11">
        <v>20</v>
      </c>
      <c r="B21" s="12" t="s">
        <v>44</v>
      </c>
      <c r="C21" s="5">
        <v>-10.79</v>
      </c>
      <c r="D21" s="5">
        <v>-10.75</v>
      </c>
      <c r="E21" s="5">
        <f>'p38'!E21-('p38'!E$36-'p38'!$C$36)</f>
        <v>-9.9799823529411746</v>
      </c>
      <c r="F21" s="5">
        <f>'p38'!F21-('p38'!F$36-'p38'!$C$36)</f>
        <v>-11.000261764705883</v>
      </c>
      <c r="G21" s="5">
        <f>'p38'!G21-('p38'!G$36-'p38'!$C$36)</f>
        <v>-10.959873529411762</v>
      </c>
      <c r="H21" s="6">
        <f t="shared" si="0"/>
        <v>-10.64670588235294</v>
      </c>
      <c r="I21" s="6">
        <f t="shared" si="1"/>
        <v>0.57775254295503031</v>
      </c>
      <c r="J21" s="5">
        <f>'p38'!J21-('p38'!J$36-'p38'!$C$36)</f>
        <v>-10.863610294117645</v>
      </c>
      <c r="K21" s="5">
        <f>'p38'!K21-('p38'!K$36-'p38'!$C$36)</f>
        <v>-10.591522352941174</v>
      </c>
      <c r="L21" s="5">
        <f>'p38'!L21-('p38'!L$36-'p38'!$C$36)</f>
        <v>-11.478751470588232</v>
      </c>
      <c r="M21" s="6">
        <f t="shared" si="2"/>
        <v>-10.977961372549018</v>
      </c>
      <c r="N21" s="6">
        <f t="shared" si="3"/>
        <v>0.4545338311435218</v>
      </c>
    </row>
    <row r="22" spans="1:14" ht="21" x14ac:dyDescent="0.25">
      <c r="A22" s="11">
        <v>21</v>
      </c>
      <c r="B22" s="12" t="s">
        <v>45</v>
      </c>
      <c r="C22" s="5">
        <v>-11.11</v>
      </c>
      <c r="D22" s="5">
        <v>-12.15</v>
      </c>
      <c r="E22" s="5">
        <f>'p38'!E22-('p38'!E$36-'p38'!$C$36)</f>
        <v>-11.989482352941174</v>
      </c>
      <c r="F22" s="5">
        <f>'p38'!F22-('p38'!F$36-'p38'!$C$36)</f>
        <v>-11.93416176470588</v>
      </c>
      <c r="G22" s="5">
        <f>'p38'!G22-('p38'!G$36-'p38'!$C$36)</f>
        <v>-12.849573529411764</v>
      </c>
      <c r="H22" s="6">
        <f t="shared" si="0"/>
        <v>-12.257739215686271</v>
      </c>
      <c r="I22" s="6">
        <f t="shared" si="1"/>
        <v>0.51328937554547815</v>
      </c>
      <c r="J22" s="5">
        <f>'p38'!J22-('p38'!J$36-'p38'!$C$36)</f>
        <v>-12.516570294117646</v>
      </c>
      <c r="K22" s="5">
        <f>'p38'!K22-('p38'!K$36-'p38'!$C$36)</f>
        <v>-12.413442352941175</v>
      </c>
      <c r="L22" s="5">
        <f>'p38'!L22-('p38'!L$36-'p38'!$C$36)</f>
        <v>-12.292851470588232</v>
      </c>
      <c r="M22" s="6">
        <f t="shared" si="2"/>
        <v>-12.407621372549016</v>
      </c>
      <c r="N22" s="6">
        <f t="shared" si="3"/>
        <v>0.11197294700011523</v>
      </c>
    </row>
    <row r="23" spans="1:14" ht="21" x14ac:dyDescent="0.25">
      <c r="A23" s="11">
        <v>22</v>
      </c>
      <c r="B23" s="12" t="s">
        <v>46</v>
      </c>
      <c r="C23" s="5">
        <v>-11.85</v>
      </c>
      <c r="D23" s="5">
        <v>-10.9</v>
      </c>
      <c r="E23" s="5">
        <f>'p38'!E23-('p38'!E$36-'p38'!$C$36)</f>
        <v>-10.378982352941174</v>
      </c>
      <c r="F23" s="5">
        <f>'p38'!F23-('p38'!F$36-'p38'!$C$36)</f>
        <v>-11.375861764705881</v>
      </c>
      <c r="G23" s="5">
        <f>'p38'!G23-('p38'!G$36-'p38'!$C$36)</f>
        <v>-10.810873529411763</v>
      </c>
      <c r="H23" s="6">
        <f t="shared" si="0"/>
        <v>-10.855239215686273</v>
      </c>
      <c r="I23" s="6">
        <f t="shared" si="1"/>
        <v>0.49991836932547645</v>
      </c>
      <c r="J23" s="5">
        <f>'p38'!J23-('p38'!J$36-'p38'!$C$36)</f>
        <v>-11.590170294117645</v>
      </c>
      <c r="K23" s="5">
        <f>'p38'!K23-('p38'!K$36-'p38'!$C$36)</f>
        <v>-10.916642352941174</v>
      </c>
      <c r="L23" s="5">
        <f>'p38'!L23-('p38'!L$36-'p38'!$C$36)</f>
        <v>-10.967051470588233</v>
      </c>
      <c r="M23" s="6">
        <f t="shared" si="2"/>
        <v>-11.157954705882352</v>
      </c>
      <c r="N23" s="6">
        <f t="shared" si="3"/>
        <v>0.37515730809978176</v>
      </c>
    </row>
    <row r="24" spans="1:14" ht="21" x14ac:dyDescent="0.25">
      <c r="A24" s="11">
        <v>23</v>
      </c>
      <c r="B24" s="12" t="s">
        <v>47</v>
      </c>
      <c r="C24" s="5">
        <v>-12.26</v>
      </c>
      <c r="D24" s="5">
        <v>-11.57</v>
      </c>
      <c r="E24" s="5">
        <f>'p38'!E24-('p38'!E$36-'p38'!$C$36)</f>
        <v>-13.006482352941173</v>
      </c>
      <c r="F24" s="5">
        <f>'p38'!F24-('p38'!F$36-'p38'!$C$36)</f>
        <v>-14.331961764705881</v>
      </c>
      <c r="G24" s="5">
        <f>'p38'!G24-('p38'!G$36-'p38'!$C$36)</f>
        <v>-13.359673529411761</v>
      </c>
      <c r="H24" s="6">
        <f t="shared" si="0"/>
        <v>-13.566039215686272</v>
      </c>
      <c r="I24" s="6">
        <f t="shared" si="1"/>
        <v>0.68641388032781714</v>
      </c>
      <c r="J24" s="5">
        <f>'p38'!J24-('p38'!J$36-'p38'!$C$36)</f>
        <v>-11.131580294117645</v>
      </c>
      <c r="K24" s="5">
        <f>'p38'!K24-('p38'!K$36-'p38'!$C$36)</f>
        <v>-12.129242352941175</v>
      </c>
      <c r="L24" s="5">
        <f>'p38'!L24-('p38'!L$36-'p38'!$C$36)</f>
        <v>-11.609491470588232</v>
      </c>
      <c r="M24" s="6">
        <f t="shared" si="2"/>
        <v>-11.623438039215685</v>
      </c>
      <c r="N24" s="6">
        <f t="shared" si="3"/>
        <v>0.49897722992774018</v>
      </c>
    </row>
    <row r="25" spans="1:14" ht="21" x14ac:dyDescent="0.25">
      <c r="A25" s="11">
        <v>24</v>
      </c>
      <c r="B25" s="12" t="s">
        <v>48</v>
      </c>
      <c r="C25" s="5">
        <v>-8.9700000000000006</v>
      </c>
      <c r="D25" s="5">
        <v>-9.18</v>
      </c>
      <c r="E25" s="5">
        <f>'p38'!E25-('p38'!E$36-'p38'!$C$36)</f>
        <v>-7.7803823529411744</v>
      </c>
      <c r="F25" s="5">
        <f>'p38'!F25-('p38'!F$36-'p38'!$C$36)</f>
        <v>-7.232261764705882</v>
      </c>
      <c r="G25" s="5">
        <f>'p38'!G25-('p38'!G$36-'p38'!$C$36)</f>
        <v>-7.9053735294117633</v>
      </c>
      <c r="H25" s="6">
        <f t="shared" si="0"/>
        <v>-7.6393392156862729</v>
      </c>
      <c r="I25" s="6">
        <f t="shared" si="1"/>
        <v>0.35803594354672702</v>
      </c>
      <c r="J25" s="5">
        <f>'p38'!J25-('p38'!J$36-'p38'!$C$36)</f>
        <v>-7.4478502941176457</v>
      </c>
      <c r="K25" s="5">
        <f>'p38'!K25-('p38'!K$36-'p38'!$C$36)</f>
        <v>-7.7537523529411754</v>
      </c>
      <c r="L25" s="5">
        <f>'p38'!L25-('p38'!L$36-'p38'!$C$36)</f>
        <v>-8.2836614705882319</v>
      </c>
      <c r="M25" s="6">
        <f t="shared" si="2"/>
        <v>-7.828421372549017</v>
      </c>
      <c r="N25" s="6">
        <f t="shared" si="3"/>
        <v>0.42287903417547623</v>
      </c>
    </row>
    <row r="26" spans="1:14" ht="21" x14ac:dyDescent="0.25">
      <c r="A26" s="11">
        <v>25</v>
      </c>
      <c r="B26" s="12" t="s">
        <v>49</v>
      </c>
      <c r="C26" s="5">
        <v>-10.23</v>
      </c>
      <c r="D26" s="5">
        <v>-10.19</v>
      </c>
      <c r="E26" s="5">
        <f>'p38'!E26-('p38'!E$36-'p38'!$C$36)</f>
        <v>-8.4135823529411748</v>
      </c>
      <c r="F26" s="5">
        <f>'p38'!F26-('p38'!F$36-'p38'!$C$36)</f>
        <v>-8.4122617647058817</v>
      </c>
      <c r="G26" s="5">
        <f>'p38'!G26-('p38'!G$36-'p38'!$C$36)</f>
        <v>-8.6131735294117622</v>
      </c>
      <c r="H26" s="6">
        <f t="shared" si="0"/>
        <v>-8.4796725490196057</v>
      </c>
      <c r="I26" s="6">
        <f t="shared" si="1"/>
        <v>0.11561712594841604</v>
      </c>
      <c r="J26" s="5">
        <f>'p38'!J26-('p38'!J$36-'p38'!$C$36)</f>
        <v>-9.6068802941176461</v>
      </c>
      <c r="K26" s="5">
        <f>'p38'!K26-('p38'!K$36-'p38'!$C$36)</f>
        <v>-9.6180223529411748</v>
      </c>
      <c r="L26" s="5">
        <f>'p38'!L26-('p38'!L$36-'p38'!$C$36)</f>
        <v>-9.0669214705882322</v>
      </c>
      <c r="M26" s="6">
        <f t="shared" si="2"/>
        <v>-9.4306080392156844</v>
      </c>
      <c r="N26" s="6">
        <f t="shared" si="3"/>
        <v>0.31501107364458575</v>
      </c>
    </row>
    <row r="27" spans="1:14" ht="21" x14ac:dyDescent="0.25">
      <c r="A27" s="11">
        <v>26</v>
      </c>
      <c r="B27" s="12" t="s">
        <v>50</v>
      </c>
      <c r="C27" s="5">
        <v>-9.7799999999999994</v>
      </c>
      <c r="D27" s="5">
        <v>-9.4499999999999993</v>
      </c>
      <c r="E27" s="5">
        <f>'p38'!E27-('p38'!E$36-'p38'!$C$36)</f>
        <v>-9.0131823529411736</v>
      </c>
      <c r="F27" s="5">
        <f>'p38'!F27-('p38'!F$36-'p38'!$C$36)</f>
        <v>-7.8126617647058829</v>
      </c>
      <c r="G27" s="5">
        <f>'p38'!G27-('p38'!G$36-'p38'!$C$36)</f>
        <v>-7.9564735294117632</v>
      </c>
      <c r="H27" s="6">
        <f t="shared" si="0"/>
        <v>-8.2607725490196078</v>
      </c>
      <c r="I27" s="6">
        <f t="shared" si="1"/>
        <v>0.65556146980654917</v>
      </c>
      <c r="J27" s="5">
        <f>'p38'!J27-('p38'!J$36-'p38'!$C$36)</f>
        <v>-8.6758902941176466</v>
      </c>
      <c r="K27" s="5">
        <f>'p38'!K27-('p38'!K$36-'p38'!$C$36)</f>
        <v>-8.4070223529411763</v>
      </c>
      <c r="L27" s="5">
        <f>'p38'!L27-('p38'!L$36-'p38'!$C$36)</f>
        <v>-8.6115314705882327</v>
      </c>
      <c r="M27" s="6">
        <f t="shared" si="2"/>
        <v>-8.5648147058823518</v>
      </c>
      <c r="N27" s="6">
        <f t="shared" si="3"/>
        <v>0.14038993741204156</v>
      </c>
    </row>
    <row r="28" spans="1:14" ht="21" x14ac:dyDescent="0.25">
      <c r="A28" s="11">
        <v>27</v>
      </c>
      <c r="B28" s="12" t="s">
        <v>51</v>
      </c>
      <c r="C28" s="5">
        <v>-10.36</v>
      </c>
      <c r="D28" s="5">
        <v>-9.9499999999999993</v>
      </c>
      <c r="E28" s="5">
        <f>'p38'!E28-('p38'!E$36-'p38'!$C$36)</f>
        <v>-8.8512823529411744</v>
      </c>
      <c r="F28" s="5">
        <f>'p38'!F28-('p38'!F$36-'p38'!$C$36)</f>
        <v>-9.014261764705882</v>
      </c>
      <c r="G28" s="5">
        <f>'p38'!G28-('p38'!G$36-'p38'!$C$36)</f>
        <v>-9.4241735294117621</v>
      </c>
      <c r="H28" s="6">
        <f t="shared" si="0"/>
        <v>-9.096572549019605</v>
      </c>
      <c r="I28" s="6">
        <f t="shared" si="1"/>
        <v>0.29518193361081368</v>
      </c>
      <c r="J28" s="5">
        <f>'p38'!J28-('p38'!J$36-'p38'!$C$36)</f>
        <v>-9.615870294117645</v>
      </c>
      <c r="K28" s="5">
        <f>'p38'!K28-('p38'!K$36-'p38'!$C$36)</f>
        <v>-9.7825623529411754</v>
      </c>
      <c r="L28" s="5">
        <f>'p38'!L28-('p38'!L$36-'p38'!$C$36)</f>
        <v>-9.9631414705882317</v>
      </c>
      <c r="M28" s="6">
        <f t="shared" si="2"/>
        <v>-9.7871913725490174</v>
      </c>
      <c r="N28" s="6">
        <f t="shared" si="3"/>
        <v>0.17368185964202962</v>
      </c>
    </row>
    <row r="29" spans="1:14" ht="21" x14ac:dyDescent="0.25">
      <c r="A29" s="11">
        <v>28</v>
      </c>
      <c r="B29" s="12" t="s">
        <v>52</v>
      </c>
      <c r="C29" s="5">
        <v>-10.88</v>
      </c>
      <c r="D29" s="5">
        <v>-11.13</v>
      </c>
      <c r="E29" s="5">
        <f>'p38'!E29-('p38'!E$36-'p38'!$C$36)</f>
        <v>-11.818182352941175</v>
      </c>
      <c r="F29" s="5">
        <f>'p38'!F29-('p38'!F$36-'p38'!$C$36)</f>
        <v>-12.292561764705884</v>
      </c>
      <c r="G29" s="5">
        <f>'p38'!G29-('p38'!G$36-'p38'!$C$36)</f>
        <v>-11.051473529411762</v>
      </c>
      <c r="H29" s="6">
        <f t="shared" si="0"/>
        <v>-11.720739215686274</v>
      </c>
      <c r="I29" s="6">
        <f t="shared" si="1"/>
        <v>0.62625583885096625</v>
      </c>
      <c r="J29" s="5">
        <f>'p38'!J29-('p38'!J$36-'p38'!$C$36)</f>
        <v>-11.479290294117645</v>
      </c>
      <c r="K29" s="5">
        <f>'p38'!K29-('p38'!K$36-'p38'!$C$36)</f>
        <v>-11.161482352941174</v>
      </c>
      <c r="L29" s="5">
        <f>'p38'!L29-('p38'!L$36-'p38'!$C$36)</f>
        <v>-10.814831470588231</v>
      </c>
      <c r="M29" s="6">
        <f t="shared" si="2"/>
        <v>-11.151868039215683</v>
      </c>
      <c r="N29" s="6">
        <f t="shared" si="3"/>
        <v>0.33233373032665842</v>
      </c>
    </row>
    <row r="30" spans="1:14" ht="21" x14ac:dyDescent="0.25">
      <c r="A30" s="11">
        <v>29</v>
      </c>
      <c r="B30" s="12" t="s">
        <v>53</v>
      </c>
      <c r="C30" s="5">
        <v>-9.93</v>
      </c>
      <c r="D30" s="5">
        <v>-10.29</v>
      </c>
      <c r="E30" s="5">
        <f>'p38'!E30-('p38'!E$36-'p38'!$C$36)</f>
        <v>-9.2322823529411746</v>
      </c>
      <c r="F30" s="5">
        <f>'p38'!F30-('p38'!F$36-'p38'!$C$36)</f>
        <v>-9.7492617647058815</v>
      </c>
      <c r="G30" s="5">
        <f>'p38'!G30-('p38'!G$36-'p38'!$C$36)</f>
        <v>-8.8730735294117622</v>
      </c>
      <c r="H30" s="6">
        <f t="shared" si="0"/>
        <v>-9.2848725490196049</v>
      </c>
      <c r="I30" s="6">
        <f t="shared" si="1"/>
        <v>0.44045516509587174</v>
      </c>
      <c r="J30" s="5">
        <f>'p38'!J30-('p38'!J$36-'p38'!$C$36)</f>
        <v>-9.5083602941176455</v>
      </c>
      <c r="K30" s="5">
        <f>'p38'!K30-('p38'!K$36-'p38'!$C$36)</f>
        <v>-10.024802352941174</v>
      </c>
      <c r="L30" s="5">
        <f>'p38'!L30-('p38'!L$36-'p38'!$C$36)</f>
        <v>-9.6269314705882323</v>
      </c>
      <c r="M30" s="6">
        <f t="shared" si="2"/>
        <v>-9.7200313725490179</v>
      </c>
      <c r="N30" s="6">
        <f t="shared" si="3"/>
        <v>0.27051579221794447</v>
      </c>
    </row>
    <row r="31" spans="1:14" ht="21" x14ac:dyDescent="0.25">
      <c r="A31" s="11">
        <v>30</v>
      </c>
      <c r="B31" s="12" t="s">
        <v>54</v>
      </c>
      <c r="C31" s="5">
        <v>-10.68</v>
      </c>
      <c r="D31" s="5">
        <v>-11.66</v>
      </c>
      <c r="E31" s="5">
        <f>'p38'!E31-('p38'!E$36-'p38'!$C$36)</f>
        <v>-10.596282352941174</v>
      </c>
      <c r="F31" s="5">
        <f>'p38'!F31-('p38'!F$36-'p38'!$C$36)</f>
        <v>-10.034561764705883</v>
      </c>
      <c r="G31" s="5">
        <f>'p38'!G31-('p38'!G$36-'p38'!$C$36)</f>
        <v>-10.182273529411763</v>
      </c>
      <c r="H31" s="6">
        <f t="shared" si="0"/>
        <v>-10.271039215686274</v>
      </c>
      <c r="I31" s="6">
        <f t="shared" si="1"/>
        <v>0.29119068513036073</v>
      </c>
      <c r="J31" s="5">
        <f>'p38'!J31-('p38'!J$36-'p38'!$C$36)</f>
        <v>-10.369260294117645</v>
      </c>
      <c r="K31" s="5">
        <f>'p38'!K31-('p38'!K$36-'p38'!$C$36)</f>
        <v>-10.129672352941174</v>
      </c>
      <c r="L31" s="5">
        <f>'p38'!L31-('p38'!L$36-'p38'!$C$36)</f>
        <v>-9.8252814705882319</v>
      </c>
      <c r="M31" s="6">
        <f t="shared" si="2"/>
        <v>-10.108071372549018</v>
      </c>
      <c r="N31" s="6">
        <f t="shared" si="3"/>
        <v>0.27263197148819096</v>
      </c>
    </row>
    <row r="32" spans="1:14" ht="21" x14ac:dyDescent="0.25">
      <c r="A32" s="11">
        <v>31</v>
      </c>
      <c r="B32" s="12" t="s">
        <v>55</v>
      </c>
      <c r="C32" s="5">
        <v>-11.42</v>
      </c>
      <c r="D32" s="5">
        <v>-11.58</v>
      </c>
      <c r="E32" s="5">
        <f>'p38'!E32-('p38'!E$36-'p38'!$C$36)</f>
        <v>-9.6120823529411741</v>
      </c>
      <c r="F32" s="5">
        <f>'p38'!F32-('p38'!F$36-'p38'!$C$36)</f>
        <v>-9.9699617647058822</v>
      </c>
      <c r="G32" s="5">
        <f>'p38'!G32-('p38'!G$36-'p38'!$C$36)</f>
        <v>-10.462473529411763</v>
      </c>
      <c r="H32" s="6">
        <f t="shared" si="0"/>
        <v>-10.014839215686274</v>
      </c>
      <c r="I32" s="6">
        <f t="shared" si="1"/>
        <v>0.42696812229911418</v>
      </c>
      <c r="J32" s="5">
        <f>'p38'!J32-('p38'!J$36-'p38'!$C$36)</f>
        <v>-9.0203502941176446</v>
      </c>
      <c r="K32" s="5">
        <f>'p38'!K32-('p38'!K$36-'p38'!$C$36)</f>
        <v>-9.4188823529411749</v>
      </c>
      <c r="L32" s="5">
        <f>'p38'!L32-('p38'!L$36-'p38'!$C$36)</f>
        <v>-9.8153114705882327</v>
      </c>
      <c r="M32" s="6">
        <f t="shared" si="2"/>
        <v>-9.4181813725490162</v>
      </c>
      <c r="N32" s="6">
        <f t="shared" si="3"/>
        <v>0.39748105181757787</v>
      </c>
    </row>
    <row r="33" spans="1:14" ht="21" x14ac:dyDescent="0.25">
      <c r="A33" s="11">
        <v>32</v>
      </c>
      <c r="B33" s="12" t="s">
        <v>56</v>
      </c>
      <c r="C33" s="5">
        <v>-9.49</v>
      </c>
      <c r="D33" s="5">
        <v>-9.9</v>
      </c>
      <c r="E33" s="5">
        <f>'p38'!E33-('p38'!E$36-'p38'!$C$36)</f>
        <v>-10.723382352941176</v>
      </c>
      <c r="F33" s="5">
        <f>'p38'!F33-('p38'!F$36-'p38'!$C$36)</f>
        <v>-10.399061764705882</v>
      </c>
      <c r="G33" s="5">
        <f>'p38'!G33-('p38'!G$36-'p38'!$C$36)</f>
        <v>-10.284973529411763</v>
      </c>
      <c r="H33" s="6">
        <f t="shared" si="0"/>
        <v>-10.469139215686274</v>
      </c>
      <c r="I33" s="6">
        <f t="shared" si="1"/>
        <v>0.227450458317944</v>
      </c>
      <c r="J33" s="5">
        <f>'p38'!J33-('p38'!J$36-'p38'!$C$36)</f>
        <v>-10.881070294117645</v>
      </c>
      <c r="K33" s="5">
        <f>'p38'!K33-('p38'!K$36-'p38'!$C$36)</f>
        <v>-11.346902352941175</v>
      </c>
      <c r="L33" s="5">
        <f>'p38'!L33-('p38'!L$36-'p38'!$C$36)</f>
        <v>-10.364661470588231</v>
      </c>
      <c r="M33" s="6">
        <f t="shared" si="2"/>
        <v>-10.864211372549017</v>
      </c>
      <c r="N33" s="6">
        <f t="shared" si="3"/>
        <v>0.49133741478612752</v>
      </c>
    </row>
    <row r="34" spans="1:14" ht="21" x14ac:dyDescent="0.25">
      <c r="A34" s="11">
        <v>33</v>
      </c>
      <c r="B34" s="12" t="s">
        <v>57</v>
      </c>
      <c r="C34" s="5">
        <v>-10.83</v>
      </c>
      <c r="D34" s="5">
        <v>-11.75</v>
      </c>
      <c r="E34" s="5">
        <f>'p38'!E34-('p38'!E$36-'p38'!$C$36)</f>
        <v>-10.657782352941174</v>
      </c>
      <c r="F34" s="5">
        <f>'p38'!F34-('p38'!F$36-'p38'!$C$36)</f>
        <v>-10.127761764705882</v>
      </c>
      <c r="G34" s="5">
        <f>'p38'!G34-('p38'!G$36-'p38'!$C$36)</f>
        <v>-11.062273529411762</v>
      </c>
      <c r="H34" s="6">
        <f t="shared" si="0"/>
        <v>-10.615939215686273</v>
      </c>
      <c r="I34" s="6">
        <f t="shared" si="1"/>
        <v>0.46865893322855129</v>
      </c>
      <c r="J34" s="5">
        <f>'p38'!J34-('p38'!J$36-'p38'!$C$36)</f>
        <v>-10.552620294117645</v>
      </c>
      <c r="K34" s="5">
        <f>'p38'!K34-('p38'!K$36-'p38'!$C$36)</f>
        <v>-10.138852352941175</v>
      </c>
      <c r="L34" s="5">
        <f>'p38'!L34-('p38'!L$36-'p38'!$C$36)</f>
        <v>-10.408451470588233</v>
      </c>
      <c r="M34" s="6">
        <f t="shared" si="2"/>
        <v>-10.366641372549017</v>
      </c>
      <c r="N34" s="6">
        <f t="shared" si="3"/>
        <v>0.21002866592417876</v>
      </c>
    </row>
    <row r="35" spans="1:14" ht="21" x14ac:dyDescent="0.25">
      <c r="A35" s="11">
        <v>34</v>
      </c>
      <c r="B35" s="12" t="s">
        <v>58</v>
      </c>
      <c r="C35" s="5">
        <v>-11.83</v>
      </c>
      <c r="D35" s="5">
        <v>-13.97</v>
      </c>
      <c r="E35" s="5">
        <f>'p38'!E35-('p38'!E$36-'p38'!$C$36)</f>
        <v>-12.101182352941173</v>
      </c>
      <c r="F35" s="5">
        <f>'p38'!F35-('p38'!F$36-'p38'!$C$36)</f>
        <v>-11.48596176470588</v>
      </c>
      <c r="G35" s="5">
        <f>'p38'!G35-('p38'!G$36-'p38'!$C$36)</f>
        <v>-12.993973529411761</v>
      </c>
      <c r="H35" s="6">
        <f t="shared" si="0"/>
        <v>-12.193705882352939</v>
      </c>
      <c r="I35" s="6">
        <f t="shared" si="1"/>
        <v>0.758251490762757</v>
      </c>
      <c r="J35" s="5">
        <f>'p38'!J35-('p38'!J$36-'p38'!$C$36)</f>
        <v>-12.185170294117645</v>
      </c>
      <c r="K35" s="5">
        <f>'p38'!K35-('p38'!K$36-'p38'!$C$36)</f>
        <v>-12.114442352941175</v>
      </c>
      <c r="L35" s="5">
        <f>'p38'!L35-('p38'!L$36-'p38'!$C$36)</f>
        <v>-11.121051470588233</v>
      </c>
      <c r="M35" s="6">
        <f t="shared" si="2"/>
        <v>-11.806888039215686</v>
      </c>
      <c r="N35" s="6">
        <f t="shared" si="3"/>
        <v>0.59500374752246177</v>
      </c>
    </row>
    <row r="36" spans="1:14" ht="21" x14ac:dyDescent="0.25">
      <c r="A36" s="6"/>
      <c r="B36" s="3" t="s">
        <v>19</v>
      </c>
      <c r="C36" s="3">
        <f>AVERAGE(C2:C35)</f>
        <v>-10.664117647058822</v>
      </c>
      <c r="D36" s="3">
        <f t="shared" ref="D36:H36" si="4">AVERAGE(D2:D35)</f>
        <v>-10.663529411764706</v>
      </c>
      <c r="E36" s="3">
        <f t="shared" si="4"/>
        <v>-10.664117647058816</v>
      </c>
      <c r="F36" s="3">
        <f t="shared" si="4"/>
        <v>-10.664117647058825</v>
      </c>
      <c r="G36" s="3">
        <f t="shared" si="4"/>
        <v>-10.664117647058822</v>
      </c>
      <c r="H36" s="3">
        <f t="shared" si="4"/>
        <v>-10.664117647058822</v>
      </c>
      <c r="J36" s="3">
        <f t="shared" ref="J36:M36" si="5">AVERAGE(J2:J35)</f>
        <v>-10.664117647058823</v>
      </c>
      <c r="K36" s="3">
        <f t="shared" si="5"/>
        <v>-10.664117647058822</v>
      </c>
      <c r="L36" s="3">
        <f t="shared" si="5"/>
        <v>-10.664117647058822</v>
      </c>
      <c r="M36" s="3">
        <f t="shared" si="5"/>
        <v>-10.664117647058822</v>
      </c>
    </row>
    <row r="37" spans="1:14" ht="21" x14ac:dyDescent="0.25">
      <c r="A37" s="6"/>
      <c r="B37" s="6"/>
      <c r="C37" s="3" t="s">
        <v>20</v>
      </c>
      <c r="D37" s="8">
        <f t="array" ref="D37">AVERAGE(ABS(D2:D35-$C2:$C35))</f>
        <v>0.71588235294117641</v>
      </c>
      <c r="E37" s="8">
        <f t="array" ref="E37">AVERAGE(ABS(E2:E35-$C2:$C35))</f>
        <v>0.94200484429065678</v>
      </c>
      <c r="F37" s="8">
        <f t="array" ref="F37">AVERAGE(ABS(F2:F35-$C2:$C35))</f>
        <v>0.98790519031141866</v>
      </c>
      <c r="G37" s="8">
        <f t="array" ref="G37">AVERAGE(ABS(G2:G35-$C2:$C35))</f>
        <v>0.83352335640138386</v>
      </c>
      <c r="H37" s="8">
        <f t="array" ref="H37">AVERAGE(ABS(H2:H35-$C2:$C35))</f>
        <v>0.86560588235294111</v>
      </c>
      <c r="I37" s="10">
        <f>MAX(I2:I35)</f>
        <v>1.1290297143959696</v>
      </c>
      <c r="J37" s="8">
        <f t="array" ref="J37">AVERAGE(ABS(J2:J35-$C2:$C35))</f>
        <v>0.8736532179930796</v>
      </c>
      <c r="K37" s="8">
        <f t="array" ref="K37">AVERAGE(ABS(K2:K35-$C2:$C35))</f>
        <v>0.91415342560553658</v>
      </c>
      <c r="L37" s="8">
        <f t="array" ref="L37">AVERAGE(ABS(L2:L35-$C2:$C35))</f>
        <v>0.79382683391003594</v>
      </c>
      <c r="M37" s="8">
        <f t="array" ref="M37">AVERAGE(ABS(M2:M35-$C2:$C35))</f>
        <v>0.82166096885813189</v>
      </c>
      <c r="N37" s="10">
        <f>MAX(N2:N35)</f>
        <v>1.0288007466496862</v>
      </c>
    </row>
    <row r="38" spans="1:14" ht="21" x14ac:dyDescent="0.25">
      <c r="A38" s="6"/>
      <c r="B38" s="6"/>
      <c r="C38" s="3" t="s">
        <v>21</v>
      </c>
      <c r="D38" s="8">
        <f t="array" ref="D38">SQRT(AVERAGE((D2:D35-$C2:$C35)^2))</f>
        <v>0.87312825013079876</v>
      </c>
      <c r="E38" s="8">
        <f t="array" ref="E38">SQRT(AVERAGE((E2:E35-$C2:$C35)^2))</f>
        <v>1.1139953702698671</v>
      </c>
      <c r="F38" s="8">
        <f t="array" ref="F38">SQRT(AVERAGE((F2:F35-$C2:$C35)^2))</f>
        <v>1.1812648291044807</v>
      </c>
      <c r="G38" s="8">
        <f t="array" ref="G38">SQRT(AVERAGE((G2:G35-$C2:$C35)^2))</f>
        <v>0.98735740275236494</v>
      </c>
      <c r="H38" s="8">
        <f t="array" ref="H38">SQRT(AVERAGE((H2:H35-$C2:$C35)^2))</f>
        <v>1.0198730019128641</v>
      </c>
      <c r="I38" s="10">
        <f>AVERAGE(I2:I35)</f>
        <v>0.4323138518843872</v>
      </c>
      <c r="J38" s="8">
        <f t="array" ref="J38">SQRT(AVERAGE((J2:J35-$C2:$C35)^2))</f>
        <v>1.1165395647516463</v>
      </c>
      <c r="K38" s="8">
        <f t="array" ref="K38">SQRT(AVERAGE((K2:K35-$C2:$C35)^2))</f>
        <v>1.2137433545927216</v>
      </c>
      <c r="L38" s="8">
        <f t="array" ref="L38">SQRT(AVERAGE((L2:L35-$C2:$C35)^2))</f>
        <v>1.0696523405737475</v>
      </c>
      <c r="M38" s="8">
        <f t="array" ref="M38">SQRT(AVERAGE((M2:M35-$C2:$C35)^2))</f>
        <v>1.0873673938685315</v>
      </c>
      <c r="N38" s="10">
        <f>AVERAGE(N2:N35)</f>
        <v>0.34123800048290009</v>
      </c>
    </row>
    <row r="39" spans="1:14" ht="21" x14ac:dyDescent="0.25">
      <c r="A39" s="5"/>
      <c r="B39" s="5"/>
      <c r="C39" s="21" t="s">
        <v>22</v>
      </c>
      <c r="D39" s="13">
        <f t="shared" ref="D39:H39" si="6">CORREL(D2:D35, $C2:$C35)</f>
        <v>0.69776235401508913</v>
      </c>
      <c r="E39" s="13">
        <f t="shared" si="6"/>
        <v>0.74461614630296169</v>
      </c>
      <c r="F39" s="13">
        <f t="shared" si="6"/>
        <v>0.72989946548398255</v>
      </c>
      <c r="G39" s="13">
        <f t="shared" si="6"/>
        <v>0.79891317164792164</v>
      </c>
      <c r="H39" s="13">
        <f t="shared" si="6"/>
        <v>0.78097459978391448</v>
      </c>
      <c r="J39" s="13">
        <f t="shared" ref="J39:M39" si="7">CORREL(J2:J35, $C2:$C35)</f>
        <v>0.65072550568704135</v>
      </c>
      <c r="K39" s="13">
        <f t="shared" si="7"/>
        <v>0.6065334279631921</v>
      </c>
      <c r="L39" s="13">
        <f t="shared" si="7"/>
        <v>0.60476554006135719</v>
      </c>
      <c r="M39" s="13">
        <f t="shared" si="7"/>
        <v>0.63634049844136331</v>
      </c>
    </row>
    <row r="40" spans="1:14" ht="21" x14ac:dyDescent="0.25">
      <c r="A40" s="5"/>
      <c r="B40" s="5"/>
      <c r="C40" s="21" t="s">
        <v>23</v>
      </c>
      <c r="D40" s="9">
        <f t="shared" ref="D40:H40" si="8">D39^2</f>
        <v>0.48687230268067855</v>
      </c>
      <c r="E40" s="9">
        <f t="shared" si="8"/>
        <v>0.5544532053350737</v>
      </c>
      <c r="F40" s="9">
        <f t="shared" si="8"/>
        <v>0.53275322971380346</v>
      </c>
      <c r="G40" s="9">
        <f t="shared" si="8"/>
        <v>0.63826225583254148</v>
      </c>
      <c r="H40" s="9">
        <f t="shared" si="8"/>
        <v>0.60992132550764544</v>
      </c>
      <c r="J40" s="9">
        <f t="shared" ref="J40:M40" si="9">J39^2</f>
        <v>0.4234436837516557</v>
      </c>
      <c r="K40" s="9">
        <f t="shared" si="9"/>
        <v>0.36788279923678074</v>
      </c>
      <c r="L40" s="9">
        <f t="shared" si="9"/>
        <v>0.36574135844570504</v>
      </c>
      <c r="M40" s="9">
        <f t="shared" si="9"/>
        <v>0.40492922995660269</v>
      </c>
    </row>
    <row r="41" spans="1:14" ht="21" x14ac:dyDescent="0.25">
      <c r="A41" s="5"/>
      <c r="B41" s="5"/>
      <c r="C41" s="21" t="s">
        <v>24</v>
      </c>
      <c r="D41" s="5">
        <f t="shared" ref="D41:H41" si="10">SLOPE(D2:D35, $C2:$C35)</f>
        <v>0.84243736092286858</v>
      </c>
      <c r="E41" s="5">
        <f t="shared" si="10"/>
        <v>1.2256176199676174</v>
      </c>
      <c r="F41" s="5">
        <f t="shared" si="10"/>
        <v>1.2431444146764428</v>
      </c>
      <c r="G41" s="5">
        <f t="shared" si="10"/>
        <v>1.2706134073160529</v>
      </c>
      <c r="H41" s="5">
        <f t="shared" si="10"/>
        <v>1.2464584806533709</v>
      </c>
      <c r="J41" s="5">
        <f t="shared" ref="J41:M41" si="11">SLOPE(J2:J35, $C2:$C35)</f>
        <v>0.96287363343126575</v>
      </c>
      <c r="K41" s="5">
        <f t="shared" si="11"/>
        <v>0.93076457521319267</v>
      </c>
      <c r="L41" s="5">
        <f t="shared" si="11"/>
        <v>0.8041754813156099</v>
      </c>
      <c r="M41" s="5">
        <f t="shared" si="11"/>
        <v>0.89927122998668996</v>
      </c>
    </row>
    <row r="42" spans="1:14" ht="21" x14ac:dyDescent="0.25">
      <c r="A42" s="5"/>
      <c r="B42" s="5"/>
      <c r="C42" s="21"/>
      <c r="D42" s="14"/>
    </row>
    <row r="43" spans="1:14" ht="21" x14ac:dyDescent="0.25">
      <c r="A43" s="5"/>
      <c r="B43" s="5"/>
      <c r="C43" s="21"/>
      <c r="D4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F4FF-46A0-4044-9366-029E040140A5}">
  <dimension ref="A1:N32"/>
  <sheetViews>
    <sheetView zoomScale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baseColWidth="10" defaultRowHeight="16" x14ac:dyDescent="0.2"/>
  <cols>
    <col min="1" max="1" width="3.83203125" bestFit="1" customWidth="1"/>
    <col min="2" max="2" width="14.83203125" bestFit="1" customWidth="1"/>
    <col min="3" max="3" width="16.83203125" bestFit="1" customWidth="1"/>
    <col min="4" max="4" width="20" customWidth="1"/>
    <col min="5" max="5" width="14" customWidth="1"/>
    <col min="6" max="7" width="12.6640625" bestFit="1" customWidth="1"/>
    <col min="8" max="8" width="11.5" bestFit="1" customWidth="1"/>
    <col min="9" max="9" width="13.6640625" style="7" bestFit="1" customWidth="1"/>
    <col min="10" max="12" width="18.5" style="7" bestFit="1" customWidth="1"/>
    <col min="13" max="13" width="17.1640625" style="7" bestFit="1" customWidth="1"/>
    <col min="14" max="14" width="19.33203125" style="7" bestFit="1" customWidth="1"/>
  </cols>
  <sheetData>
    <row r="1" spans="1:14" ht="46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1" t="s">
        <v>135</v>
      </c>
      <c r="J1" s="41" t="s">
        <v>139</v>
      </c>
      <c r="K1" s="41" t="s">
        <v>140</v>
      </c>
      <c r="L1" s="41" t="s">
        <v>141</v>
      </c>
      <c r="M1" s="41" t="s">
        <v>142</v>
      </c>
      <c r="N1" s="41" t="s">
        <v>143</v>
      </c>
    </row>
    <row r="2" spans="1:14" ht="21" x14ac:dyDescent="0.25">
      <c r="A2" s="11">
        <v>1</v>
      </c>
      <c r="B2" s="12" t="s">
        <v>65</v>
      </c>
      <c r="C2" s="5">
        <v>-11.42</v>
      </c>
      <c r="D2" s="5">
        <v>-10.81</v>
      </c>
      <c r="E2" s="5">
        <v>-24.6769</v>
      </c>
      <c r="F2" s="5">
        <v>-21.413900000000002</v>
      </c>
      <c r="G2" s="5">
        <v>-22.321999999999999</v>
      </c>
      <c r="H2" s="6">
        <f t="shared" ref="H2:H24" si="0">AVERAGE(E2:G2)</f>
        <v>-22.804266666666667</v>
      </c>
      <c r="I2" s="6">
        <f t="shared" ref="I2:I24" si="1">STDEV(E2:G2)</f>
        <v>1.6841104783633796</v>
      </c>
      <c r="J2" s="6">
        <v>-8.5015699999999992</v>
      </c>
      <c r="K2" s="6">
        <v>-10.1191</v>
      </c>
      <c r="L2" s="6">
        <v>-10.2767</v>
      </c>
      <c r="M2" s="6">
        <f t="shared" ref="M2:M24" si="2">AVERAGE(J2:L2)</f>
        <v>-9.6324566666666644</v>
      </c>
      <c r="N2" s="6">
        <f t="shared" ref="N2:N24" si="3">STDEV(J2:L2)</f>
        <v>0.98254156636415846</v>
      </c>
    </row>
    <row r="3" spans="1:14" ht="21" x14ac:dyDescent="0.25">
      <c r="A3" s="11">
        <v>2</v>
      </c>
      <c r="B3" s="12" t="s">
        <v>66</v>
      </c>
      <c r="C3" s="5">
        <v>-8.61</v>
      </c>
      <c r="D3" s="5">
        <v>-8.5399999999999991</v>
      </c>
      <c r="E3" s="5">
        <v>-17.604500000000002</v>
      </c>
      <c r="F3" s="5">
        <v>-17.315200000000001</v>
      </c>
      <c r="G3" s="5">
        <v>-18.322199999999999</v>
      </c>
      <c r="H3" s="6">
        <f t="shared" si="0"/>
        <v>-17.747299999999999</v>
      </c>
      <c r="I3" s="6">
        <f t="shared" si="1"/>
        <v>0.5184651675860189</v>
      </c>
      <c r="J3" s="6">
        <v>-7.9400700000000004</v>
      </c>
      <c r="K3" s="6">
        <v>-7.5286499999999998</v>
      </c>
      <c r="L3" s="6">
        <v>-7.3986000000000001</v>
      </c>
      <c r="M3" s="6">
        <f t="shared" si="2"/>
        <v>-7.6224400000000001</v>
      </c>
      <c r="N3" s="6">
        <f t="shared" si="3"/>
        <v>0.28265679418687273</v>
      </c>
    </row>
    <row r="4" spans="1:14" ht="21" x14ac:dyDescent="0.25">
      <c r="A4" s="11">
        <v>3</v>
      </c>
      <c r="B4" s="12" t="s">
        <v>67</v>
      </c>
      <c r="C4" s="5">
        <v>-9.08</v>
      </c>
      <c r="D4" s="5">
        <v>-9.76</v>
      </c>
      <c r="E4" s="5">
        <v>-22.159800000000001</v>
      </c>
      <c r="F4" s="5">
        <v>-20.4773</v>
      </c>
      <c r="G4" s="5">
        <v>-22.2287</v>
      </c>
      <c r="H4" s="6">
        <f t="shared" si="0"/>
        <v>-21.621933333333335</v>
      </c>
      <c r="I4" s="6">
        <f t="shared" si="1"/>
        <v>0.99187998433950364</v>
      </c>
      <c r="J4" s="6">
        <v>-9.7529000000000003</v>
      </c>
      <c r="K4" s="6">
        <v>-9.4037900000000008</v>
      </c>
      <c r="L4" s="6">
        <v>-9.9986599999999992</v>
      </c>
      <c r="M4" s="6">
        <f t="shared" si="2"/>
        <v>-9.7184499999999989</v>
      </c>
      <c r="N4" s="6">
        <f t="shared" si="3"/>
        <v>0.29892755159068152</v>
      </c>
    </row>
    <row r="5" spans="1:14" ht="21" x14ac:dyDescent="0.25">
      <c r="A5" s="11">
        <v>4</v>
      </c>
      <c r="B5" s="12" t="s">
        <v>68</v>
      </c>
      <c r="C5" s="5">
        <v>-10.130000000000001</v>
      </c>
      <c r="D5" s="5">
        <v>-11.01</v>
      </c>
      <c r="E5" s="5">
        <v>-21.027699999999999</v>
      </c>
      <c r="F5" s="5">
        <v>-20.6707</v>
      </c>
      <c r="G5" s="5">
        <v>-21.1782</v>
      </c>
      <c r="H5" s="6">
        <f t="shared" si="0"/>
        <v>-20.958866666666665</v>
      </c>
      <c r="I5" s="6">
        <f t="shared" si="1"/>
        <v>0.26065798152623937</v>
      </c>
      <c r="J5" s="6">
        <v>-9.8434399999999993</v>
      </c>
      <c r="K5" s="6">
        <v>-11.3377</v>
      </c>
      <c r="L5" s="6">
        <v>-10.7332</v>
      </c>
      <c r="M5" s="6">
        <f t="shared" si="2"/>
        <v>-10.638113333333333</v>
      </c>
      <c r="N5" s="6">
        <f t="shared" si="3"/>
        <v>0.75165440365458769</v>
      </c>
    </row>
    <row r="6" spans="1:14" ht="21" x14ac:dyDescent="0.25">
      <c r="A6" s="11">
        <v>5</v>
      </c>
      <c r="B6" s="12">
        <v>23466</v>
      </c>
      <c r="C6" s="5">
        <v>-7.85</v>
      </c>
      <c r="D6" s="5">
        <v>-7.2</v>
      </c>
      <c r="E6" s="5">
        <v>-14.320499999999999</v>
      </c>
      <c r="F6" s="5">
        <v>-13.691000000000001</v>
      </c>
      <c r="G6" s="5">
        <v>-15.0626</v>
      </c>
      <c r="H6" s="6">
        <f t="shared" si="0"/>
        <v>-14.358033333333333</v>
      </c>
      <c r="I6" s="6">
        <f t="shared" si="1"/>
        <v>0.68656988233779426</v>
      </c>
      <c r="J6" s="6">
        <v>-5.3465600000000002</v>
      </c>
      <c r="K6" s="6">
        <v>-6.1759899999999996</v>
      </c>
      <c r="L6" s="6">
        <v>-5.7649299999999997</v>
      </c>
      <c r="M6" s="6">
        <f t="shared" si="2"/>
        <v>-5.7624933333333326</v>
      </c>
      <c r="N6" s="6">
        <f t="shared" si="3"/>
        <v>0.41472036872250811</v>
      </c>
    </row>
    <row r="7" spans="1:14" ht="21" x14ac:dyDescent="0.25">
      <c r="A7" s="11">
        <v>6</v>
      </c>
      <c r="B7" s="12">
        <v>23467</v>
      </c>
      <c r="C7" s="5">
        <v>-7.34</v>
      </c>
      <c r="D7" s="5">
        <v>-6.47</v>
      </c>
      <c r="E7" s="5">
        <v>-14.277200000000001</v>
      </c>
      <c r="F7" s="5">
        <v>-14.5482</v>
      </c>
      <c r="G7" s="5">
        <v>-14.879200000000001</v>
      </c>
      <c r="H7" s="6">
        <f t="shared" si="0"/>
        <v>-14.568199999999999</v>
      </c>
      <c r="I7" s="6">
        <f t="shared" si="1"/>
        <v>0.30149792702438288</v>
      </c>
      <c r="J7" s="6">
        <v>-5.1716199999999999</v>
      </c>
      <c r="K7" s="6">
        <v>-5.7490399999999999</v>
      </c>
      <c r="L7" s="6">
        <v>-5.1218899999999996</v>
      </c>
      <c r="M7" s="6">
        <f t="shared" si="2"/>
        <v>-5.3475166666666665</v>
      </c>
      <c r="N7" s="6">
        <f t="shared" si="3"/>
        <v>0.34861728103083678</v>
      </c>
    </row>
    <row r="8" spans="1:14" ht="21" x14ac:dyDescent="0.25">
      <c r="A8" s="11">
        <v>7</v>
      </c>
      <c r="B8" s="12">
        <v>23468</v>
      </c>
      <c r="C8" s="5">
        <v>-7.75</v>
      </c>
      <c r="D8" s="5">
        <v>-7.71</v>
      </c>
      <c r="E8" s="5">
        <v>-16.961200000000002</v>
      </c>
      <c r="F8" s="5">
        <v>-17.9023</v>
      </c>
      <c r="G8" s="5">
        <v>-15.7087</v>
      </c>
      <c r="H8" s="6">
        <f t="shared" si="0"/>
        <v>-16.857400000000002</v>
      </c>
      <c r="I8" s="6">
        <f t="shared" si="1"/>
        <v>1.1004776553842428</v>
      </c>
      <c r="J8" s="6">
        <v>-5.8792999999999997</v>
      </c>
      <c r="K8" s="6">
        <v>-6.0930900000000001</v>
      </c>
      <c r="L8" s="6">
        <v>-5.45458</v>
      </c>
      <c r="M8" s="6">
        <f t="shared" si="2"/>
        <v>-5.8089900000000005</v>
      </c>
      <c r="N8" s="6">
        <f t="shared" si="3"/>
        <v>0.32500981077499802</v>
      </c>
    </row>
    <row r="9" spans="1:14" ht="21" x14ac:dyDescent="0.25">
      <c r="A9" s="11">
        <v>8</v>
      </c>
      <c r="B9" s="12">
        <v>23469</v>
      </c>
      <c r="C9" s="5">
        <v>-7.72</v>
      </c>
      <c r="D9" s="5">
        <v>-7.63</v>
      </c>
      <c r="E9" s="5">
        <v>-16.463999999999999</v>
      </c>
      <c r="F9" s="5">
        <v>-16.8612</v>
      </c>
      <c r="G9" s="5">
        <v>-15.449400000000001</v>
      </c>
      <c r="H9" s="6">
        <f t="shared" si="0"/>
        <v>-16.258199999999999</v>
      </c>
      <c r="I9" s="6">
        <f t="shared" si="1"/>
        <v>0.72805222340159037</v>
      </c>
      <c r="J9" s="6">
        <v>-5.7138999999999998</v>
      </c>
      <c r="K9" s="6">
        <v>-6.2027799999999997</v>
      </c>
      <c r="L9" s="6">
        <v>-6.81778</v>
      </c>
      <c r="M9" s="6">
        <f t="shared" si="2"/>
        <v>-6.2448199999999998</v>
      </c>
      <c r="N9" s="6">
        <f t="shared" si="3"/>
        <v>0.553139480420626</v>
      </c>
    </row>
    <row r="10" spans="1:14" ht="21" x14ac:dyDescent="0.25">
      <c r="A10" s="11">
        <v>9</v>
      </c>
      <c r="B10" s="12">
        <v>23470</v>
      </c>
      <c r="C10" s="5">
        <v>-7.72</v>
      </c>
      <c r="D10" s="5">
        <v>-7.37</v>
      </c>
      <c r="E10" s="5">
        <v>-18.037800000000001</v>
      </c>
      <c r="F10" s="5">
        <v>-16.658899999999999</v>
      </c>
      <c r="G10" s="5">
        <v>-16.213899999999999</v>
      </c>
      <c r="H10" s="6">
        <f t="shared" si="0"/>
        <v>-16.970200000000002</v>
      </c>
      <c r="I10" s="6">
        <f t="shared" si="1"/>
        <v>0.95096454718354351</v>
      </c>
      <c r="J10" s="6">
        <v>-6.4736700000000003</v>
      </c>
      <c r="K10" s="6">
        <v>-5.0621499999999999</v>
      </c>
      <c r="L10" s="6">
        <v>-5.32674</v>
      </c>
      <c r="M10" s="6">
        <f t="shared" si="2"/>
        <v>-5.6208533333333337</v>
      </c>
      <c r="N10" s="6">
        <f t="shared" si="3"/>
        <v>0.75031604489929982</v>
      </c>
    </row>
    <row r="11" spans="1:14" ht="21" x14ac:dyDescent="0.25">
      <c r="A11" s="11">
        <v>10</v>
      </c>
      <c r="B11" s="12">
        <v>23471</v>
      </c>
      <c r="C11" s="5">
        <v>-7.75</v>
      </c>
      <c r="D11" s="5">
        <v>-8.0399999999999991</v>
      </c>
      <c r="E11" s="5">
        <v>-17.8734</v>
      </c>
      <c r="F11" s="5">
        <v>-16.174199999999999</v>
      </c>
      <c r="G11" s="5">
        <v>-18.974299999999999</v>
      </c>
      <c r="H11" s="6">
        <f t="shared" si="0"/>
        <v>-17.673966666666669</v>
      </c>
      <c r="I11" s="6">
        <f t="shared" si="1"/>
        <v>1.4106630509562992</v>
      </c>
      <c r="J11" s="6">
        <v>-6.8234300000000001</v>
      </c>
      <c r="K11" s="6">
        <v>-5.9803800000000003</v>
      </c>
      <c r="L11" s="6">
        <v>-6.35466</v>
      </c>
      <c r="M11" s="6">
        <f t="shared" si="2"/>
        <v>-6.3861566666666674</v>
      </c>
      <c r="N11" s="6">
        <f t="shared" si="3"/>
        <v>0.42240662356707104</v>
      </c>
    </row>
    <row r="12" spans="1:14" ht="21" x14ac:dyDescent="0.25">
      <c r="A12" s="11">
        <v>11</v>
      </c>
      <c r="B12" s="12">
        <v>23472</v>
      </c>
      <c r="C12" s="5">
        <v>-8.65</v>
      </c>
      <c r="D12" s="5">
        <v>-7.94</v>
      </c>
      <c r="E12" s="5">
        <v>-16.084599999999998</v>
      </c>
      <c r="F12" s="5">
        <v>-18.3721</v>
      </c>
      <c r="G12" s="5">
        <v>-16.055</v>
      </c>
      <c r="H12" s="6">
        <f t="shared" si="0"/>
        <v>-16.837233333333334</v>
      </c>
      <c r="I12" s="6">
        <f t="shared" si="1"/>
        <v>1.3293159155495484</v>
      </c>
      <c r="J12" s="6">
        <v>-7.7143199999999998</v>
      </c>
      <c r="K12" s="6">
        <v>-6.9610300000000001</v>
      </c>
      <c r="L12" s="6">
        <v>-7.9399199999999999</v>
      </c>
      <c r="M12" s="6">
        <f t="shared" si="2"/>
        <v>-7.5384233333333333</v>
      </c>
      <c r="N12" s="6">
        <f t="shared" si="3"/>
        <v>0.51260231762384101</v>
      </c>
    </row>
    <row r="13" spans="1:14" ht="21" x14ac:dyDescent="0.25">
      <c r="A13" s="11">
        <v>12</v>
      </c>
      <c r="B13" s="12">
        <v>23473</v>
      </c>
      <c r="C13" s="5">
        <v>-8.39</v>
      </c>
      <c r="D13" s="5">
        <v>-8.8800000000000008</v>
      </c>
      <c r="E13" s="5">
        <v>-16.956099999999999</v>
      </c>
      <c r="F13" s="5">
        <v>-14.5181</v>
      </c>
      <c r="G13" s="5">
        <v>-17.772300000000001</v>
      </c>
      <c r="H13" s="6">
        <f t="shared" si="0"/>
        <v>-16.415499999999998</v>
      </c>
      <c r="I13" s="6">
        <f t="shared" si="1"/>
        <v>1.6931156723626417</v>
      </c>
      <c r="J13" s="6">
        <v>-6.8188199999999997</v>
      </c>
      <c r="K13" s="6">
        <v>-6.4901499999999999</v>
      </c>
      <c r="L13" s="6">
        <v>-5.6554799999999998</v>
      </c>
      <c r="M13" s="6">
        <f t="shared" si="2"/>
        <v>-6.3214833333333331</v>
      </c>
      <c r="N13" s="6">
        <f t="shared" si="3"/>
        <v>0.59973020787128373</v>
      </c>
    </row>
    <row r="14" spans="1:14" ht="21" x14ac:dyDescent="0.25">
      <c r="A14" s="11">
        <v>13</v>
      </c>
      <c r="B14" s="12">
        <v>23474</v>
      </c>
      <c r="C14" s="5">
        <v>-9.11</v>
      </c>
      <c r="D14" s="5">
        <v>-9.2899999999999991</v>
      </c>
      <c r="E14" s="5">
        <v>-17.995799999999999</v>
      </c>
      <c r="F14" s="5">
        <v>-20.231100000000001</v>
      </c>
      <c r="G14" s="5">
        <v>-19.551500000000001</v>
      </c>
      <c r="H14" s="6">
        <f t="shared" si="0"/>
        <v>-19.259466666666668</v>
      </c>
      <c r="I14" s="6">
        <f t="shared" si="1"/>
        <v>1.1459075544446577</v>
      </c>
      <c r="J14" s="6">
        <v>-8.2591800000000006</v>
      </c>
      <c r="K14" s="6">
        <v>-6.3253899999999996</v>
      </c>
      <c r="L14" s="6">
        <v>-8.6991999999999994</v>
      </c>
      <c r="M14" s="6">
        <f t="shared" si="2"/>
        <v>-7.7612566666666654</v>
      </c>
      <c r="N14" s="6">
        <f t="shared" si="3"/>
        <v>1.2628100464572474</v>
      </c>
    </row>
    <row r="15" spans="1:14" ht="21" x14ac:dyDescent="0.25">
      <c r="A15" s="11">
        <v>14</v>
      </c>
      <c r="B15" s="12">
        <v>23475</v>
      </c>
      <c r="C15" s="5">
        <v>-8.7200000000000006</v>
      </c>
      <c r="D15" s="5">
        <v>-8.6300000000000008</v>
      </c>
      <c r="E15" s="5">
        <v>-19.001300000000001</v>
      </c>
      <c r="F15" s="5">
        <v>-18.446400000000001</v>
      </c>
      <c r="G15" s="5">
        <v>-19.7789</v>
      </c>
      <c r="H15" s="6">
        <f t="shared" si="0"/>
        <v>-19.075533333333333</v>
      </c>
      <c r="I15" s="6">
        <f t="shared" si="1"/>
        <v>0.66934445790888042</v>
      </c>
      <c r="J15" s="6">
        <v>-7.8700900000000003</v>
      </c>
      <c r="K15" s="6">
        <v>-6.9684400000000002</v>
      </c>
      <c r="L15" s="6">
        <v>-7.7547699999999997</v>
      </c>
      <c r="M15" s="6">
        <f t="shared" si="2"/>
        <v>-7.5310999999999995</v>
      </c>
      <c r="N15" s="6">
        <f t="shared" si="3"/>
        <v>0.49067747278635065</v>
      </c>
    </row>
    <row r="16" spans="1:14" ht="21" x14ac:dyDescent="0.25">
      <c r="A16" s="11">
        <v>15</v>
      </c>
      <c r="B16" s="12">
        <v>23476</v>
      </c>
      <c r="C16" s="5">
        <v>-9.41</v>
      </c>
      <c r="D16" s="5">
        <v>-9.91</v>
      </c>
      <c r="E16" s="5">
        <v>-18.3432</v>
      </c>
      <c r="F16" s="5">
        <v>-18.997900000000001</v>
      </c>
      <c r="G16" s="5">
        <v>-18.552800000000001</v>
      </c>
      <c r="H16" s="6">
        <f t="shared" si="0"/>
        <v>-18.6313</v>
      </c>
      <c r="I16" s="6">
        <f t="shared" si="1"/>
        <v>0.3343347274813081</v>
      </c>
      <c r="J16" s="6">
        <v>-7.1921799999999996</v>
      </c>
      <c r="K16" s="6">
        <v>-7.4950599999999996</v>
      </c>
      <c r="L16" s="6">
        <v>-7.4382000000000001</v>
      </c>
      <c r="M16" s="6">
        <f t="shared" si="2"/>
        <v>-7.3751466666666659</v>
      </c>
      <c r="N16" s="6">
        <f t="shared" si="3"/>
        <v>0.16098405428281826</v>
      </c>
    </row>
    <row r="17" spans="1:14" ht="21" x14ac:dyDescent="0.25">
      <c r="A17" s="11">
        <v>16</v>
      </c>
      <c r="B17" s="12">
        <v>23477</v>
      </c>
      <c r="C17" s="5">
        <v>-8.85</v>
      </c>
      <c r="D17" s="5">
        <v>-8.9600000000000009</v>
      </c>
      <c r="E17" s="5">
        <v>-21.392299999999999</v>
      </c>
      <c r="F17" s="5">
        <v>-21.838899999999999</v>
      </c>
      <c r="G17" s="5">
        <v>-20.552600000000002</v>
      </c>
      <c r="H17" s="6">
        <f t="shared" si="0"/>
        <v>-21.261266666666668</v>
      </c>
      <c r="I17" s="6">
        <f t="shared" si="1"/>
        <v>0.65308439219853609</v>
      </c>
      <c r="J17" s="6">
        <v>-9.0016700000000007</v>
      </c>
      <c r="K17" s="6">
        <v>-9.3546899999999997</v>
      </c>
      <c r="L17" s="6">
        <v>-8.8297000000000008</v>
      </c>
      <c r="M17" s="6">
        <f t="shared" si="2"/>
        <v>-9.0620200000000022</v>
      </c>
      <c r="N17" s="6">
        <f t="shared" si="3"/>
        <v>0.26764756098272163</v>
      </c>
    </row>
    <row r="18" spans="1:14" ht="21" x14ac:dyDescent="0.25">
      <c r="A18" s="11">
        <v>17</v>
      </c>
      <c r="B18" s="12">
        <v>23479</v>
      </c>
      <c r="C18" s="5">
        <v>-9.14</v>
      </c>
      <c r="D18" s="5">
        <v>-9.11</v>
      </c>
      <c r="E18" s="5">
        <v>-19.319900000000001</v>
      </c>
      <c r="F18" s="5">
        <v>-18.8734</v>
      </c>
      <c r="G18" s="5">
        <v>-19.224499999999999</v>
      </c>
      <c r="H18" s="6">
        <f t="shared" si="0"/>
        <v>-19.139266666666668</v>
      </c>
      <c r="I18" s="6">
        <f t="shared" si="1"/>
        <v>0.23513635051461801</v>
      </c>
      <c r="J18" s="6">
        <v>-8.0074900000000007</v>
      </c>
      <c r="K18" s="6">
        <v>-7.9452499999999997</v>
      </c>
      <c r="L18" s="6">
        <v>-7.6315499999999998</v>
      </c>
      <c r="M18" s="6">
        <f t="shared" si="2"/>
        <v>-7.8614299999999995</v>
      </c>
      <c r="N18" s="6">
        <f t="shared" si="3"/>
        <v>0.20149954143868443</v>
      </c>
    </row>
    <row r="19" spans="1:14" ht="21" x14ac:dyDescent="0.25">
      <c r="A19" s="11">
        <v>18</v>
      </c>
      <c r="B19" s="12">
        <v>23480</v>
      </c>
      <c r="C19" s="5">
        <v>-8.7200000000000006</v>
      </c>
      <c r="D19" s="5">
        <v>-9.2100000000000009</v>
      </c>
      <c r="E19" s="5">
        <v>-21.066600000000001</v>
      </c>
      <c r="F19" s="5">
        <v>-19.434200000000001</v>
      </c>
      <c r="G19" s="5">
        <v>-19.387499999999999</v>
      </c>
      <c r="H19" s="6">
        <f t="shared" si="0"/>
        <v>-19.962766666666667</v>
      </c>
      <c r="I19" s="6">
        <f t="shared" si="1"/>
        <v>0.95623283949743887</v>
      </c>
      <c r="J19" s="6">
        <v>-7.1739100000000002</v>
      </c>
      <c r="K19" s="6">
        <v>-8.8176199999999998</v>
      </c>
      <c r="L19" s="6">
        <v>-7.6036999999999999</v>
      </c>
      <c r="M19" s="6">
        <f t="shared" si="2"/>
        <v>-7.8650766666666669</v>
      </c>
      <c r="N19" s="6">
        <f t="shared" si="3"/>
        <v>0.85245760154586747</v>
      </c>
    </row>
    <row r="20" spans="1:14" ht="21" x14ac:dyDescent="0.25">
      <c r="A20" s="11">
        <v>19</v>
      </c>
      <c r="B20" s="12">
        <v>23482</v>
      </c>
      <c r="C20" s="5">
        <v>-10.01</v>
      </c>
      <c r="D20" s="5">
        <v>-9.52</v>
      </c>
      <c r="E20" s="5">
        <v>-20.872499999999999</v>
      </c>
      <c r="F20" s="5">
        <v>-20.665700000000001</v>
      </c>
      <c r="G20" s="5">
        <v>-19.9649</v>
      </c>
      <c r="H20" s="6">
        <f t="shared" si="0"/>
        <v>-20.501033333333336</v>
      </c>
      <c r="I20" s="6">
        <f t="shared" si="1"/>
        <v>0.47567927570300239</v>
      </c>
      <c r="J20" s="6">
        <v>-8.1659000000000006</v>
      </c>
      <c r="K20" s="6">
        <v>-8.2617799999999999</v>
      </c>
      <c r="L20" s="6">
        <v>-8.9898600000000002</v>
      </c>
      <c r="M20" s="6">
        <f t="shared" si="2"/>
        <v>-8.4725133333333336</v>
      </c>
      <c r="N20" s="6">
        <f t="shared" si="3"/>
        <v>0.45059285805850641</v>
      </c>
    </row>
    <row r="21" spans="1:14" ht="21" x14ac:dyDescent="0.25">
      <c r="A21" s="11">
        <v>20</v>
      </c>
      <c r="B21" s="12">
        <v>23483</v>
      </c>
      <c r="C21" s="5">
        <v>-9.8699999999999992</v>
      </c>
      <c r="D21" s="5">
        <v>-10.43</v>
      </c>
      <c r="E21" s="5">
        <v>-21.075700000000001</v>
      </c>
      <c r="F21" s="5">
        <v>-21.2879</v>
      </c>
      <c r="G21" s="5">
        <v>-21.073499999999999</v>
      </c>
      <c r="H21" s="6">
        <f t="shared" si="0"/>
        <v>-21.145700000000001</v>
      </c>
      <c r="I21" s="6">
        <f t="shared" si="1"/>
        <v>0.12315372507561449</v>
      </c>
      <c r="J21" s="6">
        <v>-9.8222299999999994</v>
      </c>
      <c r="K21" s="6">
        <v>-8.8630499999999994</v>
      </c>
      <c r="L21" s="6">
        <v>-8.7666199999999996</v>
      </c>
      <c r="M21" s="6">
        <f t="shared" si="2"/>
        <v>-9.1506333333333334</v>
      </c>
      <c r="N21" s="6">
        <f t="shared" si="3"/>
        <v>0.58361481152668937</v>
      </c>
    </row>
    <row r="22" spans="1:14" ht="21" x14ac:dyDescent="0.25">
      <c r="A22" s="11">
        <v>21</v>
      </c>
      <c r="B22" s="12">
        <v>23484</v>
      </c>
      <c r="C22" s="5">
        <v>-7.75</v>
      </c>
      <c r="D22" s="5">
        <v>-8.7100000000000009</v>
      </c>
      <c r="E22" s="5">
        <v>-22.296700000000001</v>
      </c>
      <c r="F22" s="5">
        <v>-20.020900000000001</v>
      </c>
      <c r="G22" s="5">
        <v>-20.459399999999999</v>
      </c>
      <c r="H22" s="6">
        <f t="shared" si="0"/>
        <v>-20.925666666666668</v>
      </c>
      <c r="I22" s="6">
        <f t="shared" si="1"/>
        <v>1.2074228187893978</v>
      </c>
      <c r="J22" s="6">
        <v>-9.9687900000000003</v>
      </c>
      <c r="K22" s="6">
        <v>-9.1706900000000005</v>
      </c>
      <c r="L22" s="6">
        <v>-10.123100000000001</v>
      </c>
      <c r="M22" s="6">
        <f t="shared" si="2"/>
        <v>-9.7541933333333333</v>
      </c>
      <c r="N22" s="6">
        <f t="shared" si="3"/>
        <v>0.51118489710997272</v>
      </c>
    </row>
    <row r="23" spans="1:14" ht="21" x14ac:dyDescent="0.25">
      <c r="A23" s="11">
        <v>22</v>
      </c>
      <c r="B23" s="12">
        <v>23485</v>
      </c>
      <c r="C23" s="5">
        <v>-11.01</v>
      </c>
      <c r="D23" s="5">
        <v>-10.79</v>
      </c>
      <c r="E23" s="5">
        <v>-20.4145</v>
      </c>
      <c r="F23" s="5">
        <v>-22.124099999999999</v>
      </c>
      <c r="G23" s="5">
        <v>-21.875699999999998</v>
      </c>
      <c r="H23" s="6">
        <f t="shared" si="0"/>
        <v>-21.471433333333334</v>
      </c>
      <c r="I23" s="6">
        <f t="shared" si="1"/>
        <v>0.92371894715510272</v>
      </c>
      <c r="J23" s="6">
        <v>-9.7703600000000002</v>
      </c>
      <c r="K23" s="6">
        <v>-10.9063</v>
      </c>
      <c r="L23" s="6">
        <v>-11.5036</v>
      </c>
      <c r="M23" s="6">
        <f t="shared" si="2"/>
        <v>-10.726753333333333</v>
      </c>
      <c r="N23" s="6">
        <f t="shared" si="3"/>
        <v>0.88045895902837723</v>
      </c>
    </row>
    <row r="24" spans="1:14" ht="21" x14ac:dyDescent="0.25">
      <c r="A24" s="11">
        <v>23</v>
      </c>
      <c r="B24" s="12">
        <v>23486</v>
      </c>
      <c r="C24" s="5">
        <v>-12.47</v>
      </c>
      <c r="D24" s="5">
        <v>-11.56</v>
      </c>
      <c r="E24" s="5">
        <v>-23.587599999999998</v>
      </c>
      <c r="F24" s="5">
        <v>-21.725200000000001</v>
      </c>
      <c r="G24" s="5">
        <v>-21.976400000000002</v>
      </c>
      <c r="H24" s="6">
        <f t="shared" si="0"/>
        <v>-22.429733333333331</v>
      </c>
      <c r="I24" s="6">
        <f t="shared" si="1"/>
        <v>1.0105774454901169</v>
      </c>
      <c r="J24" s="6">
        <v>-10.035</v>
      </c>
      <c r="K24" s="6">
        <v>-9.1052900000000001</v>
      </c>
      <c r="L24" s="6">
        <v>-9.3116400000000006</v>
      </c>
      <c r="M24" s="6">
        <f t="shared" si="2"/>
        <v>-9.4839766666666669</v>
      </c>
      <c r="N24" s="6">
        <f t="shared" si="3"/>
        <v>0.48822650074871321</v>
      </c>
    </row>
    <row r="25" spans="1:14" ht="21" x14ac:dyDescent="0.25">
      <c r="A25" s="6"/>
      <c r="B25" s="3" t="s">
        <v>19</v>
      </c>
      <c r="C25" s="3">
        <f t="shared" ref="C25" si="4">AVERAGE(C2:C24)</f>
        <v>-9.0204347826086941</v>
      </c>
      <c r="D25" s="3">
        <f t="shared" ref="D25" si="5">AVERAGE(D2:D24)</f>
        <v>-9.0208695652173922</v>
      </c>
      <c r="E25" s="3">
        <f t="shared" ref="E25:G25" si="6">AVERAGE(E2:E24)</f>
        <v>-19.209121739130431</v>
      </c>
      <c r="F25" s="3">
        <f t="shared" si="6"/>
        <v>-18.793426086956519</v>
      </c>
      <c r="G25" s="3">
        <f t="shared" si="6"/>
        <v>-18.981052173913046</v>
      </c>
      <c r="H25" s="3">
        <f t="shared" ref="H25" si="7">AVERAGE(H2:H24)</f>
        <v>-18.994533333333333</v>
      </c>
      <c r="J25" s="3">
        <f t="shared" ref="J25" si="8">AVERAGE(J2:J24)</f>
        <v>-7.8802782608695665</v>
      </c>
      <c r="K25" s="3">
        <f t="shared" ref="K25:M25" si="9">AVERAGE(K2:K24)</f>
        <v>-7.8398873913043454</v>
      </c>
      <c r="L25" s="3">
        <f t="shared" si="9"/>
        <v>-7.9780469565217382</v>
      </c>
      <c r="M25" s="3">
        <f t="shared" si="9"/>
        <v>-7.8994042028985492</v>
      </c>
    </row>
    <row r="26" spans="1:14" ht="21" x14ac:dyDescent="0.25">
      <c r="A26" s="6"/>
      <c r="B26" s="6"/>
      <c r="C26" s="3" t="s">
        <v>20</v>
      </c>
      <c r="D26" s="8">
        <f t="array" ref="D26">AVERAGE(ABS(D2:D24-$C2:$C24))</f>
        <v>0.44652173913043486</v>
      </c>
      <c r="E26" s="8">
        <f t="array" ref="E26">AVERAGE(ABS(E2:E24-$C2:$C24))</f>
        <v>10.188686956521742</v>
      </c>
      <c r="F26" s="8">
        <f t="array" ref="F26">AVERAGE(ABS(F2:F24-$C2:$C24))</f>
        <v>9.7729913043478263</v>
      </c>
      <c r="G26" s="8">
        <f t="array" ref="G26">AVERAGE(ABS(G2:G24-$C2:$C24))</f>
        <v>9.9606173913043463</v>
      </c>
      <c r="H26" s="8">
        <f t="array" ref="H26">AVERAGE(ABS(H2:H24-$C2:$C24))</f>
        <v>9.9740985507246389</v>
      </c>
      <c r="I26" s="10">
        <f>MAX(I2:I24)</f>
        <v>1.6931156723626417</v>
      </c>
      <c r="J26" s="8">
        <f t="array" ref="J26">AVERAGE(ABS(J2:J24-$C2:$C24))</f>
        <v>1.4047965217391307</v>
      </c>
      <c r="K26" s="8">
        <f t="array" ref="K26">AVERAGE(ABS(K2:K24-$C2:$C24))</f>
        <v>1.4896334782608696</v>
      </c>
      <c r="L26" s="8">
        <f t="array" ref="L26">AVERAGE(ABS(L2:L24-$C2:$C24))</f>
        <v>1.4240017391304349</v>
      </c>
      <c r="M26" s="8">
        <f t="array" ref="M26">AVERAGE(ABS(M2:M24-$C2:$C24))</f>
        <v>1.4134459420289858</v>
      </c>
      <c r="N26" s="10">
        <f>MAX(N2:N24)</f>
        <v>1.2628100464572474</v>
      </c>
    </row>
    <row r="27" spans="1:14" ht="21" x14ac:dyDescent="0.25">
      <c r="A27" s="6"/>
      <c r="B27" s="6"/>
      <c r="C27" s="3" t="s">
        <v>21</v>
      </c>
      <c r="D27" s="8">
        <f t="array" ref="D27">SQRT(AVERAGE((D2:D24-$C2:$C24)^2))</f>
        <v>0.53767211602223342</v>
      </c>
      <c r="E27" s="8">
        <f t="array" ref="E27">SQRT(AVERAGE((E2:E24-$C2:$C24)^2))</f>
        <v>10.384837307050748</v>
      </c>
      <c r="F27" s="8">
        <f t="array" ref="F27">SQRT(AVERAGE((F2:F24-$C2:$C24)^2))</f>
        <v>9.9223878841037401</v>
      </c>
      <c r="G27" s="8">
        <f t="array" ref="G27">SQRT(AVERAGE((G2:G24-$C2:$C24)^2))</f>
        <v>10.09306877502533</v>
      </c>
      <c r="H27" s="8">
        <f t="array" ref="H27">SQRT(AVERAGE((H2:H24-$C2:$C24)^2))</f>
        <v>10.105398897432595</v>
      </c>
      <c r="I27" s="10">
        <f>AVERAGE(I2:I24)</f>
        <v>0.84305926175103718</v>
      </c>
      <c r="J27" s="8">
        <f t="array" ref="J27">SQRT(AVERAGE((J2:J24-$C2:$C24)^2))</f>
        <v>1.6097914629541306</v>
      </c>
      <c r="K27" s="8">
        <f t="array" ref="K27">SQRT(AVERAGE((K2:K24-$C2:$C24)^2))</f>
        <v>1.6819355820330026</v>
      </c>
      <c r="L27" s="8">
        <f t="array" ref="L27">SQRT(AVERAGE((L2:L24-$C2:$C24)^2))</f>
        <v>1.6366504761701033</v>
      </c>
      <c r="M27" s="8">
        <f t="array" ref="M27">SQRT(AVERAGE((M2:M24-$C2:$C24)^2))</f>
        <v>1.56825988591174</v>
      </c>
      <c r="N27" s="10">
        <f>AVERAGE(N2:N24)</f>
        <v>0.5388033371596832</v>
      </c>
    </row>
    <row r="28" spans="1:14" ht="21" x14ac:dyDescent="0.25">
      <c r="A28" s="5"/>
      <c r="B28" s="5"/>
      <c r="C28" s="1" t="s">
        <v>22</v>
      </c>
      <c r="D28" s="13">
        <f t="array" ref="D28">CORREL(D2:D24, $C2:$C24)</f>
        <v>0.91410928793315349</v>
      </c>
      <c r="E28" s="14">
        <f t="array" ref="E28">CORREL(E2:E24, $C2:$C24)</f>
        <v>0.71715936506213462</v>
      </c>
      <c r="F28" s="14">
        <f t="array" ref="F28">CORREL(F2:F24, $C2:$C24)</f>
        <v>0.7423596849057319</v>
      </c>
      <c r="G28" s="14">
        <f t="array" ref="G28">CORREL(G2:G24, $C2:$C24)</f>
        <v>0.75505808135105423</v>
      </c>
      <c r="H28" s="14">
        <f t="array" ref="H28">CORREL(H2:H24, $C2:$C24)</f>
        <v>0.77185574914055921</v>
      </c>
      <c r="J28" s="14">
        <f t="array" ref="J28">CORREL(J2:J24, $C2:$C24)</f>
        <v>0.68432799018833401</v>
      </c>
      <c r="K28" s="14">
        <f t="array" ref="K28">CORREL(K2:K24, $C2:$C24)</f>
        <v>0.71360439016538779</v>
      </c>
      <c r="L28" s="14">
        <f t="array" ref="L28">CORREL(L2:L24, $C2:$C24)</f>
        <v>0.71733700853168403</v>
      </c>
      <c r="M28" s="14">
        <f t="array" ref="M28">CORREL(M2:M24, $C2:$C24)</f>
        <v>0.73570582891361369</v>
      </c>
    </row>
    <row r="29" spans="1:14" ht="21" x14ac:dyDescent="0.25">
      <c r="A29" s="5"/>
      <c r="B29" s="5"/>
      <c r="C29" s="1" t="s">
        <v>23</v>
      </c>
      <c r="D29" s="9">
        <f>D28^2</f>
        <v>0.83559579028565689</v>
      </c>
      <c r="E29" s="8">
        <f t="shared" ref="E29:G29" si="10">E28^2</f>
        <v>0.51431755489632403</v>
      </c>
      <c r="F29" s="8">
        <f t="shared" si="10"/>
        <v>0.55109790177333751</v>
      </c>
      <c r="G29" s="8">
        <f t="shared" si="10"/>
        <v>0.57011270621353527</v>
      </c>
      <c r="H29" s="8">
        <f t="shared" ref="H29" si="11">H28^2</f>
        <v>0.59576129748133388</v>
      </c>
      <c r="J29" s="8">
        <f t="shared" ref="J29" si="12">J28^2</f>
        <v>0.46830479815520459</v>
      </c>
      <c r="K29" s="8">
        <f t="shared" ref="K29:M29" si="13">K28^2</f>
        <v>0.50923122566331502</v>
      </c>
      <c r="L29" s="8">
        <f t="shared" si="13"/>
        <v>0.51457238380918535</v>
      </c>
      <c r="M29" s="8">
        <f t="shared" si="13"/>
        <v>0.54126306669746738</v>
      </c>
    </row>
    <row r="30" spans="1:14" ht="21" x14ac:dyDescent="0.25">
      <c r="A30" s="5"/>
      <c r="B30" s="5"/>
      <c r="C30" s="1" t="s">
        <v>24</v>
      </c>
      <c r="D30" s="5">
        <f t="shared" ref="D30" si="14">SLOPE(D2:D24, $C2:$C24)</f>
        <v>0.92842697111875916</v>
      </c>
      <c r="E30" s="6">
        <f t="shared" ref="E30:G30" si="15">SLOPE(E2:E24, $C2:$C24)</f>
        <v>1.5166093492158301</v>
      </c>
      <c r="F30" s="6">
        <f t="shared" si="15"/>
        <v>1.4070367549310243</v>
      </c>
      <c r="G30" s="6">
        <f t="shared" si="15"/>
        <v>1.3887145233811511</v>
      </c>
      <c r="H30" s="6">
        <f>SLOPE(H2:H24, $C2:$C24)</f>
        <v>1.4374535425093349</v>
      </c>
      <c r="J30" s="6">
        <f t="shared" ref="J30" si="16">SLOPE(J2:J24, $C2:$C24)</f>
        <v>0.8096662954012751</v>
      </c>
      <c r="K30" s="6">
        <f t="shared" ref="K30:L30" si="17">SLOPE(K2:K24, $C2:$C24)</f>
        <v>0.947171039859942</v>
      </c>
      <c r="L30" s="6">
        <f t="shared" si="17"/>
        <v>1.0098766307077343</v>
      </c>
      <c r="M30" s="6">
        <f>SLOPE(M2:M24, $C2:$C24)</f>
        <v>0.92223798865631679</v>
      </c>
    </row>
    <row r="31" spans="1:14" ht="21" x14ac:dyDescent="0.25">
      <c r="A31" s="5"/>
      <c r="B31" s="5"/>
      <c r="C31" s="1"/>
      <c r="D31" s="14"/>
    </row>
    <row r="32" spans="1:14" ht="21" x14ac:dyDescent="0.25">
      <c r="A32" s="5"/>
      <c r="B32" s="5"/>
      <c r="C32" s="1"/>
      <c r="D32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67C4-E4BA-4A4A-B774-C6EA99FF8D80}">
  <dimension ref="A1:N32"/>
  <sheetViews>
    <sheetView zoomScale="115" workbookViewId="0">
      <pane xSplit="3" ySplit="1" topLeftCell="G2" activePane="bottomRight" state="frozen"/>
      <selection activeCell="AT1" sqref="AT1:AX1"/>
      <selection pane="topRight" activeCell="AT1" sqref="AT1:AX1"/>
      <selection pane="bottomLeft" activeCell="AT1" sqref="AT1:AX1"/>
      <selection pane="bottomRight" activeCell="J2" sqref="J2:L2"/>
    </sheetView>
  </sheetViews>
  <sheetFormatPr baseColWidth="10" defaultRowHeight="16" x14ac:dyDescent="0.2"/>
  <cols>
    <col min="1" max="1" width="3.83203125" bestFit="1" customWidth="1"/>
    <col min="2" max="2" width="14.83203125" bestFit="1" customWidth="1"/>
    <col min="3" max="3" width="16.83203125" bestFit="1" customWidth="1"/>
    <col min="4" max="4" width="20.6640625" customWidth="1"/>
    <col min="5" max="5" width="14.66406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2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</row>
    <row r="2" spans="1:14" ht="21" x14ac:dyDescent="0.25">
      <c r="A2" s="11">
        <v>1</v>
      </c>
      <c r="B2" s="12" t="s">
        <v>65</v>
      </c>
      <c r="C2" s="5">
        <v>-11.42</v>
      </c>
      <c r="D2" s="5">
        <v>-10.81</v>
      </c>
      <c r="E2" s="6">
        <f>ptp1b!E2-(ptp1b!E$25-ptp1b!$C$25)</f>
        <v>-14.488213043478263</v>
      </c>
      <c r="F2" s="6">
        <f>ptp1b!F2-(ptp1b!F$25-ptp1b!$C$25)</f>
        <v>-11.640908695652177</v>
      </c>
      <c r="G2" s="6">
        <f>ptp1b!G2-(ptp1b!G$25-ptp1b!$C$25)</f>
        <v>-12.361382608695648</v>
      </c>
      <c r="H2" s="6">
        <f>ptp1b!H2-(ptp1b!H$25-ptp1b!$C$25)</f>
        <v>-12.830168115942028</v>
      </c>
      <c r="I2" s="6">
        <f t="shared" ref="I2:I24" si="0">STDEV(E2:G2)</f>
        <v>1.4804071741046509</v>
      </c>
      <c r="J2" s="6">
        <f>ptp1b!J2-(ptp1b!J$25-ptp1b!$C$25)</f>
        <v>-9.6417265217391268</v>
      </c>
      <c r="K2" s="6">
        <f>ptp1b!K2-(ptp1b!K$25-ptp1b!$C$25)</f>
        <v>-11.299647391304347</v>
      </c>
      <c r="L2" s="6">
        <f>ptp1b!L2-(ptp1b!L$25-ptp1b!$C$25)</f>
        <v>-11.319087826086957</v>
      </c>
      <c r="M2" s="6">
        <f>ptp1b!M2-(ptp1b!M$25-ptp1b!$C$25)</f>
        <v>-10.75348724637681</v>
      </c>
      <c r="N2" s="6">
        <f t="shared" ref="N2:N24" si="1">STDEV(J2:L2)</f>
        <v>0.96286209514203769</v>
      </c>
    </row>
    <row r="3" spans="1:14" ht="21" x14ac:dyDescent="0.25">
      <c r="A3" s="11">
        <v>2</v>
      </c>
      <c r="B3" s="12" t="s">
        <v>66</v>
      </c>
      <c r="C3" s="5">
        <v>-8.61</v>
      </c>
      <c r="D3" s="5">
        <v>-8.5399999999999991</v>
      </c>
      <c r="E3" s="6">
        <f>ptp1b!E3-(ptp1b!E$25-ptp1b!$C$25)</f>
        <v>-7.4158130434782645</v>
      </c>
      <c r="F3" s="6">
        <f>ptp1b!F3-(ptp1b!F$25-ptp1b!$C$25)</f>
        <v>-7.5422086956521763</v>
      </c>
      <c r="G3" s="6">
        <f>ptp1b!G3-(ptp1b!G$25-ptp1b!$C$25)</f>
        <v>-8.3615826086956471</v>
      </c>
      <c r="H3" s="6">
        <f>ptp1b!H3-(ptp1b!H$25-ptp1b!$C$25)</f>
        <v>-7.7732014492753603</v>
      </c>
      <c r="I3" s="6">
        <f t="shared" si="0"/>
        <v>0.51345716159450505</v>
      </c>
      <c r="J3" s="6">
        <f>ptp1b!J3-(ptp1b!J$25-ptp1b!$C$25)</f>
        <v>-9.080226521739128</v>
      </c>
      <c r="K3" s="6">
        <f>ptp1b!K3-(ptp1b!K$25-ptp1b!$C$25)</f>
        <v>-8.7091973913043486</v>
      </c>
      <c r="L3" s="6">
        <f>ptp1b!L3-(ptp1b!L$25-ptp1b!$C$25)</f>
        <v>-8.4409878260869569</v>
      </c>
      <c r="M3" s="6">
        <f>ptp1b!M3-(ptp1b!M$25-ptp1b!$C$25)</f>
        <v>-8.7434705797101451</v>
      </c>
      <c r="N3" s="6">
        <f t="shared" si="1"/>
        <v>0.32099457329898379</v>
      </c>
    </row>
    <row r="4" spans="1:14" ht="21" x14ac:dyDescent="0.25">
      <c r="A4" s="11">
        <v>3</v>
      </c>
      <c r="B4" s="12" t="s">
        <v>67</v>
      </c>
      <c r="C4" s="5">
        <v>-9.08</v>
      </c>
      <c r="D4" s="5">
        <v>-9.76</v>
      </c>
      <c r="E4" s="6">
        <f>ptp1b!E4-(ptp1b!E$25-ptp1b!$C$25)</f>
        <v>-11.971113043478264</v>
      </c>
      <c r="F4" s="6">
        <f>ptp1b!F4-(ptp1b!F$25-ptp1b!$C$25)</f>
        <v>-10.704308695652175</v>
      </c>
      <c r="G4" s="6">
        <f>ptp1b!G4-(ptp1b!G$25-ptp1b!$C$25)</f>
        <v>-12.268082608695648</v>
      </c>
      <c r="H4" s="6">
        <f>ptp1b!H4-(ptp1b!H$25-ptp1b!$C$25)</f>
        <v>-11.647834782608696</v>
      </c>
      <c r="I4" s="6">
        <f t="shared" si="0"/>
        <v>0.83049915005493125</v>
      </c>
      <c r="J4" s="6">
        <f>ptp1b!J4-(ptp1b!J$25-ptp1b!$C$25)</f>
        <v>-10.893056521739128</v>
      </c>
      <c r="K4" s="6">
        <f>ptp1b!K4-(ptp1b!K$25-ptp1b!$C$25)</f>
        <v>-10.584337391304349</v>
      </c>
      <c r="L4" s="6">
        <f>ptp1b!L4-(ptp1b!L$25-ptp1b!$C$25)</f>
        <v>-11.041047826086956</v>
      </c>
      <c r="M4" s="6">
        <f>ptp1b!M4-(ptp1b!M$25-ptp1b!$C$25)</f>
        <v>-10.839480579710145</v>
      </c>
      <c r="N4" s="6">
        <f t="shared" si="1"/>
        <v>0.23302122539169978</v>
      </c>
    </row>
    <row r="5" spans="1:14" ht="21" x14ac:dyDescent="0.25">
      <c r="A5" s="11">
        <v>4</v>
      </c>
      <c r="B5" s="12" t="s">
        <v>68</v>
      </c>
      <c r="C5" s="5">
        <v>-10.130000000000001</v>
      </c>
      <c r="D5" s="5">
        <v>-11.01</v>
      </c>
      <c r="E5" s="6">
        <f>ptp1b!E5-(ptp1b!E$25-ptp1b!$C$25)</f>
        <v>-10.839013043478262</v>
      </c>
      <c r="F5" s="6">
        <f>ptp1b!F5-(ptp1b!F$25-ptp1b!$C$25)</f>
        <v>-10.897708695652176</v>
      </c>
      <c r="G5" s="6">
        <f>ptp1b!G5-(ptp1b!G$25-ptp1b!$C$25)</f>
        <v>-11.217582608695649</v>
      </c>
      <c r="H5" s="6">
        <f>ptp1b!H5-(ptp1b!H$25-ptp1b!$C$25)</f>
        <v>-10.984768115942027</v>
      </c>
      <c r="I5" s="6">
        <f t="shared" si="0"/>
        <v>0.20374797158039198</v>
      </c>
      <c r="J5" s="6">
        <f>ptp1b!J5-(ptp1b!J$25-ptp1b!$C$25)</f>
        <v>-10.983596521739127</v>
      </c>
      <c r="K5" s="6">
        <f>ptp1b!K5-(ptp1b!K$25-ptp1b!$C$25)</f>
        <v>-12.518247391304349</v>
      </c>
      <c r="L5" s="6">
        <f>ptp1b!L5-(ptp1b!L$25-ptp1b!$C$25)</f>
        <v>-11.775587826086955</v>
      </c>
      <c r="M5" s="6">
        <f>ptp1b!M5-(ptp1b!M$25-ptp1b!$C$25)</f>
        <v>-11.759143913043477</v>
      </c>
      <c r="N5" s="6">
        <f t="shared" si="1"/>
        <v>0.76745757183798735</v>
      </c>
    </row>
    <row r="6" spans="1:14" ht="21" x14ac:dyDescent="0.25">
      <c r="A6" s="11">
        <v>5</v>
      </c>
      <c r="B6" s="12">
        <v>23466</v>
      </c>
      <c r="C6" s="5">
        <v>-7.85</v>
      </c>
      <c r="D6" s="5">
        <v>-7.2</v>
      </c>
      <c r="E6" s="6">
        <f>ptp1b!E6-(ptp1b!E$25-ptp1b!$C$25)</f>
        <v>-4.1318130434782621</v>
      </c>
      <c r="F6" s="6">
        <f>ptp1b!F6-(ptp1b!F$25-ptp1b!$C$25)</f>
        <v>-3.9180086956521762</v>
      </c>
      <c r="G6" s="6">
        <f>ptp1b!G6-(ptp1b!G$25-ptp1b!$C$25)</f>
        <v>-5.1019826086956481</v>
      </c>
      <c r="H6" s="6">
        <f>ptp1b!H6-(ptp1b!H$25-ptp1b!$C$25)</f>
        <v>-4.3839347826086943</v>
      </c>
      <c r="I6" s="6">
        <f t="shared" si="0"/>
        <v>0.63096955964490276</v>
      </c>
      <c r="J6" s="6">
        <f>ptp1b!J6-(ptp1b!J$25-ptp1b!$C$25)</f>
        <v>-6.4867165217391278</v>
      </c>
      <c r="K6" s="6">
        <f>ptp1b!K6-(ptp1b!K$25-ptp1b!$C$25)</f>
        <v>-7.3565373913043484</v>
      </c>
      <c r="L6" s="6">
        <f>ptp1b!L6-(ptp1b!L$25-ptp1b!$C$25)</f>
        <v>-6.8073178260869556</v>
      </c>
      <c r="M6" s="6">
        <f>ptp1b!M6-(ptp1b!M$25-ptp1b!$C$25)</f>
        <v>-6.8835239130434775</v>
      </c>
      <c r="N6" s="6">
        <f t="shared" si="1"/>
        <v>0.43988931795363911</v>
      </c>
    </row>
    <row r="7" spans="1:14" ht="21" x14ac:dyDescent="0.25">
      <c r="A7" s="11">
        <v>6</v>
      </c>
      <c r="B7" s="12">
        <v>23467</v>
      </c>
      <c r="C7" s="5">
        <v>-7.34</v>
      </c>
      <c r="D7" s="5">
        <v>-6.47</v>
      </c>
      <c r="E7" s="6">
        <f>ptp1b!E7-(ptp1b!E$25-ptp1b!$C$25)</f>
        <v>-4.0885130434782635</v>
      </c>
      <c r="F7" s="6">
        <f>ptp1b!F7-(ptp1b!F$25-ptp1b!$C$25)</f>
        <v>-4.7752086956521751</v>
      </c>
      <c r="G7" s="6">
        <f>ptp1b!G7-(ptp1b!G$25-ptp1b!$C$25)</f>
        <v>-4.9185826086956492</v>
      </c>
      <c r="H7" s="6">
        <f>ptp1b!H7-(ptp1b!H$25-ptp1b!$C$25)</f>
        <v>-4.5941014492753602</v>
      </c>
      <c r="I7" s="6">
        <f t="shared" si="0"/>
        <v>0.44368203343463047</v>
      </c>
      <c r="J7" s="6">
        <f>ptp1b!J7-(ptp1b!J$25-ptp1b!$C$25)</f>
        <v>-6.3117765217391275</v>
      </c>
      <c r="K7" s="6">
        <f>ptp1b!K7-(ptp1b!K$25-ptp1b!$C$25)</f>
        <v>-6.9295873913043486</v>
      </c>
      <c r="L7" s="6">
        <f>ptp1b!L7-(ptp1b!L$25-ptp1b!$C$25)</f>
        <v>-6.1642778260869555</v>
      </c>
      <c r="M7" s="6">
        <f>ptp1b!M7-(ptp1b!M$25-ptp1b!$C$25)</f>
        <v>-6.4685472463768114</v>
      </c>
      <c r="N7" s="6">
        <f t="shared" si="1"/>
        <v>0.40602644954593414</v>
      </c>
    </row>
    <row r="8" spans="1:14" ht="21" x14ac:dyDescent="0.25">
      <c r="A8" s="11">
        <v>7</v>
      </c>
      <c r="B8" s="12">
        <v>23468</v>
      </c>
      <c r="C8" s="5">
        <v>-7.75</v>
      </c>
      <c r="D8" s="5">
        <v>-7.71</v>
      </c>
      <c r="E8" s="6">
        <f>ptp1b!E8-(ptp1b!E$25-ptp1b!$C$25)</f>
        <v>-6.7725130434782645</v>
      </c>
      <c r="F8" s="6">
        <f>ptp1b!F8-(ptp1b!F$25-ptp1b!$C$25)</f>
        <v>-8.1293086956521758</v>
      </c>
      <c r="G8" s="6">
        <f>ptp1b!G8-(ptp1b!G$25-ptp1b!$C$25)</f>
        <v>-5.7480826086956487</v>
      </c>
      <c r="H8" s="6">
        <f>ptp1b!H8-(ptp1b!H$25-ptp1b!$C$25)</f>
        <v>-6.883301449275363</v>
      </c>
      <c r="I8" s="6">
        <f t="shared" si="0"/>
        <v>1.1944726754701782</v>
      </c>
      <c r="J8" s="6">
        <f>ptp1b!J8-(ptp1b!J$25-ptp1b!$C$25)</f>
        <v>-7.0194565217391274</v>
      </c>
      <c r="K8" s="6">
        <f>ptp1b!K8-(ptp1b!K$25-ptp1b!$C$25)</f>
        <v>-7.2736373913043488</v>
      </c>
      <c r="L8" s="6">
        <f>ptp1b!L8-(ptp1b!L$25-ptp1b!$C$25)</f>
        <v>-6.4969678260869559</v>
      </c>
      <c r="M8" s="6">
        <f>ptp1b!M8-(ptp1b!M$25-ptp1b!$C$25)</f>
        <v>-6.9300205797101455</v>
      </c>
      <c r="N8" s="6">
        <f t="shared" si="1"/>
        <v>0.39598357816796181</v>
      </c>
    </row>
    <row r="9" spans="1:14" ht="21" x14ac:dyDescent="0.25">
      <c r="A9" s="11">
        <v>8</v>
      </c>
      <c r="B9" s="12">
        <v>23469</v>
      </c>
      <c r="C9" s="5">
        <v>-7.72</v>
      </c>
      <c r="D9" s="5">
        <v>-7.63</v>
      </c>
      <c r="E9" s="6">
        <f>ptp1b!E9-(ptp1b!E$25-ptp1b!$C$25)</f>
        <v>-6.2753130434782616</v>
      </c>
      <c r="F9" s="6">
        <f>ptp1b!F9-(ptp1b!F$25-ptp1b!$C$25)</f>
        <v>-7.0882086956521757</v>
      </c>
      <c r="G9" s="6">
        <f>ptp1b!G9-(ptp1b!G$25-ptp1b!$C$25)</f>
        <v>-5.488782608695649</v>
      </c>
      <c r="H9" s="6">
        <f>ptp1b!H9-(ptp1b!H$25-ptp1b!$C$25)</f>
        <v>-6.2841014492753597</v>
      </c>
      <c r="I9" s="6">
        <f t="shared" si="0"/>
        <v>0.79974926006007063</v>
      </c>
      <c r="J9" s="6">
        <f>ptp1b!J9-(ptp1b!J$25-ptp1b!$C$25)</f>
        <v>-6.8540565217391274</v>
      </c>
      <c r="K9" s="6">
        <f>ptp1b!K9-(ptp1b!K$25-ptp1b!$C$25)</f>
        <v>-7.3833273913043485</v>
      </c>
      <c r="L9" s="6">
        <f>ptp1b!L9-(ptp1b!L$25-ptp1b!$C$25)</f>
        <v>-7.8601678260869559</v>
      </c>
      <c r="M9" s="6">
        <f>ptp1b!M9-(ptp1b!M$25-ptp1b!$C$25)</f>
        <v>-7.3658505797101448</v>
      </c>
      <c r="N9" s="6">
        <f t="shared" si="1"/>
        <v>0.50328328840897019</v>
      </c>
    </row>
    <row r="10" spans="1:14" ht="21" x14ac:dyDescent="0.25">
      <c r="A10" s="11">
        <v>9</v>
      </c>
      <c r="B10" s="12">
        <v>23470</v>
      </c>
      <c r="C10" s="5">
        <v>-7.72</v>
      </c>
      <c r="D10" s="5">
        <v>-7.37</v>
      </c>
      <c r="E10" s="6">
        <f>ptp1b!E10-(ptp1b!E$25-ptp1b!$C$25)</f>
        <v>-7.8491130434782637</v>
      </c>
      <c r="F10" s="6">
        <f>ptp1b!F10-(ptp1b!F$25-ptp1b!$C$25)</f>
        <v>-6.8859086956521747</v>
      </c>
      <c r="G10" s="6">
        <f>ptp1b!G10-(ptp1b!G$25-ptp1b!$C$25)</f>
        <v>-6.2532826086956472</v>
      </c>
      <c r="H10" s="6">
        <f>ptp1b!H10-(ptp1b!H$25-ptp1b!$C$25)</f>
        <v>-6.996101449275363</v>
      </c>
      <c r="I10" s="6">
        <f t="shared" si="0"/>
        <v>0.80360159678656307</v>
      </c>
      <c r="J10" s="6">
        <f>ptp1b!J10-(ptp1b!J$25-ptp1b!$C$25)</f>
        <v>-7.6138265217391279</v>
      </c>
      <c r="K10" s="6">
        <f>ptp1b!K10-(ptp1b!K$25-ptp1b!$C$25)</f>
        <v>-6.2426973913043486</v>
      </c>
      <c r="L10" s="6">
        <f>ptp1b!L10-(ptp1b!L$25-ptp1b!$C$25)</f>
        <v>-6.3691278260869559</v>
      </c>
      <c r="M10" s="6">
        <f>ptp1b!M10-(ptp1b!M$25-ptp1b!$C$25)</f>
        <v>-6.7418839130434787</v>
      </c>
      <c r="N10" s="6">
        <f t="shared" si="1"/>
        <v>0.7577658598499023</v>
      </c>
    </row>
    <row r="11" spans="1:14" ht="21" x14ac:dyDescent="0.25">
      <c r="A11" s="11">
        <v>10</v>
      </c>
      <c r="B11" s="12">
        <v>23471</v>
      </c>
      <c r="C11" s="5">
        <v>-7.75</v>
      </c>
      <c r="D11" s="5">
        <v>-8.0399999999999991</v>
      </c>
      <c r="E11" s="6">
        <f>ptp1b!E11-(ptp1b!E$25-ptp1b!$C$25)</f>
        <v>-7.6847130434782631</v>
      </c>
      <c r="F11" s="6">
        <f>ptp1b!F11-(ptp1b!F$25-ptp1b!$C$25)</f>
        <v>-6.4012086956521745</v>
      </c>
      <c r="G11" s="6">
        <f>ptp1b!G11-(ptp1b!G$25-ptp1b!$C$25)</f>
        <v>-9.0136826086956479</v>
      </c>
      <c r="H11" s="6">
        <f>ptp1b!H11-(ptp1b!H$25-ptp1b!$C$25)</f>
        <v>-7.6998681159420297</v>
      </c>
      <c r="I11" s="6">
        <f t="shared" si="0"/>
        <v>1.3063028912733736</v>
      </c>
      <c r="J11" s="6">
        <f>ptp1b!J11-(ptp1b!J$25-ptp1b!$C$25)</f>
        <v>-7.9635865217391277</v>
      </c>
      <c r="K11" s="6">
        <f>ptp1b!K11-(ptp1b!K$25-ptp1b!$C$25)</f>
        <v>-7.160927391304349</v>
      </c>
      <c r="L11" s="6">
        <f>ptp1b!L11-(ptp1b!L$25-ptp1b!$C$25)</f>
        <v>-7.3970478260869559</v>
      </c>
      <c r="M11" s="6">
        <f>ptp1b!M11-(ptp1b!M$25-ptp1b!$C$25)</f>
        <v>-7.5071872463768123</v>
      </c>
      <c r="N11" s="6">
        <f t="shared" si="1"/>
        <v>0.41250871365816966</v>
      </c>
    </row>
    <row r="12" spans="1:14" ht="21" x14ac:dyDescent="0.25">
      <c r="A12" s="11">
        <v>11</v>
      </c>
      <c r="B12" s="12">
        <v>23472</v>
      </c>
      <c r="C12" s="5">
        <v>-8.65</v>
      </c>
      <c r="D12" s="5">
        <v>-7.94</v>
      </c>
      <c r="E12" s="6">
        <f>ptp1b!E12-(ptp1b!E$25-ptp1b!$C$25)</f>
        <v>-5.8959130434782612</v>
      </c>
      <c r="F12" s="6">
        <f>ptp1b!F12-(ptp1b!F$25-ptp1b!$C$25)</f>
        <v>-8.5991086956521752</v>
      </c>
      <c r="G12" s="6">
        <f>ptp1b!G12-(ptp1b!G$25-ptp1b!$C$25)</f>
        <v>-6.0943826086956481</v>
      </c>
      <c r="H12" s="6">
        <f>ptp1b!H12-(ptp1b!H$25-ptp1b!$C$25)</f>
        <v>-6.8631347826086948</v>
      </c>
      <c r="I12" s="6">
        <f t="shared" si="0"/>
        <v>1.5066690453298062</v>
      </c>
      <c r="J12" s="6">
        <f>ptp1b!J12-(ptp1b!J$25-ptp1b!$C$25)</f>
        <v>-8.8544765217391266</v>
      </c>
      <c r="K12" s="6">
        <f>ptp1b!K12-(ptp1b!K$25-ptp1b!$C$25)</f>
        <v>-8.1415773913043488</v>
      </c>
      <c r="L12" s="6">
        <f>ptp1b!L12-(ptp1b!L$25-ptp1b!$C$25)</f>
        <v>-8.9823078260869558</v>
      </c>
      <c r="M12" s="6">
        <f>ptp1b!M12-(ptp1b!M$25-ptp1b!$C$25)</f>
        <v>-8.6594539130434782</v>
      </c>
      <c r="N12" s="6">
        <f t="shared" si="1"/>
        <v>0.45302569399459031</v>
      </c>
    </row>
    <row r="13" spans="1:14" ht="21" x14ac:dyDescent="0.25">
      <c r="A13" s="11">
        <v>12</v>
      </c>
      <c r="B13" s="12">
        <v>23473</v>
      </c>
      <c r="C13" s="5">
        <v>-8.39</v>
      </c>
      <c r="D13" s="5">
        <v>-8.8800000000000008</v>
      </c>
      <c r="E13" s="6">
        <f>ptp1b!E13-(ptp1b!E$25-ptp1b!$C$25)</f>
        <v>-6.7674130434782622</v>
      </c>
      <c r="F13" s="6">
        <f>ptp1b!F13-(ptp1b!F$25-ptp1b!$C$25)</f>
        <v>-4.745108695652176</v>
      </c>
      <c r="G13" s="6">
        <f>ptp1b!G13-(ptp1b!G$25-ptp1b!$C$25)</f>
        <v>-7.8116826086956497</v>
      </c>
      <c r="H13" s="6">
        <f>ptp1b!H13-(ptp1b!H$25-ptp1b!$C$25)</f>
        <v>-6.4414014492753591</v>
      </c>
      <c r="I13" s="6">
        <f t="shared" si="0"/>
        <v>1.5590643221835701</v>
      </c>
      <c r="J13" s="6">
        <f>ptp1b!J13-(ptp1b!J$25-ptp1b!$C$25)</f>
        <v>-7.9589765217391273</v>
      </c>
      <c r="K13" s="6">
        <f>ptp1b!K13-(ptp1b!K$25-ptp1b!$C$25)</f>
        <v>-7.6706973913043486</v>
      </c>
      <c r="L13" s="6">
        <f>ptp1b!L13-(ptp1b!L$25-ptp1b!$C$25)</f>
        <v>-6.6978678260869557</v>
      </c>
      <c r="M13" s="6">
        <f>ptp1b!M13-(ptp1b!M$25-ptp1b!$C$25)</f>
        <v>-7.4425139130434781</v>
      </c>
      <c r="N13" s="6">
        <f t="shared" si="1"/>
        <v>0.66079464311978386</v>
      </c>
    </row>
    <row r="14" spans="1:14" ht="21" x14ac:dyDescent="0.25">
      <c r="A14" s="11">
        <v>13</v>
      </c>
      <c r="B14" s="12">
        <v>23474</v>
      </c>
      <c r="C14" s="5">
        <v>-9.11</v>
      </c>
      <c r="D14" s="5">
        <v>-9.2899999999999991</v>
      </c>
      <c r="E14" s="6">
        <f>ptp1b!E14-(ptp1b!E$25-ptp1b!$C$25)</f>
        <v>-7.8071130434782621</v>
      </c>
      <c r="F14" s="6">
        <f>ptp1b!F14-(ptp1b!F$25-ptp1b!$C$25)</f>
        <v>-10.458108695652177</v>
      </c>
      <c r="G14" s="6">
        <f>ptp1b!G14-(ptp1b!G$25-ptp1b!$C$25)</f>
        <v>-9.5908826086956491</v>
      </c>
      <c r="H14" s="6">
        <f>ptp1b!H14-(ptp1b!H$25-ptp1b!$C$25)</f>
        <v>-9.2853681159420294</v>
      </c>
      <c r="I14" s="6">
        <f t="shared" si="0"/>
        <v>1.3516467052906678</v>
      </c>
      <c r="J14" s="6">
        <f>ptp1b!J14-(ptp1b!J$25-ptp1b!$C$25)</f>
        <v>-9.3993365217391283</v>
      </c>
      <c r="K14" s="6">
        <f>ptp1b!K14-(ptp1b!K$25-ptp1b!$C$25)</f>
        <v>-7.5059373913043483</v>
      </c>
      <c r="L14" s="6">
        <f>ptp1b!L14-(ptp1b!L$25-ptp1b!$C$25)</f>
        <v>-9.7415878260869562</v>
      </c>
      <c r="M14" s="6">
        <f>ptp1b!M14-(ptp1b!M$25-ptp1b!$C$25)</f>
        <v>-8.8822872463768103</v>
      </c>
      <c r="N14" s="6">
        <f t="shared" si="1"/>
        <v>1.2041753117799883</v>
      </c>
    </row>
    <row r="15" spans="1:14" ht="21" x14ac:dyDescent="0.25">
      <c r="A15" s="11">
        <v>14</v>
      </c>
      <c r="B15" s="12">
        <v>23475</v>
      </c>
      <c r="C15" s="5">
        <v>-8.7200000000000006</v>
      </c>
      <c r="D15" s="5">
        <v>-8.6300000000000008</v>
      </c>
      <c r="E15" s="6">
        <f>ptp1b!E15-(ptp1b!E$25-ptp1b!$C$25)</f>
        <v>-8.8126130434782635</v>
      </c>
      <c r="F15" s="6">
        <f>ptp1b!F15-(ptp1b!F$25-ptp1b!$C$25)</f>
        <v>-8.6734086956521761</v>
      </c>
      <c r="G15" s="6">
        <f>ptp1b!G15-(ptp1b!G$25-ptp1b!$C$25)</f>
        <v>-9.8182826086956485</v>
      </c>
      <c r="H15" s="6">
        <f>ptp1b!H15-(ptp1b!H$25-ptp1b!$C$25)</f>
        <v>-9.1014347826086937</v>
      </c>
      <c r="I15" s="6">
        <f t="shared" si="0"/>
        <v>0.62469798057750581</v>
      </c>
      <c r="J15" s="6">
        <f>ptp1b!J15-(ptp1b!J$25-ptp1b!$C$25)</f>
        <v>-9.010246521739127</v>
      </c>
      <c r="K15" s="6">
        <f>ptp1b!K15-(ptp1b!K$25-ptp1b!$C$25)</f>
        <v>-8.1489873913043489</v>
      </c>
      <c r="L15" s="6">
        <f>ptp1b!L15-(ptp1b!L$25-ptp1b!$C$25)</f>
        <v>-8.7971578260869556</v>
      </c>
      <c r="M15" s="6">
        <f>ptp1b!M15-(ptp1b!M$25-ptp1b!$C$25)</f>
        <v>-8.6521305797101444</v>
      </c>
      <c r="N15" s="6">
        <f t="shared" si="1"/>
        <v>0.44857162090690478</v>
      </c>
    </row>
    <row r="16" spans="1:14" ht="21" x14ac:dyDescent="0.25">
      <c r="A16" s="11">
        <v>15</v>
      </c>
      <c r="B16" s="12">
        <v>23476</v>
      </c>
      <c r="C16" s="5">
        <v>-9.41</v>
      </c>
      <c r="D16" s="5">
        <v>-9.91</v>
      </c>
      <c r="E16" s="6">
        <f>ptp1b!E16-(ptp1b!E$25-ptp1b!$C$25)</f>
        <v>-8.1545130434782624</v>
      </c>
      <c r="F16" s="6">
        <f>ptp1b!F16-(ptp1b!F$25-ptp1b!$C$25)</f>
        <v>-9.2249086956521769</v>
      </c>
      <c r="G16" s="6">
        <f>ptp1b!G16-(ptp1b!G$25-ptp1b!$C$25)</f>
        <v>-8.5921826086956496</v>
      </c>
      <c r="H16" s="6">
        <f>ptp1b!H16-(ptp1b!H$25-ptp1b!$C$25)</f>
        <v>-8.6572014492753606</v>
      </c>
      <c r="I16" s="6">
        <f t="shared" si="0"/>
        <v>0.53815174465103477</v>
      </c>
      <c r="J16" s="6">
        <f>ptp1b!J16-(ptp1b!J$25-ptp1b!$C$25)</f>
        <v>-8.3323365217391263</v>
      </c>
      <c r="K16" s="6">
        <f>ptp1b!K16-(ptp1b!K$25-ptp1b!$C$25)</f>
        <v>-8.6756073913043483</v>
      </c>
      <c r="L16" s="6">
        <f>ptp1b!L16-(ptp1b!L$25-ptp1b!$C$25)</f>
        <v>-8.4805878260869569</v>
      </c>
      <c r="M16" s="6">
        <f>ptp1b!M16-(ptp1b!M$25-ptp1b!$C$25)</f>
        <v>-8.4961772463768099</v>
      </c>
      <c r="N16" s="6">
        <f t="shared" si="1"/>
        <v>0.1721656033932045</v>
      </c>
    </row>
    <row r="17" spans="1:14" ht="21" x14ac:dyDescent="0.25">
      <c r="A17" s="11">
        <v>16</v>
      </c>
      <c r="B17" s="12">
        <v>23477</v>
      </c>
      <c r="C17" s="5">
        <v>-8.85</v>
      </c>
      <c r="D17" s="5">
        <v>-8.9600000000000009</v>
      </c>
      <c r="E17" s="6">
        <f>ptp1b!E17-(ptp1b!E$25-ptp1b!$C$25)</f>
        <v>-11.203613043478262</v>
      </c>
      <c r="F17" s="6">
        <f>ptp1b!F17-(ptp1b!F$25-ptp1b!$C$25)</f>
        <v>-12.065908695652174</v>
      </c>
      <c r="G17" s="6">
        <f>ptp1b!G17-(ptp1b!G$25-ptp1b!$C$25)</f>
        <v>-10.59198260869565</v>
      </c>
      <c r="H17" s="6">
        <f>ptp1b!H17-(ptp1b!H$25-ptp1b!$C$25)</f>
        <v>-11.287168115942029</v>
      </c>
      <c r="I17" s="6">
        <f t="shared" si="0"/>
        <v>0.74050699865265412</v>
      </c>
      <c r="J17" s="6">
        <f>ptp1b!J17-(ptp1b!J$25-ptp1b!$C$25)</f>
        <v>-10.141826521739128</v>
      </c>
      <c r="K17" s="6">
        <f>ptp1b!K17-(ptp1b!K$25-ptp1b!$C$25)</f>
        <v>-10.535237391304349</v>
      </c>
      <c r="L17" s="6">
        <f>ptp1b!L17-(ptp1b!L$25-ptp1b!$C$25)</f>
        <v>-9.8720878260869576</v>
      </c>
      <c r="M17" s="6">
        <f>ptp1b!M17-(ptp1b!M$25-ptp1b!$C$25)</f>
        <v>-10.183050579710148</v>
      </c>
      <c r="N17" s="6">
        <f t="shared" si="1"/>
        <v>0.3334912347854172</v>
      </c>
    </row>
    <row r="18" spans="1:14" ht="21" x14ac:dyDescent="0.25">
      <c r="A18" s="11">
        <v>17</v>
      </c>
      <c r="B18" s="12">
        <v>23479</v>
      </c>
      <c r="C18" s="5">
        <v>-9.14</v>
      </c>
      <c r="D18" s="5">
        <v>-9.11</v>
      </c>
      <c r="E18" s="6">
        <f>ptp1b!E18-(ptp1b!E$25-ptp1b!$C$25)</f>
        <v>-9.1312130434782635</v>
      </c>
      <c r="F18" s="6">
        <f>ptp1b!F18-(ptp1b!F$25-ptp1b!$C$25)</f>
        <v>-9.1004086956521757</v>
      </c>
      <c r="G18" s="6">
        <f>ptp1b!G18-(ptp1b!G$25-ptp1b!$C$25)</f>
        <v>-9.2638826086956474</v>
      </c>
      <c r="H18" s="6">
        <f>ptp1b!H18-(ptp1b!H$25-ptp1b!$C$25)</f>
        <v>-9.1651681159420288</v>
      </c>
      <c r="I18" s="6">
        <f t="shared" si="0"/>
        <v>8.6865644940625431E-2</v>
      </c>
      <c r="J18" s="6">
        <f>ptp1b!J18-(ptp1b!J$25-ptp1b!$C$25)</f>
        <v>-9.1476465217391283</v>
      </c>
      <c r="K18" s="6">
        <f>ptp1b!K18-(ptp1b!K$25-ptp1b!$C$25)</f>
        <v>-9.1257973913043493</v>
      </c>
      <c r="L18" s="6">
        <f>ptp1b!L18-(ptp1b!L$25-ptp1b!$C$25)</f>
        <v>-8.6739378260869557</v>
      </c>
      <c r="M18" s="6">
        <f>ptp1b!M18-(ptp1b!M$25-ptp1b!$C$25)</f>
        <v>-8.9824605797101444</v>
      </c>
      <c r="N18" s="6">
        <f t="shared" si="1"/>
        <v>0.26741178592690168</v>
      </c>
    </row>
    <row r="19" spans="1:14" ht="21" x14ac:dyDescent="0.25">
      <c r="A19" s="11">
        <v>18</v>
      </c>
      <c r="B19" s="12">
        <v>23480</v>
      </c>
      <c r="C19" s="5">
        <v>-8.7200000000000006</v>
      </c>
      <c r="D19" s="5">
        <v>-9.2100000000000009</v>
      </c>
      <c r="E19" s="6">
        <f>ptp1b!E19-(ptp1b!E$25-ptp1b!$C$25)</f>
        <v>-10.877913043478264</v>
      </c>
      <c r="F19" s="6">
        <f>ptp1b!F19-(ptp1b!F$25-ptp1b!$C$25)</f>
        <v>-9.6612086956521761</v>
      </c>
      <c r="G19" s="6">
        <f>ptp1b!G19-(ptp1b!G$25-ptp1b!$C$25)</f>
        <v>-9.4268826086956476</v>
      </c>
      <c r="H19" s="6">
        <f>ptp1b!H19-(ptp1b!H$25-ptp1b!$C$25)</f>
        <v>-9.9886681159420281</v>
      </c>
      <c r="I19" s="6">
        <f t="shared" si="0"/>
        <v>0.77897020778639681</v>
      </c>
      <c r="J19" s="6">
        <f>ptp1b!J19-(ptp1b!J$25-ptp1b!$C$25)</f>
        <v>-8.3140665217391287</v>
      </c>
      <c r="K19" s="6">
        <f>ptp1b!K19-(ptp1b!K$25-ptp1b!$C$25)</f>
        <v>-9.9981673913043494</v>
      </c>
      <c r="L19" s="6">
        <f>ptp1b!L19-(ptp1b!L$25-ptp1b!$C$25)</f>
        <v>-8.6460878260869549</v>
      </c>
      <c r="M19" s="6">
        <f>ptp1b!M19-(ptp1b!M$25-ptp1b!$C$25)</f>
        <v>-8.986107246376811</v>
      </c>
      <c r="N19" s="6">
        <f t="shared" si="1"/>
        <v>0.89205315948561636</v>
      </c>
    </row>
    <row r="20" spans="1:14" ht="21" x14ac:dyDescent="0.25">
      <c r="A20" s="11">
        <v>19</v>
      </c>
      <c r="B20" s="12">
        <v>23482</v>
      </c>
      <c r="C20" s="5">
        <v>-10.01</v>
      </c>
      <c r="D20" s="5">
        <v>-9.52</v>
      </c>
      <c r="E20" s="6">
        <f>ptp1b!E20-(ptp1b!E$25-ptp1b!$C$25)</f>
        <v>-10.683813043478262</v>
      </c>
      <c r="F20" s="6">
        <f>ptp1b!F20-(ptp1b!F$25-ptp1b!$C$25)</f>
        <v>-10.892708695652177</v>
      </c>
      <c r="G20" s="6">
        <f>ptp1b!G20-(ptp1b!G$25-ptp1b!$C$25)</f>
        <v>-10.004282608695648</v>
      </c>
      <c r="H20" s="6">
        <f>ptp1b!H20-(ptp1b!H$25-ptp1b!$C$25)</f>
        <v>-10.526934782608697</v>
      </c>
      <c r="I20" s="6">
        <f t="shared" si="0"/>
        <v>0.4645248320018176</v>
      </c>
      <c r="J20" s="6">
        <f>ptp1b!J20-(ptp1b!J$25-ptp1b!$C$25)</f>
        <v>-9.3060565217391282</v>
      </c>
      <c r="K20" s="6">
        <f>ptp1b!K20-(ptp1b!K$25-ptp1b!$C$25)</f>
        <v>-9.4423273913043495</v>
      </c>
      <c r="L20" s="6">
        <f>ptp1b!L20-(ptp1b!L$25-ptp1b!$C$25)</f>
        <v>-10.032247826086955</v>
      </c>
      <c r="M20" s="6">
        <f>ptp1b!M20-(ptp1b!M$25-ptp1b!$C$25)</f>
        <v>-9.5935439130434794</v>
      </c>
      <c r="N20" s="6">
        <f t="shared" si="1"/>
        <v>0.38598999982222304</v>
      </c>
    </row>
    <row r="21" spans="1:14" ht="21" x14ac:dyDescent="0.25">
      <c r="A21" s="11">
        <v>20</v>
      </c>
      <c r="B21" s="12">
        <v>23483</v>
      </c>
      <c r="C21" s="5">
        <v>-9.8699999999999992</v>
      </c>
      <c r="D21" s="5">
        <v>-10.43</v>
      </c>
      <c r="E21" s="6">
        <f>ptp1b!E21-(ptp1b!E$25-ptp1b!$C$25)</f>
        <v>-10.887013043478264</v>
      </c>
      <c r="F21" s="6">
        <f>ptp1b!F21-(ptp1b!F$25-ptp1b!$C$25)</f>
        <v>-11.514908695652176</v>
      </c>
      <c r="G21" s="6">
        <f>ptp1b!G21-(ptp1b!G$25-ptp1b!$C$25)</f>
        <v>-11.112882608695648</v>
      </c>
      <c r="H21" s="6">
        <f>ptp1b!H21-(ptp1b!H$25-ptp1b!$C$25)</f>
        <v>-11.171601449275363</v>
      </c>
      <c r="I21" s="6">
        <f t="shared" si="0"/>
        <v>0.31803956386587345</v>
      </c>
      <c r="J21" s="6">
        <f>ptp1b!J21-(ptp1b!J$25-ptp1b!$C$25)</f>
        <v>-10.962386521739127</v>
      </c>
      <c r="K21" s="6">
        <f>ptp1b!K21-(ptp1b!K$25-ptp1b!$C$25)</f>
        <v>-10.043597391304349</v>
      </c>
      <c r="L21" s="6">
        <f>ptp1b!L21-(ptp1b!L$25-ptp1b!$C$25)</f>
        <v>-9.8090078260869547</v>
      </c>
      <c r="M21" s="6">
        <f>ptp1b!M21-(ptp1b!M$25-ptp1b!$C$25)</f>
        <v>-10.271663913043479</v>
      </c>
      <c r="N21" s="6">
        <f t="shared" si="1"/>
        <v>0.60957473508152771</v>
      </c>
    </row>
    <row r="22" spans="1:14" ht="21" x14ac:dyDescent="0.25">
      <c r="A22" s="11">
        <v>21</v>
      </c>
      <c r="B22" s="12">
        <v>23484</v>
      </c>
      <c r="C22" s="5">
        <v>-7.75</v>
      </c>
      <c r="D22" s="5">
        <v>-8.7100000000000009</v>
      </c>
      <c r="E22" s="6">
        <f>ptp1b!E22-(ptp1b!E$25-ptp1b!$C$25)</f>
        <v>-12.108013043478264</v>
      </c>
      <c r="F22" s="6">
        <f>ptp1b!F22-(ptp1b!F$25-ptp1b!$C$25)</f>
        <v>-10.247908695652177</v>
      </c>
      <c r="G22" s="6">
        <f>ptp1b!G22-(ptp1b!G$25-ptp1b!$C$25)</f>
        <v>-10.498782608695647</v>
      </c>
      <c r="H22" s="6">
        <f>ptp1b!H22-(ptp1b!H$25-ptp1b!$C$25)</f>
        <v>-10.951568115942029</v>
      </c>
      <c r="I22" s="6">
        <f t="shared" si="0"/>
        <v>1.009335465977319</v>
      </c>
      <c r="J22" s="6">
        <f>ptp1b!J22-(ptp1b!J$25-ptp1b!$C$25)</f>
        <v>-11.108946521739128</v>
      </c>
      <c r="K22" s="6">
        <f>ptp1b!K22-(ptp1b!K$25-ptp1b!$C$25)</f>
        <v>-10.351237391304348</v>
      </c>
      <c r="L22" s="6">
        <f>ptp1b!L22-(ptp1b!L$25-ptp1b!$C$25)</f>
        <v>-11.165487826086956</v>
      </c>
      <c r="M22" s="6">
        <f>ptp1b!M22-(ptp1b!M$25-ptp1b!$C$25)</f>
        <v>-10.875223913043477</v>
      </c>
      <c r="N22" s="6">
        <f t="shared" si="1"/>
        <v>0.45466541104150593</v>
      </c>
    </row>
    <row r="23" spans="1:14" ht="21" x14ac:dyDescent="0.25">
      <c r="A23" s="11">
        <v>22</v>
      </c>
      <c r="B23" s="12">
        <v>23485</v>
      </c>
      <c r="C23" s="5">
        <v>-11.01</v>
      </c>
      <c r="D23" s="5">
        <v>-10.79</v>
      </c>
      <c r="E23" s="6">
        <f>ptp1b!E23-(ptp1b!E$25-ptp1b!$C$25)</f>
        <v>-10.225813043478263</v>
      </c>
      <c r="F23" s="6">
        <f>ptp1b!F23-(ptp1b!F$25-ptp1b!$C$25)</f>
        <v>-12.351108695652174</v>
      </c>
      <c r="G23" s="6">
        <f>ptp1b!G23-(ptp1b!G$25-ptp1b!$C$25)</f>
        <v>-11.915082608695647</v>
      </c>
      <c r="H23" s="6">
        <f>ptp1b!H23-(ptp1b!H$25-ptp1b!$C$25)</f>
        <v>-11.497334782608695</v>
      </c>
      <c r="I23" s="6">
        <f t="shared" si="0"/>
        <v>1.1225441358528461</v>
      </c>
      <c r="J23" s="6">
        <f>ptp1b!J23-(ptp1b!J$25-ptp1b!$C$25)</f>
        <v>-10.910516521739128</v>
      </c>
      <c r="K23" s="6">
        <f>ptp1b!K23-(ptp1b!K$25-ptp1b!$C$25)</f>
        <v>-12.086847391304349</v>
      </c>
      <c r="L23" s="6">
        <f>ptp1b!L23-(ptp1b!L$25-ptp1b!$C$25)</f>
        <v>-12.545987826086957</v>
      </c>
      <c r="M23" s="6">
        <f>ptp1b!M23-(ptp1b!M$25-ptp1b!$C$25)</f>
        <v>-11.847783913043479</v>
      </c>
      <c r="N23" s="6">
        <f t="shared" si="1"/>
        <v>0.84353725869989715</v>
      </c>
    </row>
    <row r="24" spans="1:14" ht="21" x14ac:dyDescent="0.25">
      <c r="A24" s="11">
        <v>23</v>
      </c>
      <c r="B24" s="12">
        <v>23486</v>
      </c>
      <c r="C24" s="5">
        <v>-12.47</v>
      </c>
      <c r="D24" s="5">
        <v>-11.56</v>
      </c>
      <c r="E24" s="6">
        <f>ptp1b!E24-(ptp1b!E$25-ptp1b!$C$25)</f>
        <v>-13.398913043478261</v>
      </c>
      <c r="F24" s="6">
        <f>ptp1b!F24-(ptp1b!F$25-ptp1b!$C$25)</f>
        <v>-11.952208695652176</v>
      </c>
      <c r="G24" s="6">
        <f>ptp1b!G24-(ptp1b!G$25-ptp1b!$C$25)</f>
        <v>-12.01578260869565</v>
      </c>
      <c r="H24" s="6">
        <f>ptp1b!H24-(ptp1b!H$25-ptp1b!$C$25)</f>
        <v>-12.455634782608692</v>
      </c>
      <c r="I24" s="6">
        <f t="shared" si="0"/>
        <v>0.81752114264815723</v>
      </c>
      <c r="J24" s="6">
        <f>ptp1b!J24-(ptp1b!J$25-ptp1b!$C$25)</f>
        <v>-11.175156521739128</v>
      </c>
      <c r="K24" s="6">
        <f>ptp1b!K24-(ptp1b!K$25-ptp1b!$C$25)</f>
        <v>-10.285837391304348</v>
      </c>
      <c r="L24" s="6">
        <f>ptp1b!L24-(ptp1b!L$25-ptp1b!$C$25)</f>
        <v>-10.354027826086956</v>
      </c>
      <c r="M24" s="6">
        <f>ptp1b!M24-(ptp1b!M$25-ptp1b!$C$25)</f>
        <v>-10.605007246376811</v>
      </c>
      <c r="N24" s="6">
        <f t="shared" si="1"/>
        <v>0.49493952256421381</v>
      </c>
    </row>
    <row r="25" spans="1:14" ht="21" x14ac:dyDescent="0.25">
      <c r="A25" s="6"/>
      <c r="B25" s="3" t="s">
        <v>19</v>
      </c>
      <c r="C25" s="3">
        <f t="shared" ref="C25:D25" si="2">AVERAGE(C2:C24)</f>
        <v>-9.0204347826086941</v>
      </c>
      <c r="D25" s="3">
        <f t="shared" si="2"/>
        <v>-9.0208695652173922</v>
      </c>
      <c r="E25" s="3">
        <f>AVERAGE(E2:E24)</f>
        <v>-9.0204347826086977</v>
      </c>
      <c r="F25" s="3">
        <f>AVERAGE(F2:F24)</f>
        <v>-9.0204347826086977</v>
      </c>
      <c r="G25" s="3">
        <f>AVERAGE(G2:G24)</f>
        <v>-9.0204347826086924</v>
      </c>
      <c r="H25" s="3">
        <f>AVERAGE(H2:H24)</f>
        <v>-9.0204347826086941</v>
      </c>
      <c r="I25" s="3"/>
      <c r="J25" s="3">
        <f>AVERAGE(J2:J24)</f>
        <v>-9.0204347826086941</v>
      </c>
      <c r="K25" s="3">
        <f>AVERAGE(K2:K24)</f>
        <v>-9.0204347826086977</v>
      </c>
      <c r="L25" s="3">
        <f>AVERAGE(L2:L24)</f>
        <v>-9.0204347826086959</v>
      </c>
      <c r="M25" s="3">
        <f>AVERAGE(M2:M24)</f>
        <v>-9.0204347826086941</v>
      </c>
      <c r="N25" s="3"/>
    </row>
    <row r="26" spans="1:14" ht="21" x14ac:dyDescent="0.25">
      <c r="A26" s="6"/>
      <c r="B26" s="6"/>
      <c r="C26" s="3" t="s">
        <v>20</v>
      </c>
      <c r="D26" s="8">
        <f t="array" ref="D26">AVERAGE(ABS(D2:D24-$C2:$C24))</f>
        <v>0.44652173913043486</v>
      </c>
      <c r="E26" s="8">
        <f t="array" ref="E26">AVERAGE(ABS(E2:E24-$C2:$C24))</f>
        <v>1.5982037807183362</v>
      </c>
      <c r="F26" s="8">
        <f t="array" ref="F26">AVERAGE(ABS(F2:F24-$C2:$C24))</f>
        <v>1.2925300567107749</v>
      </c>
      <c r="G26" s="8">
        <f t="array" ref="G26">AVERAGE(ABS(G2:G24-$C2:$C24))</f>
        <v>1.3503818525519846</v>
      </c>
      <c r="H26" s="8">
        <f t="array" ref="H26">AVERAGE(ABS(H2:H24-$C2:$C24))</f>
        <v>1.2720015122873349</v>
      </c>
      <c r="I26" s="10">
        <f>MAX(I2:I24)</f>
        <v>1.5590643221835701</v>
      </c>
      <c r="J26" s="8">
        <f t="array" ref="J26">AVERAGE(ABS(J2:J24-$C2:$C24))</f>
        <v>0.85959406427221186</v>
      </c>
      <c r="K26" s="8">
        <f t="array" ref="K26">AVERAGE(ABS(K2:K24-$C2:$C24))</f>
        <v>0.93972775047258961</v>
      </c>
      <c r="L26" s="8">
        <f t="array" ref="L26">AVERAGE(ABS(L2:L24-$C2:$C24))</f>
        <v>0.93771028355387553</v>
      </c>
      <c r="M26" s="8">
        <f t="array" ref="M26">AVERAGE(ABS(M2:M24-$C2:$C24))</f>
        <v>0.82568509136736012</v>
      </c>
      <c r="N26" s="10">
        <f>MAX(N2:N24)</f>
        <v>1.2041753117799883</v>
      </c>
    </row>
    <row r="27" spans="1:14" ht="21" x14ac:dyDescent="0.25">
      <c r="A27" s="6"/>
      <c r="B27" s="6"/>
      <c r="C27" s="3" t="s">
        <v>21</v>
      </c>
      <c r="D27" s="8">
        <f t="array" ref="D27">SQRT(AVERAGE((D2:D24-$C2:$C24)^2))</f>
        <v>0.53767211602223342</v>
      </c>
      <c r="E27" s="8">
        <f t="array" ref="E27">SQRT(AVERAGE((E2:E24-$C2:$C24)^2))</f>
        <v>2.0088563900679475</v>
      </c>
      <c r="F27" s="8">
        <f t="array" ref="F27">SQRT(AVERAGE((F2:F24-$C2:$C24)^2))</f>
        <v>1.715349027967916</v>
      </c>
      <c r="G27" s="8">
        <f t="array" ref="G27">SQRT(AVERAGE((G2:G24-$C2:$C24)^2))</f>
        <v>1.6297663886080949</v>
      </c>
      <c r="H27" s="8">
        <f t="array" ref="H27">SQRT(AVERAGE((H2:H24-$C2:$C24)^2))</f>
        <v>1.6237133295827093</v>
      </c>
      <c r="I27" s="10">
        <f>AVERAGE(I2:I24)</f>
        <v>0.8315403158157596</v>
      </c>
      <c r="J27" s="8">
        <f t="array" ref="J27">SQRT(AVERAGE((J2:J24-$C2:$C24)^2))</f>
        <v>1.1364293467416828</v>
      </c>
      <c r="K27" s="8">
        <f t="array" ref="K27">SQRT(AVERAGE((K2:K24-$C2:$C24)^2))</f>
        <v>1.1980046573336829</v>
      </c>
      <c r="L27" s="8">
        <f t="array" ref="L27">SQRT(AVERAGE((L2:L24-$C2:$C24)^2))</f>
        <v>1.2617655888371404</v>
      </c>
      <c r="M27" s="8">
        <f t="array" ref="M27">SQRT(AVERAGE((M2:M24-$C2:$C24)^2))</f>
        <v>1.096690252128941</v>
      </c>
      <c r="N27" s="10">
        <f>AVERAGE(N2:N24)</f>
        <v>0.54000820234161129</v>
      </c>
    </row>
    <row r="28" spans="1:14" ht="21" x14ac:dyDescent="0.25">
      <c r="A28" s="5"/>
      <c r="B28" s="5"/>
      <c r="C28" s="1" t="s">
        <v>22</v>
      </c>
      <c r="D28" s="13">
        <f t="array" ref="D28">CORREL(D2:D24, $C2:$C24)</f>
        <v>0.91410928793315349</v>
      </c>
      <c r="E28" s="13">
        <f t="array" ref="E28">CORREL(E2:E24, $C2:$C24)</f>
        <v>0.71715936506213462</v>
      </c>
      <c r="F28" s="13">
        <f t="array" ref="F28">CORREL(F2:F24, $C2:$C24)</f>
        <v>0.7423596849057319</v>
      </c>
      <c r="G28" s="13">
        <f t="array" ref="G28">CORREL(G2:G24, $C2:$C24)</f>
        <v>0.75505808135105434</v>
      </c>
      <c r="H28" s="13">
        <f t="array" ref="H28">CORREL(H2:H24, $C2:$C24)</f>
        <v>0.77185574914055921</v>
      </c>
      <c r="J28" s="13">
        <f t="array" ref="J28">CORREL(J2:J24, $C2:$C24)</f>
        <v>0.68432799018833401</v>
      </c>
      <c r="K28" s="13">
        <f t="array" ref="K28">CORREL(K2:K24, $C2:$C24)</f>
        <v>0.71360439016538801</v>
      </c>
      <c r="L28" s="13">
        <f t="array" ref="L28">CORREL(L2:L24, $C2:$C24)</f>
        <v>0.71733700853168392</v>
      </c>
      <c r="M28" s="13">
        <f t="array" ref="M28">CORREL(M2:M24, $C2:$C24)</f>
        <v>0.73570582891361391</v>
      </c>
    </row>
    <row r="29" spans="1:14" ht="21" x14ac:dyDescent="0.25">
      <c r="A29" s="5"/>
      <c r="B29" s="5"/>
      <c r="C29" s="1" t="s">
        <v>23</v>
      </c>
      <c r="D29" s="9">
        <f>D28^2</f>
        <v>0.83559579028565689</v>
      </c>
      <c r="E29" s="9">
        <f t="shared" ref="E29:H29" si="3">E28^2</f>
        <v>0.51431755489632403</v>
      </c>
      <c r="F29" s="9">
        <f t="shared" si="3"/>
        <v>0.55109790177333751</v>
      </c>
      <c r="G29" s="9">
        <f t="shared" si="3"/>
        <v>0.57011270621353538</v>
      </c>
      <c r="H29" s="9">
        <f t="shared" si="3"/>
        <v>0.59576129748133388</v>
      </c>
      <c r="J29" s="9">
        <f t="shared" ref="J29" si="4">J28^2</f>
        <v>0.46830479815520459</v>
      </c>
      <c r="K29" s="9">
        <f t="shared" ref="K29:M29" si="5">K28^2</f>
        <v>0.50923122566331536</v>
      </c>
      <c r="L29" s="9">
        <f t="shared" si="5"/>
        <v>0.51457238380918513</v>
      </c>
      <c r="M29" s="9">
        <f t="shared" si="5"/>
        <v>0.54126306669746771</v>
      </c>
    </row>
    <row r="30" spans="1:14" ht="21" x14ac:dyDescent="0.25">
      <c r="A30" s="5"/>
      <c r="B30" s="5"/>
      <c r="C30" s="1" t="s">
        <v>24</v>
      </c>
      <c r="D30" s="5">
        <f t="shared" ref="D30" si="6">SLOPE(D2:D24, $C2:$C24)</f>
        <v>0.92842697111875916</v>
      </c>
      <c r="E30" s="5">
        <f>SLOPE(E2:E24, $C2:$C24)</f>
        <v>1.5166093492158301</v>
      </c>
      <c r="F30" s="5">
        <f>SLOPE(F2:F24, $C2:$C24)</f>
        <v>1.4070367549310243</v>
      </c>
      <c r="G30" s="5">
        <f>SLOPE(G2:G24, $C2:$C24)</f>
        <v>1.3887145233811513</v>
      </c>
      <c r="H30" s="5">
        <f>SLOPE(H2:H24, $C2:$C24)</f>
        <v>1.4374535425093349</v>
      </c>
      <c r="J30" s="5">
        <f>SLOPE(J2:J24, $C2:$C24)</f>
        <v>0.8096662954012751</v>
      </c>
      <c r="K30" s="5">
        <f>SLOPE(K2:K24, $C2:$C24)</f>
        <v>0.94717103985994211</v>
      </c>
      <c r="L30" s="5">
        <f>SLOPE(L2:L24, $C2:$C24)</f>
        <v>1.009876630707734</v>
      </c>
      <c r="M30" s="5">
        <f>SLOPE(M2:M24, $C2:$C24)</f>
        <v>0.92223798865631701</v>
      </c>
    </row>
    <row r="31" spans="1:14" ht="21" x14ac:dyDescent="0.25">
      <c r="A31" s="5"/>
      <c r="B31" s="5"/>
      <c r="C31" s="1"/>
      <c r="D31" s="14"/>
    </row>
    <row r="32" spans="1:14" ht="21" x14ac:dyDescent="0.25">
      <c r="A32" s="5"/>
      <c r="B32" s="5"/>
      <c r="C32" s="1"/>
      <c r="D32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5B3C-67F3-E14E-8BCD-B8D696094330}">
  <dimension ref="A1:N20"/>
  <sheetViews>
    <sheetView zoomScale="115" workbookViewId="0">
      <pane xSplit="3" ySplit="1" topLeftCell="G2" activePane="bottomRight" state="frozen"/>
      <selection activeCell="AE1" sqref="AE1:AI1"/>
      <selection pane="topRight" activeCell="AE1" sqref="AE1:AI1"/>
      <selection pane="bottomLeft" activeCell="AE1" sqref="AE1:AI1"/>
      <selection pane="bottomRight" activeCell="E2" sqref="E2"/>
    </sheetView>
  </sheetViews>
  <sheetFormatPr baseColWidth="10" defaultRowHeight="16" x14ac:dyDescent="0.2"/>
  <cols>
    <col min="1" max="1" width="3.83203125" bestFit="1" customWidth="1"/>
    <col min="2" max="2" width="6.33203125" bestFit="1" customWidth="1"/>
    <col min="3" max="3" width="16.83203125" bestFit="1" customWidth="1"/>
    <col min="4" max="4" width="21.1640625" customWidth="1"/>
    <col min="5" max="7" width="19.1640625" bestFit="1" customWidth="1"/>
    <col min="8" max="8" width="17.83203125" bestFit="1" customWidth="1"/>
    <col min="9" max="9" width="20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4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</row>
    <row r="2" spans="1:14" ht="21" x14ac:dyDescent="0.25">
      <c r="A2" s="15">
        <v>1</v>
      </c>
      <c r="B2" s="5" t="s">
        <v>105</v>
      </c>
      <c r="C2" s="5">
        <v>-7.48</v>
      </c>
      <c r="D2" s="5">
        <f>-6.56</f>
        <v>-6.56</v>
      </c>
      <c r="E2" s="5">
        <v>-7.9737</v>
      </c>
      <c r="F2" s="5">
        <v>-8.3523700000000005</v>
      </c>
      <c r="G2" s="5">
        <v>-8.7609600000000007</v>
      </c>
      <c r="H2" s="5">
        <f>AVERAGE(E2:G2)</f>
        <v>-8.3623433333333335</v>
      </c>
      <c r="I2" s="5">
        <f>STDEV(E2:G2)</f>
        <v>0.39372474831198201</v>
      </c>
      <c r="J2" s="5">
        <v>-8.4307599999999994</v>
      </c>
      <c r="K2" s="5">
        <v>-8.65151</v>
      </c>
      <c r="L2" s="5">
        <v>-8.8449100000000005</v>
      </c>
      <c r="M2" s="5">
        <f>AVERAGE(J2:L2)</f>
        <v>-8.6423933333333327</v>
      </c>
      <c r="N2" s="5">
        <f>STDEV(J2:L2)</f>
        <v>0.20722545894106151</v>
      </c>
    </row>
    <row r="3" spans="1:14" ht="21" x14ac:dyDescent="0.25">
      <c r="A3" s="15">
        <v>2</v>
      </c>
      <c r="B3" s="5" t="s">
        <v>106</v>
      </c>
      <c r="C3" s="5">
        <v>-8.4600000000000009</v>
      </c>
      <c r="D3" s="5">
        <f>-8.03</f>
        <v>-8.0299999999999994</v>
      </c>
      <c r="E3" s="5">
        <v>-10.0792</v>
      </c>
      <c r="F3" s="5">
        <v>-10.2356</v>
      </c>
      <c r="G3" s="5">
        <v>-9.9516500000000008</v>
      </c>
      <c r="H3" s="5">
        <f t="shared" ref="H3:H12" si="0">AVERAGE(E3:G3)</f>
        <v>-10.088816666666666</v>
      </c>
      <c r="I3" s="5">
        <f t="shared" ref="I3:I12" si="1">STDEV(E3:G3)</f>
        <v>0.14221905931812795</v>
      </c>
      <c r="J3" s="5">
        <v>-10.1683</v>
      </c>
      <c r="K3" s="5">
        <v>-11.028700000000001</v>
      </c>
      <c r="L3" s="5">
        <v>-9.7259899999999995</v>
      </c>
      <c r="M3" s="5">
        <f t="shared" ref="M3:M12" si="2">AVERAGE(J3:L3)</f>
        <v>-10.307663333333334</v>
      </c>
      <c r="N3" s="5">
        <f t="shared" ref="N3:N12" si="3">STDEV(J3:L3)</f>
        <v>0.66244240506879848</v>
      </c>
    </row>
    <row r="4" spans="1:14" ht="21" x14ac:dyDescent="0.25">
      <c r="A4" s="15">
        <v>3</v>
      </c>
      <c r="B4" s="5" t="s">
        <v>107</v>
      </c>
      <c r="C4" s="5">
        <v>-8.56</v>
      </c>
      <c r="D4" s="5">
        <f>-8.7</f>
        <v>-8.6999999999999993</v>
      </c>
      <c r="E4" s="5">
        <v>-10.7692</v>
      </c>
      <c r="F4" s="5">
        <v>-10.272600000000001</v>
      </c>
      <c r="G4" s="5">
        <v>-10.942600000000001</v>
      </c>
      <c r="H4" s="5">
        <f t="shared" si="0"/>
        <v>-10.661466666666668</v>
      </c>
      <c r="I4" s="5">
        <f t="shared" si="1"/>
        <v>0.34774969925699895</v>
      </c>
      <c r="J4" s="5">
        <v>-11.550800000000001</v>
      </c>
      <c r="K4" s="5">
        <v>-11.5771</v>
      </c>
      <c r="L4" s="5">
        <v>-10.418799999999999</v>
      </c>
      <c r="M4" s="5">
        <f t="shared" si="2"/>
        <v>-11.182233333333334</v>
      </c>
      <c r="N4" s="5">
        <f t="shared" si="3"/>
        <v>0.66128342133561313</v>
      </c>
    </row>
    <row r="5" spans="1:14" ht="21" x14ac:dyDescent="0.25">
      <c r="A5" s="15">
        <v>4</v>
      </c>
      <c r="B5" s="5" t="s">
        <v>108</v>
      </c>
      <c r="C5" s="5">
        <v>-8.25</v>
      </c>
      <c r="D5" s="5">
        <f>-9.81</f>
        <v>-9.81</v>
      </c>
      <c r="E5" s="5">
        <v>-11.2925</v>
      </c>
      <c r="F5" s="5">
        <v>-11.9269</v>
      </c>
      <c r="G5" s="5">
        <v>-12.0909</v>
      </c>
      <c r="H5" s="5">
        <f t="shared" si="0"/>
        <v>-11.770099999999999</v>
      </c>
      <c r="I5" s="5">
        <f t="shared" si="1"/>
        <v>0.4216637522955935</v>
      </c>
      <c r="J5" s="5">
        <v>-12.811</v>
      </c>
      <c r="K5" s="5">
        <v>-12.0823</v>
      </c>
      <c r="L5" s="5">
        <v>-11.4719</v>
      </c>
      <c r="M5" s="5">
        <f t="shared" si="2"/>
        <v>-12.121733333333333</v>
      </c>
      <c r="N5" s="5">
        <f t="shared" si="3"/>
        <v>0.67042034823932173</v>
      </c>
    </row>
    <row r="6" spans="1:14" ht="21" x14ac:dyDescent="0.25">
      <c r="A6" s="15">
        <v>5</v>
      </c>
      <c r="B6" s="5" t="s">
        <v>109</v>
      </c>
      <c r="C6" s="5">
        <v>-8.32</v>
      </c>
      <c r="D6" s="5">
        <f>-7.77</f>
        <v>-7.77</v>
      </c>
      <c r="E6" s="5">
        <v>-9.3530800000000003</v>
      </c>
      <c r="F6" s="5">
        <v>-9.4551300000000005</v>
      </c>
      <c r="G6" s="5">
        <v>-9.59511</v>
      </c>
      <c r="H6" s="5">
        <f t="shared" si="0"/>
        <v>-9.4677733333333336</v>
      </c>
      <c r="I6" s="5">
        <f t="shared" si="1"/>
        <v>0.12150934381080863</v>
      </c>
      <c r="J6" s="5">
        <v>-10.1967</v>
      </c>
      <c r="K6" s="5">
        <v>-9.9480900000000005</v>
      </c>
      <c r="L6" s="5">
        <v>-9.9425500000000007</v>
      </c>
      <c r="M6" s="5">
        <f t="shared" si="2"/>
        <v>-10.029113333333333</v>
      </c>
      <c r="N6" s="5">
        <f t="shared" si="3"/>
        <v>0.1451607420528471</v>
      </c>
    </row>
    <row r="7" spans="1:14" ht="21" x14ac:dyDescent="0.25">
      <c r="A7" s="15">
        <v>6</v>
      </c>
      <c r="B7" s="5" t="s">
        <v>110</v>
      </c>
      <c r="C7" s="5">
        <v>-7.86</v>
      </c>
      <c r="D7" s="5">
        <f>-8.58</f>
        <v>-8.58</v>
      </c>
      <c r="E7" s="5">
        <v>-10.5113</v>
      </c>
      <c r="F7" s="5">
        <v>-10.212899999999999</v>
      </c>
      <c r="G7" s="5">
        <v>-10.7156</v>
      </c>
      <c r="H7" s="5">
        <f t="shared" si="0"/>
        <v>-10.479933333333333</v>
      </c>
      <c r="I7" s="5">
        <f t="shared" si="1"/>
        <v>0.25281361382119744</v>
      </c>
      <c r="J7" s="5">
        <v>-10.891299999999999</v>
      </c>
      <c r="K7" s="5">
        <v>-10.424200000000001</v>
      </c>
      <c r="L7" s="5">
        <v>-10.8605</v>
      </c>
      <c r="M7" s="5">
        <f t="shared" si="2"/>
        <v>-10.725333333333333</v>
      </c>
      <c r="N7" s="5">
        <f t="shared" si="3"/>
        <v>0.26124341777991839</v>
      </c>
    </row>
    <row r="8" spans="1:14" ht="21" x14ac:dyDescent="0.25">
      <c r="A8" s="15">
        <v>7</v>
      </c>
      <c r="B8" s="5">
        <v>5</v>
      </c>
      <c r="C8" s="5">
        <v>-7.58</v>
      </c>
      <c r="D8" s="5">
        <f>-5.96</f>
        <v>-5.96</v>
      </c>
      <c r="E8" s="5">
        <v>-7.5998999999999999</v>
      </c>
      <c r="F8" s="5">
        <v>-7.9436900000000001</v>
      </c>
      <c r="G8" s="5">
        <v>-7.1763899999999996</v>
      </c>
      <c r="H8" s="5">
        <f t="shared" si="0"/>
        <v>-7.5733266666666665</v>
      </c>
      <c r="I8" s="5">
        <f t="shared" si="1"/>
        <v>0.38433960117756999</v>
      </c>
      <c r="J8" s="5">
        <v>-8.0248000000000008</v>
      </c>
      <c r="K8" s="5">
        <v>-6.8811799999999996</v>
      </c>
      <c r="L8" s="5">
        <v>-8.7087299999999992</v>
      </c>
      <c r="M8" s="5">
        <f t="shared" si="2"/>
        <v>-7.8715699999999993</v>
      </c>
      <c r="N8" s="5">
        <f t="shared" si="3"/>
        <v>0.9233603442318713</v>
      </c>
    </row>
    <row r="9" spans="1:14" ht="21" x14ac:dyDescent="0.25">
      <c r="A9" s="15">
        <v>8</v>
      </c>
      <c r="B9" s="5" t="s">
        <v>111</v>
      </c>
      <c r="C9" s="5">
        <v>-9.18</v>
      </c>
      <c r="D9" s="5">
        <v>-10.45</v>
      </c>
      <c r="E9" s="5">
        <v>-11.8574</v>
      </c>
      <c r="F9" s="5">
        <v>-13.145</v>
      </c>
      <c r="G9" s="5">
        <v>-11.5983</v>
      </c>
      <c r="H9" s="5">
        <f t="shared" si="0"/>
        <v>-12.200233333333335</v>
      </c>
      <c r="I9" s="5">
        <f t="shared" si="1"/>
        <v>0.82838471939874214</v>
      </c>
      <c r="J9" s="5">
        <v>-11.4055</v>
      </c>
      <c r="K9" s="5">
        <v>-11.774100000000001</v>
      </c>
      <c r="L9" s="5">
        <v>-12.5967</v>
      </c>
      <c r="M9" s="5">
        <f t="shared" si="2"/>
        <v>-11.925433333333332</v>
      </c>
      <c r="N9" s="5">
        <f t="shared" si="3"/>
        <v>0.60984891025018106</v>
      </c>
    </row>
    <row r="10" spans="1:14" ht="21" x14ac:dyDescent="0.25">
      <c r="A10" s="15">
        <v>9</v>
      </c>
      <c r="B10" s="5" t="s">
        <v>112</v>
      </c>
      <c r="C10" s="5">
        <v>-8.89</v>
      </c>
      <c r="D10" s="5">
        <f>-9.2</f>
        <v>-9.1999999999999993</v>
      </c>
      <c r="E10" s="5">
        <v>-11.0806</v>
      </c>
      <c r="F10" s="5">
        <v>-11.1012</v>
      </c>
      <c r="G10" s="5">
        <v>-11.306800000000001</v>
      </c>
      <c r="H10" s="5">
        <f t="shared" si="0"/>
        <v>-11.162866666666668</v>
      </c>
      <c r="I10" s="5">
        <f t="shared" si="1"/>
        <v>0.12507475098249604</v>
      </c>
      <c r="J10" s="5">
        <v>-11.551</v>
      </c>
      <c r="K10" s="5">
        <v>-11.529400000000001</v>
      </c>
      <c r="L10" s="5">
        <v>-11.6151</v>
      </c>
      <c r="M10" s="5">
        <f t="shared" si="2"/>
        <v>-11.565166666666668</v>
      </c>
      <c r="N10" s="5">
        <f t="shared" si="3"/>
        <v>4.4571777318537599E-2</v>
      </c>
    </row>
    <row r="11" spans="1:14" ht="21" x14ac:dyDescent="0.25">
      <c r="A11" s="15">
        <v>10</v>
      </c>
      <c r="B11" s="5" t="s">
        <v>113</v>
      </c>
      <c r="C11" s="5">
        <v>-8.91</v>
      </c>
      <c r="D11" s="5">
        <f>-8.3</f>
        <v>-8.3000000000000007</v>
      </c>
      <c r="E11" s="5">
        <v>-10.149699999999999</v>
      </c>
      <c r="F11" s="5">
        <v>-10.305099999999999</v>
      </c>
      <c r="G11" s="5">
        <v>-10.536</v>
      </c>
      <c r="H11" s="5">
        <f t="shared" si="0"/>
        <v>-10.330266666666667</v>
      </c>
      <c r="I11" s="5">
        <f t="shared" si="1"/>
        <v>0.1943757786693944</v>
      </c>
      <c r="J11" s="5">
        <v>-10.1325</v>
      </c>
      <c r="K11" s="5">
        <v>-9.6542899999999996</v>
      </c>
      <c r="L11" s="5">
        <v>-10.9664</v>
      </c>
      <c r="M11" s="5">
        <f t="shared" si="2"/>
        <v>-10.251063333333333</v>
      </c>
      <c r="N11" s="5">
        <f t="shared" si="3"/>
        <v>0.66404149797534007</v>
      </c>
    </row>
    <row r="12" spans="1:14" ht="21" x14ac:dyDescent="0.25">
      <c r="A12" s="15">
        <v>11</v>
      </c>
      <c r="B12" s="5" t="s">
        <v>114</v>
      </c>
      <c r="C12" s="5">
        <v>-8.2200000000000006</v>
      </c>
      <c r="D12" s="5">
        <f>-8.34</f>
        <v>-8.34</v>
      </c>
      <c r="E12" s="5">
        <v>-9.3141499999999997</v>
      </c>
      <c r="F12" s="5">
        <v>-9.78294</v>
      </c>
      <c r="G12" s="5">
        <v>-9.7132799999999992</v>
      </c>
      <c r="H12" s="5">
        <f t="shared" si="0"/>
        <v>-9.6034566666666663</v>
      </c>
      <c r="I12" s="5">
        <f t="shared" si="1"/>
        <v>0.2529562994537462</v>
      </c>
      <c r="J12" s="5">
        <v>-10.239800000000001</v>
      </c>
      <c r="K12" s="5">
        <v>-10.1814</v>
      </c>
      <c r="L12" s="5">
        <v>-9.4453600000000009</v>
      </c>
      <c r="M12" s="5">
        <f t="shared" si="2"/>
        <v>-9.9555199999999999</v>
      </c>
      <c r="N12" s="5">
        <f t="shared" si="3"/>
        <v>0.44277540491766221</v>
      </c>
    </row>
    <row r="13" spans="1:14" ht="21" x14ac:dyDescent="0.25">
      <c r="A13" s="6"/>
      <c r="B13" s="3" t="s">
        <v>19</v>
      </c>
      <c r="C13" s="3">
        <f t="shared" ref="C13" si="4">AVERAGE(C2:C12)</f>
        <v>-8.3372727272727261</v>
      </c>
      <c r="D13" s="3">
        <f t="shared" ref="D13" si="5">AVERAGE(D2:D12)</f>
        <v>-8.336363636363636</v>
      </c>
      <c r="E13" s="3">
        <f t="shared" ref="E13:G13" si="6">AVERAGE(E2:E12)</f>
        <v>-9.9982481818181821</v>
      </c>
      <c r="F13" s="3">
        <f t="shared" si="6"/>
        <v>-10.248493636363635</v>
      </c>
      <c r="G13" s="3">
        <f t="shared" si="6"/>
        <v>-10.217053636363636</v>
      </c>
      <c r="H13" s="3">
        <f t="shared" ref="H13" si="7">AVERAGE(H2:H12)</f>
        <v>-10.154598484848485</v>
      </c>
      <c r="I13" s="3"/>
      <c r="J13" s="3">
        <f t="shared" ref="J13:L13" si="8">AVERAGE(J2:J12)</f>
        <v>-10.491132727272729</v>
      </c>
      <c r="K13" s="3">
        <f t="shared" si="8"/>
        <v>-10.339297272727272</v>
      </c>
      <c r="L13" s="3">
        <f t="shared" si="8"/>
        <v>-10.417903636363635</v>
      </c>
      <c r="M13" s="3">
        <f t="shared" ref="M13" si="9">AVERAGE(M2:M12)</f>
        <v>-10.416111212121212</v>
      </c>
      <c r="N13" s="3"/>
    </row>
    <row r="14" spans="1:14" ht="21" x14ac:dyDescent="0.25">
      <c r="A14" s="6"/>
      <c r="B14" s="6"/>
      <c r="C14" s="3" t="s">
        <v>20</v>
      </c>
      <c r="D14" s="8">
        <f t="array" ref="D14">AVERAGE(ABS(D2:D12-$C2:$C12))</f>
        <v>0.74999999999999989</v>
      </c>
      <c r="E14" s="8">
        <f t="array" ref="E14">AVERAGE(ABS(E2:E12-$C2:$C12))</f>
        <v>1.660975454545454</v>
      </c>
      <c r="F14" s="8">
        <f t="array" ref="F14">AVERAGE(ABS(F2:F12-$C2:$C12))</f>
        <v>1.9112209090909089</v>
      </c>
      <c r="G14" s="8">
        <f t="array" ref="G14">AVERAGE(ABS(G2:G12-$C2:$C12))</f>
        <v>1.953164545454545</v>
      </c>
      <c r="H14" s="8">
        <f t="array" ref="H14">AVERAGE(ABS(H2:H12-$C2:$C12))</f>
        <v>1.8185390909090906</v>
      </c>
      <c r="I14" s="10">
        <f>MAX(I2:I12)</f>
        <v>0.82838471939874214</v>
      </c>
      <c r="J14" s="8">
        <f t="array" ref="J14">AVERAGE(ABS(J2:J12-$C2:$C12))</f>
        <v>2.1538599999999999</v>
      </c>
      <c r="K14" s="8">
        <f t="array" ref="K14">AVERAGE(ABS(K2:K12-$C2:$C12))</f>
        <v>2.1290827272727273</v>
      </c>
      <c r="L14" s="8">
        <f t="array" ref="L14">AVERAGE(ABS(L2:L12-$C2:$C12))</f>
        <v>2.0806309090909085</v>
      </c>
      <c r="M14" s="8">
        <f t="array" ref="M14">AVERAGE(ABS(M2:M12-$C2:$C12))</f>
        <v>2.0788384848484851</v>
      </c>
      <c r="N14" s="10">
        <f>MAX(N2:N12)</f>
        <v>0.9233603442318713</v>
      </c>
    </row>
    <row r="15" spans="1:14" ht="21" x14ac:dyDescent="0.25">
      <c r="A15" s="6"/>
      <c r="B15" s="6"/>
      <c r="C15" s="3" t="s">
        <v>21</v>
      </c>
      <c r="D15" s="8">
        <f t="array" ref="D15">SQRT(AVERAGE((D2:D12-$C2:$C12)^2))</f>
        <v>0.90580451433066855</v>
      </c>
      <c r="E15" s="8">
        <f t="array" ref="E15">SQRT(AVERAGE((E2:E12-$C2:$C12)^2))</f>
        <v>1.9021801042464168</v>
      </c>
      <c r="F15" s="8">
        <f t="array" ref="F15">SQRT(AVERAGE((F2:F12-$C2:$C12)^2))</f>
        <v>2.1809718847652215</v>
      </c>
      <c r="G15" s="8">
        <f t="array" ref="G15">SQRT(AVERAGE((G2:G12-$C2:$C12)^2))</f>
        <v>2.1490228224749455</v>
      </c>
      <c r="H15" s="8">
        <f t="array" ref="H15">SQRT(AVERAGE((H2:H12-$C2:$C12)^2))</f>
        <v>2.0591074965760181</v>
      </c>
      <c r="I15" s="10">
        <f>AVERAGE(I2:I12)</f>
        <v>0.31498285149969613</v>
      </c>
      <c r="J15" s="8">
        <f t="array" ref="J15">SQRT(AVERAGE((J2:J12-$C2:$C12)^2))</f>
        <v>2.4137172062194856</v>
      </c>
      <c r="K15" s="8">
        <f t="array" ref="K15">SQRT(AVERAGE((K2:K12-$C2:$C12)^2))</f>
        <v>2.327133700981844</v>
      </c>
      <c r="L15" s="8">
        <f t="array" ref="L15">SQRT(AVERAGE((L2:L12-$C2:$C12)^2))</f>
        <v>2.2369111046912233</v>
      </c>
      <c r="M15" s="8">
        <f t="array" ref="M15">SQRT(AVERAGE((M2:M12-$C2:$C12)^2))</f>
        <v>2.283379924832988</v>
      </c>
      <c r="N15" s="10">
        <f>AVERAGE(N2:N12)</f>
        <v>0.48112488437374118</v>
      </c>
    </row>
    <row r="16" spans="1:14" ht="21" x14ac:dyDescent="0.25">
      <c r="A16" s="5"/>
      <c r="B16" s="5"/>
      <c r="C16" s="1" t="s">
        <v>22</v>
      </c>
      <c r="D16" s="5">
        <f t="shared" ref="D16" si="10">CORREL(D2:D12, $C2:$C12)</f>
        <v>0.76053554434718351</v>
      </c>
      <c r="E16" s="5">
        <f t="shared" ref="E16:G16" si="11">CORREL(E2:E12, $C2:$C12)</f>
        <v>0.78427159193056262</v>
      </c>
      <c r="F16" s="5">
        <f t="shared" si="11"/>
        <v>0.78016777293492812</v>
      </c>
      <c r="G16" s="5">
        <f t="shared" si="11"/>
        <v>0.69544520563368251</v>
      </c>
      <c r="H16" s="5">
        <f>CORREL(H2:H12, $C2:$C12)</f>
        <v>0.76985212485712429</v>
      </c>
      <c r="I16" s="5"/>
      <c r="J16" s="5">
        <f>CORREL(J2:J12, $C2:$C12)</f>
        <v>0.61038365204527412</v>
      </c>
      <c r="K16" s="5">
        <f>CORREL(K2:K12, $C2:$C12)</f>
        <v>0.67975361346937591</v>
      </c>
      <c r="L16" s="5">
        <f>CORREL(L2:L12, $C2:$C12)</f>
        <v>0.78227439995479342</v>
      </c>
      <c r="M16" s="5">
        <f>CORREL(M2:M12, $C2:$C12)</f>
        <v>0.72518544645657579</v>
      </c>
      <c r="N16" s="5"/>
    </row>
    <row r="17" spans="1:14" ht="21" x14ac:dyDescent="0.25">
      <c r="A17" s="5"/>
      <c r="B17" s="5"/>
      <c r="C17" s="1" t="s">
        <v>23</v>
      </c>
      <c r="D17" s="9">
        <f>D16^2</f>
        <v>0.57841431421546674</v>
      </c>
      <c r="E17" s="9">
        <f t="shared" ref="E17:G17" si="12">E16^2</f>
        <v>0.61508192990929889</v>
      </c>
      <c r="F17" s="9">
        <f t="shared" si="12"/>
        <v>0.60866175392624555</v>
      </c>
      <c r="G17" s="9">
        <f t="shared" si="12"/>
        <v>0.48364403403887496</v>
      </c>
      <c r="H17" s="9">
        <f t="shared" ref="H17" si="13">H16^2</f>
        <v>0.59267229414702927</v>
      </c>
      <c r="I17" s="9"/>
      <c r="J17" s="9">
        <f t="shared" ref="J17:L17" si="14">J16^2</f>
        <v>0.37256820268412627</v>
      </c>
      <c r="K17" s="9">
        <f t="shared" si="14"/>
        <v>0.4620649750246737</v>
      </c>
      <c r="L17" s="9">
        <f t="shared" si="14"/>
        <v>0.6119532368246321</v>
      </c>
      <c r="M17" s="9">
        <f t="shared" ref="M17" si="15">M16^2</f>
        <v>0.52589393175242316</v>
      </c>
      <c r="N17" s="9"/>
    </row>
    <row r="18" spans="1:14" ht="21" x14ac:dyDescent="0.25">
      <c r="A18" s="5"/>
      <c r="B18" s="5"/>
      <c r="C18" s="1" t="s">
        <v>24</v>
      </c>
      <c r="D18" s="5">
        <f t="shared" ref="D18" si="16">SLOPE(D2:D12, $C2:$C12)</f>
        <v>1.8097087200107875</v>
      </c>
      <c r="E18" s="5">
        <f t="shared" ref="E18:G18" si="17">SLOPE(E2:E12, $C2:$C12)</f>
        <v>1.9279552261220285</v>
      </c>
      <c r="F18" s="5">
        <f t="shared" si="17"/>
        <v>2.1098093348126161</v>
      </c>
      <c r="G18" s="5">
        <f t="shared" si="17"/>
        <v>1.78586553125498</v>
      </c>
      <c r="H18" s="5">
        <f>SLOPE(H2:H12, $C2:$C12)</f>
        <v>1.9412100307298754</v>
      </c>
      <c r="I18" s="5"/>
      <c r="J18" s="5">
        <f>SLOPE(J2:J12, $C2:$C12)</f>
        <v>1.5583733557269128</v>
      </c>
      <c r="K18" s="5">
        <f>SLOPE(K2:K12, $C2:$C12)</f>
        <v>1.9328301786174007</v>
      </c>
      <c r="L18" s="5">
        <f>SLOPE(L2:L12, $C2:$C12)</f>
        <v>1.7494027718184155</v>
      </c>
      <c r="M18" s="5">
        <f>SLOPE(M2:M12, $C2:$C12)</f>
        <v>1.7468687687209099</v>
      </c>
      <c r="N18" s="5"/>
    </row>
    <row r="19" spans="1:14" ht="21" x14ac:dyDescent="0.25">
      <c r="A19" s="5"/>
      <c r="B19" s="5"/>
      <c r="C19" s="1"/>
      <c r="D19" s="6"/>
    </row>
    <row r="20" spans="1:14" ht="21" x14ac:dyDescent="0.25">
      <c r="A20" s="5"/>
      <c r="B20" s="5"/>
      <c r="C20" s="1"/>
      <c r="D20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2283-3567-AC48-8EB5-993DB7228ADD}">
  <dimension ref="A1:N20"/>
  <sheetViews>
    <sheetView workbookViewId="0">
      <pane xSplit="3" ySplit="1" topLeftCell="G2" activePane="bottomRight" state="frozen"/>
      <selection activeCell="AE1" sqref="AE1:AI1"/>
      <selection pane="topRight" activeCell="AE1" sqref="AE1:AI1"/>
      <selection pane="bottomLeft" activeCell="AE1" sqref="AE1:AI1"/>
      <selection pane="bottomRight" activeCell="J2" sqref="J2:L2"/>
    </sheetView>
  </sheetViews>
  <sheetFormatPr baseColWidth="10" defaultRowHeight="16" x14ac:dyDescent="0.2"/>
  <cols>
    <col min="1" max="1" width="3.83203125" bestFit="1" customWidth="1"/>
    <col min="2" max="2" width="6.33203125" bestFit="1" customWidth="1"/>
    <col min="3" max="3" width="16.83203125" bestFit="1" customWidth="1"/>
    <col min="4" max="4" width="20.1640625" customWidth="1"/>
    <col min="5" max="7" width="18.1640625" bestFit="1" customWidth="1"/>
    <col min="8" max="8" width="16.83203125" bestFit="1" customWidth="1"/>
    <col min="9" max="9" width="19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4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</row>
    <row r="2" spans="1:14" ht="21" x14ac:dyDescent="0.25">
      <c r="A2" s="15">
        <v>1</v>
      </c>
      <c r="B2" s="5" t="s">
        <v>105</v>
      </c>
      <c r="C2" s="5">
        <v>-7.48</v>
      </c>
      <c r="D2" s="5">
        <f>-6.56</f>
        <v>-6.56</v>
      </c>
      <c r="E2" s="5">
        <f>thrombin!E2-(thrombin!E$13-thrombin!$C$13)</f>
        <v>-6.312724545454544</v>
      </c>
      <c r="F2" s="5">
        <f>thrombin!F2-(thrombin!F$13-thrombin!$C$13)</f>
        <v>-6.4411490909090912</v>
      </c>
      <c r="G2" s="5">
        <f>thrombin!G2-(thrombin!G$13-thrombin!$C$13)</f>
        <v>-6.8811790909090913</v>
      </c>
      <c r="H2" s="5">
        <f>thrombin!H2-(thrombin!H$13-thrombin!$C$13)</f>
        <v>-6.5450175757575746</v>
      </c>
      <c r="I2" s="5">
        <f>STDEV(E2:G2)</f>
        <v>0.29812185288992799</v>
      </c>
      <c r="J2" s="5">
        <f>thrombin!J2-(thrombin!J$13-thrombin!$C$13)</f>
        <v>-6.2768999999999959</v>
      </c>
      <c r="K2" s="5">
        <f>thrombin!K2-(thrombin!K$13-thrombin!$C$13)</f>
        <v>-6.649485454545454</v>
      </c>
      <c r="L2" s="5">
        <f>thrombin!L2-(thrombin!L$13-thrombin!$C$13)</f>
        <v>-6.764279090909092</v>
      </c>
      <c r="M2" s="5">
        <f>thrombin!M2-(thrombin!M$13-thrombin!$C$13)</f>
        <v>-6.5635548484848467</v>
      </c>
      <c r="N2" s="5">
        <f>STDEV(J2:L2)</f>
        <v>0.25479922754455442</v>
      </c>
    </row>
    <row r="3" spans="1:14" ht="21" x14ac:dyDescent="0.25">
      <c r="A3" s="15">
        <v>2</v>
      </c>
      <c r="B3" s="5" t="s">
        <v>106</v>
      </c>
      <c r="C3" s="5">
        <v>-8.4600000000000009</v>
      </c>
      <c r="D3" s="5">
        <f>-8.03</f>
        <v>-8.0299999999999994</v>
      </c>
      <c r="E3" s="5">
        <f>thrombin!E3-(thrombin!E$13-thrombin!$C$13)</f>
        <v>-8.4182245454545441</v>
      </c>
      <c r="F3" s="5">
        <f>thrombin!F3-(thrombin!F$13-thrombin!$C$13)</f>
        <v>-8.3243790909090905</v>
      </c>
      <c r="G3" s="5">
        <f>thrombin!G3-(thrombin!G$13-thrombin!$C$13)</f>
        <v>-8.0718690909090913</v>
      </c>
      <c r="H3" s="5">
        <f>thrombin!H3-(thrombin!H$13-thrombin!$C$13)</f>
        <v>-8.2714909090909075</v>
      </c>
      <c r="I3" s="5">
        <f t="shared" ref="I3:I12" si="0">STDEV(E3:G3)</f>
        <v>0.17913233950175383</v>
      </c>
      <c r="J3" s="5">
        <f>thrombin!J3-(thrombin!J$13-thrombin!$C$13)</f>
        <v>-8.0144399999999969</v>
      </c>
      <c r="K3" s="5">
        <f>thrombin!K3-(thrombin!K$13-thrombin!$C$13)</f>
        <v>-9.0266754545454546</v>
      </c>
      <c r="L3" s="5">
        <f>thrombin!L3-(thrombin!L$13-thrombin!$C$13)</f>
        <v>-7.6453590909090909</v>
      </c>
      <c r="M3" s="5">
        <f>thrombin!M3-(thrombin!M$13-thrombin!$C$13)</f>
        <v>-8.2288248484848481</v>
      </c>
      <c r="N3" s="5">
        <f t="shared" ref="N3:N12" si="1">STDEV(J3:L3)</f>
        <v>0.71517786008607742</v>
      </c>
    </row>
    <row r="4" spans="1:14" ht="21" x14ac:dyDescent="0.25">
      <c r="A4" s="15">
        <v>3</v>
      </c>
      <c r="B4" s="5" t="s">
        <v>107</v>
      </c>
      <c r="C4" s="5">
        <v>-8.56</v>
      </c>
      <c r="D4" s="5">
        <f>-8.7</f>
        <v>-8.6999999999999993</v>
      </c>
      <c r="E4" s="5">
        <f>thrombin!E4-(thrombin!E$13-thrombin!$C$13)</f>
        <v>-9.1082245454545436</v>
      </c>
      <c r="F4" s="5">
        <f>thrombin!F4-(thrombin!F$13-thrombin!$C$13)</f>
        <v>-8.3613790909090913</v>
      </c>
      <c r="G4" s="5">
        <f>thrombin!G4-(thrombin!G$13-thrombin!$C$13)</f>
        <v>-9.0628190909090911</v>
      </c>
      <c r="H4" s="5">
        <f>thrombin!H4-(thrombin!H$13-thrombin!$C$13)</f>
        <v>-8.8441409090909087</v>
      </c>
      <c r="I4" s="5">
        <f t="shared" si="0"/>
        <v>0.41869994464566196</v>
      </c>
      <c r="J4" s="5">
        <f>thrombin!J4-(thrombin!J$13-thrombin!$C$13)</f>
        <v>-9.3969399999999972</v>
      </c>
      <c r="K4" s="5">
        <f>thrombin!K4-(thrombin!K$13-thrombin!$C$13)</f>
        <v>-9.5750754545454537</v>
      </c>
      <c r="L4" s="5">
        <f>thrombin!L4-(thrombin!L$13-thrombin!$C$13)</f>
        <v>-8.3381690909090906</v>
      </c>
      <c r="M4" s="5">
        <f>thrombin!M4-(thrombin!M$13-thrombin!$C$13)</f>
        <v>-9.1033948484848484</v>
      </c>
      <c r="N4" s="5">
        <f t="shared" si="1"/>
        <v>0.66866352157461983</v>
      </c>
    </row>
    <row r="5" spans="1:14" ht="21" x14ac:dyDescent="0.25">
      <c r="A5" s="15">
        <v>4</v>
      </c>
      <c r="B5" s="5" t="s">
        <v>108</v>
      </c>
      <c r="C5" s="5">
        <v>-8.25</v>
      </c>
      <c r="D5" s="5">
        <f>-9.81</f>
        <v>-9.81</v>
      </c>
      <c r="E5" s="5">
        <f>thrombin!E5-(thrombin!E$13-thrombin!$C$13)</f>
        <v>-9.6315245454545444</v>
      </c>
      <c r="F5" s="5">
        <f>thrombin!F5-(thrombin!F$13-thrombin!$C$13)</f>
        <v>-10.01567909090909</v>
      </c>
      <c r="G5" s="5">
        <f>thrombin!G5-(thrombin!G$13-thrombin!$C$13)</f>
        <v>-10.21111909090909</v>
      </c>
      <c r="H5" s="5">
        <f>thrombin!H5-(thrombin!H$13-thrombin!$C$13)</f>
        <v>-9.9527742424242405</v>
      </c>
      <c r="I5" s="5">
        <f t="shared" si="0"/>
        <v>0.29487323420809441</v>
      </c>
      <c r="J5" s="5">
        <f>thrombin!J5-(thrombin!J$13-thrombin!$C$13)</f>
        <v>-10.657139999999997</v>
      </c>
      <c r="K5" s="5">
        <f>thrombin!K5-(thrombin!K$13-thrombin!$C$13)</f>
        <v>-10.080275454545454</v>
      </c>
      <c r="L5" s="5">
        <f>thrombin!L5-(thrombin!L$13-thrombin!$C$13)</f>
        <v>-9.3912690909090912</v>
      </c>
      <c r="M5" s="5">
        <f>thrombin!M5-(thrombin!M$13-thrombin!$C$13)</f>
        <v>-10.042894848484847</v>
      </c>
      <c r="N5" s="5">
        <f t="shared" si="1"/>
        <v>0.63376278835440669</v>
      </c>
    </row>
    <row r="6" spans="1:14" ht="21" x14ac:dyDescent="0.25">
      <c r="A6" s="15">
        <v>5</v>
      </c>
      <c r="B6" s="5" t="s">
        <v>109</v>
      </c>
      <c r="C6" s="5">
        <v>-8.32</v>
      </c>
      <c r="D6" s="5">
        <f>-7.77</f>
        <v>-7.77</v>
      </c>
      <c r="E6" s="5">
        <f>thrombin!E6-(thrombin!E$13-thrombin!$C$13)</f>
        <v>-7.6921045454545443</v>
      </c>
      <c r="F6" s="5">
        <f>thrombin!F6-(thrombin!F$13-thrombin!$C$13)</f>
        <v>-7.5439090909090911</v>
      </c>
      <c r="G6" s="5">
        <f>thrombin!G6-(thrombin!G$13-thrombin!$C$13)</f>
        <v>-7.7153290909090906</v>
      </c>
      <c r="H6" s="5">
        <f>thrombin!H6-(thrombin!H$13-thrombin!$C$13)</f>
        <v>-7.6504475757575747</v>
      </c>
      <c r="I6" s="5">
        <f t="shared" si="0"/>
        <v>9.2992910715014157E-2</v>
      </c>
      <c r="J6" s="5">
        <f>thrombin!J6-(thrombin!J$13-thrombin!$C$13)</f>
        <v>-8.0428399999999964</v>
      </c>
      <c r="K6" s="5">
        <f>thrombin!K6-(thrombin!K$13-thrombin!$C$13)</f>
        <v>-7.9460654545454545</v>
      </c>
      <c r="L6" s="5">
        <f>thrombin!L6-(thrombin!L$13-thrombin!$C$13)</f>
        <v>-7.8619190909090921</v>
      </c>
      <c r="M6" s="5">
        <f>thrombin!M6-(thrombin!M$13-thrombin!$C$13)</f>
        <v>-7.9502748484848471</v>
      </c>
      <c r="N6" s="5">
        <f t="shared" si="1"/>
        <v>9.0533878104125012E-2</v>
      </c>
    </row>
    <row r="7" spans="1:14" ht="21" x14ac:dyDescent="0.25">
      <c r="A7" s="15">
        <v>6</v>
      </c>
      <c r="B7" s="5" t="s">
        <v>110</v>
      </c>
      <c r="C7" s="5">
        <v>-7.86</v>
      </c>
      <c r="D7" s="5">
        <f>-8.58</f>
        <v>-8.58</v>
      </c>
      <c r="E7" s="5">
        <f>thrombin!E7-(thrombin!E$13-thrombin!$C$13)</f>
        <v>-8.8503245454545443</v>
      </c>
      <c r="F7" s="5">
        <f>thrombin!F7-(thrombin!F$13-thrombin!$C$13)</f>
        <v>-8.3016790909090901</v>
      </c>
      <c r="G7" s="5">
        <f>thrombin!G7-(thrombin!G$13-thrombin!$C$13)</f>
        <v>-8.8358190909090908</v>
      </c>
      <c r="H7" s="5">
        <f>thrombin!H7-(thrombin!H$13-thrombin!$C$13)</f>
        <v>-8.6626075757575745</v>
      </c>
      <c r="I7" s="5">
        <f t="shared" si="0"/>
        <v>0.31265736907061675</v>
      </c>
      <c r="J7" s="5">
        <f>thrombin!J7-(thrombin!J$13-thrombin!$C$13)</f>
        <v>-8.7374399999999959</v>
      </c>
      <c r="K7" s="5">
        <f>thrombin!K7-(thrombin!K$13-thrombin!$C$13)</f>
        <v>-8.4221754545454548</v>
      </c>
      <c r="L7" s="5">
        <f>thrombin!L7-(thrombin!L$13-thrombin!$C$13)</f>
        <v>-8.7798690909090915</v>
      </c>
      <c r="M7" s="5">
        <f>thrombin!M7-(thrombin!M$13-thrombin!$C$13)</f>
        <v>-8.6464948484848474</v>
      </c>
      <c r="N7" s="5">
        <f t="shared" si="1"/>
        <v>0.19542121126388859</v>
      </c>
    </row>
    <row r="8" spans="1:14" ht="21" x14ac:dyDescent="0.25">
      <c r="A8" s="15">
        <v>7</v>
      </c>
      <c r="B8" s="5">
        <v>5</v>
      </c>
      <c r="C8" s="5">
        <v>-7.58</v>
      </c>
      <c r="D8" s="5">
        <f>-5.96</f>
        <v>-5.96</v>
      </c>
      <c r="E8" s="5">
        <f>thrombin!E8-(thrombin!E$13-thrombin!$C$13)</f>
        <v>-5.9389245454545438</v>
      </c>
      <c r="F8" s="5">
        <f>thrombin!F8-(thrombin!F$13-thrombin!$C$13)</f>
        <v>-6.0324690909090908</v>
      </c>
      <c r="G8" s="5">
        <f>thrombin!G8-(thrombin!G$13-thrombin!$C$13)</f>
        <v>-5.2966090909090902</v>
      </c>
      <c r="H8" s="5">
        <f>thrombin!H8-(thrombin!H$13-thrombin!$C$13)</f>
        <v>-5.7560009090909077</v>
      </c>
      <c r="I8" s="5">
        <f t="shared" si="0"/>
        <v>0.40058491915619077</v>
      </c>
      <c r="J8" s="5">
        <f>thrombin!J8-(thrombin!J$13-thrombin!$C$13)</f>
        <v>-5.8709399999999974</v>
      </c>
      <c r="K8" s="5">
        <f>thrombin!K8-(thrombin!K$13-thrombin!$C$13)</f>
        <v>-4.8791554545454536</v>
      </c>
      <c r="L8" s="5">
        <f>thrombin!L8-(thrombin!L$13-thrombin!$C$13)</f>
        <v>-6.6280990909090907</v>
      </c>
      <c r="M8" s="5">
        <f>thrombin!M8-(thrombin!M$13-thrombin!$C$13)</f>
        <v>-5.7927315151515133</v>
      </c>
      <c r="N8" s="5">
        <f t="shared" si="1"/>
        <v>0.87709086537310832</v>
      </c>
    </row>
    <row r="9" spans="1:14" ht="21" x14ac:dyDescent="0.25">
      <c r="A9" s="15">
        <v>8</v>
      </c>
      <c r="B9" s="5" t="s">
        <v>111</v>
      </c>
      <c r="C9" s="5">
        <v>-9.18</v>
      </c>
      <c r="D9" s="5">
        <v>-10.45</v>
      </c>
      <c r="E9" s="5">
        <f>thrombin!E9-(thrombin!E$13-thrombin!$C$13)</f>
        <v>-10.196424545454544</v>
      </c>
      <c r="F9" s="5">
        <f>thrombin!F9-(thrombin!F$13-thrombin!$C$13)</f>
        <v>-11.23377909090909</v>
      </c>
      <c r="G9" s="5">
        <f>thrombin!G9-(thrombin!G$13-thrombin!$C$13)</f>
        <v>-9.7185190909090906</v>
      </c>
      <c r="H9" s="5">
        <f>thrombin!H9-(thrombin!H$13-thrombin!$C$13)</f>
        <v>-10.382907575757576</v>
      </c>
      <c r="I9" s="5">
        <f t="shared" si="0"/>
        <v>0.77465163611990806</v>
      </c>
      <c r="J9" s="5">
        <f>thrombin!J9-(thrombin!J$13-thrombin!$C$13)</f>
        <v>-9.2516399999999965</v>
      </c>
      <c r="K9" s="5">
        <f>thrombin!K9-(thrombin!K$13-thrombin!$C$13)</f>
        <v>-9.7720754545454547</v>
      </c>
      <c r="L9" s="5">
        <f>thrombin!L9-(thrombin!L$13-thrombin!$C$13)</f>
        <v>-10.516069090909092</v>
      </c>
      <c r="M9" s="5">
        <f>thrombin!M9-(thrombin!M$13-thrombin!$C$13)</f>
        <v>-9.8465948484848465</v>
      </c>
      <c r="N9" s="5">
        <f t="shared" si="1"/>
        <v>0.63549987139189967</v>
      </c>
    </row>
    <row r="10" spans="1:14" ht="21" x14ac:dyDescent="0.25">
      <c r="A10" s="15">
        <v>9</v>
      </c>
      <c r="B10" s="5" t="s">
        <v>112</v>
      </c>
      <c r="C10" s="5">
        <v>-8.89</v>
      </c>
      <c r="D10" s="5">
        <f>-9.2</f>
        <v>-9.1999999999999993</v>
      </c>
      <c r="E10" s="5">
        <f>thrombin!E10-(thrombin!E$13-thrombin!$C$13)</f>
        <v>-9.4196245454545444</v>
      </c>
      <c r="F10" s="5">
        <f>thrombin!F10-(thrombin!F$13-thrombin!$C$13)</f>
        <v>-9.189979090909091</v>
      </c>
      <c r="G10" s="5">
        <f>thrombin!G10-(thrombin!G$13-thrombin!$C$13)</f>
        <v>-9.4270190909090914</v>
      </c>
      <c r="H10" s="5">
        <f>thrombin!H10-(thrombin!H$13-thrombin!$C$13)</f>
        <v>-9.345540909090909</v>
      </c>
      <c r="I10" s="5">
        <f t="shared" si="0"/>
        <v>0.13477121088216346</v>
      </c>
      <c r="J10" s="5">
        <f>thrombin!J10-(thrombin!J$13-thrombin!$C$13)</f>
        <v>-9.3971399999999967</v>
      </c>
      <c r="K10" s="5">
        <f>thrombin!K10-(thrombin!K$13-thrombin!$C$13)</f>
        <v>-9.5273754545454548</v>
      </c>
      <c r="L10" s="5">
        <f>thrombin!L10-(thrombin!L$13-thrombin!$C$13)</f>
        <v>-9.5344690909090914</v>
      </c>
      <c r="M10" s="5">
        <f>thrombin!M10-(thrombin!M$13-thrombin!$C$13)</f>
        <v>-9.4863281818181822</v>
      </c>
      <c r="N10" s="5">
        <f t="shared" si="1"/>
        <v>7.732062306551854E-2</v>
      </c>
    </row>
    <row r="11" spans="1:14" ht="21" x14ac:dyDescent="0.25">
      <c r="A11" s="15">
        <v>10</v>
      </c>
      <c r="B11" s="5" t="s">
        <v>113</v>
      </c>
      <c r="C11" s="5">
        <v>-8.91</v>
      </c>
      <c r="D11" s="5">
        <f>-8.3</f>
        <v>-8.3000000000000007</v>
      </c>
      <c r="E11" s="5">
        <f>thrombin!E11-(thrombin!E$13-thrombin!$C$13)</f>
        <v>-8.4887245454545432</v>
      </c>
      <c r="F11" s="5">
        <f>thrombin!F11-(thrombin!F$13-thrombin!$C$13)</f>
        <v>-8.3938790909090901</v>
      </c>
      <c r="G11" s="5">
        <f>thrombin!G11-(thrombin!G$13-thrombin!$C$13)</f>
        <v>-8.6562190909090901</v>
      </c>
      <c r="H11" s="5">
        <f>thrombin!H11-(thrombin!H$13-thrombin!$C$13)</f>
        <v>-8.5129409090909078</v>
      </c>
      <c r="I11" s="5">
        <f t="shared" si="0"/>
        <v>0.13283596313057125</v>
      </c>
      <c r="J11" s="5">
        <f>thrombin!J11-(thrombin!J$13-thrombin!$C$13)</f>
        <v>-7.9786399999999968</v>
      </c>
      <c r="K11" s="5">
        <f>thrombin!K11-(thrombin!K$13-thrombin!$C$13)</f>
        <v>-7.6522654545454536</v>
      </c>
      <c r="L11" s="5">
        <f>thrombin!L11-(thrombin!L$13-thrombin!$C$13)</f>
        <v>-8.8857690909090916</v>
      </c>
      <c r="M11" s="5">
        <f>thrombin!M11-(thrombin!M$13-thrombin!$C$13)</f>
        <v>-8.1722248484848468</v>
      </c>
      <c r="N11" s="5">
        <f t="shared" si="1"/>
        <v>0.63913153998434191</v>
      </c>
    </row>
    <row r="12" spans="1:14" ht="21" x14ac:dyDescent="0.25">
      <c r="A12" s="15">
        <v>11</v>
      </c>
      <c r="B12" s="5" t="s">
        <v>114</v>
      </c>
      <c r="C12" s="5">
        <v>-8.2200000000000006</v>
      </c>
      <c r="D12" s="5">
        <f>-8.34</f>
        <v>-8.34</v>
      </c>
      <c r="E12" s="5">
        <f>thrombin!E12-(thrombin!E$13-thrombin!$C$13)</f>
        <v>-7.6531745454545437</v>
      </c>
      <c r="F12" s="5">
        <f>thrombin!F12-(thrombin!F$13-thrombin!$C$13)</f>
        <v>-7.8717190909090906</v>
      </c>
      <c r="G12" s="5">
        <f>thrombin!G12-(thrombin!G$13-thrombin!$C$13)</f>
        <v>-7.8334990909090898</v>
      </c>
      <c r="H12" s="5">
        <f>thrombin!H12-(thrombin!H$13-thrombin!$C$13)</f>
        <v>-7.7861309090909074</v>
      </c>
      <c r="I12" s="5">
        <f t="shared" si="0"/>
        <v>0.11671862779159922</v>
      </c>
      <c r="J12" s="5">
        <f>thrombin!J12-(thrombin!J$13-thrombin!$C$13)</f>
        <v>-8.0859399999999972</v>
      </c>
      <c r="K12" s="5">
        <f>thrombin!K12-(thrombin!K$13-thrombin!$C$13)</f>
        <v>-8.179375454545454</v>
      </c>
      <c r="L12" s="5">
        <f>thrombin!L12-(thrombin!L$13-thrombin!$C$13)</f>
        <v>-7.3647290909090923</v>
      </c>
      <c r="M12" s="5">
        <f>thrombin!M12-(thrombin!M$13-thrombin!$C$13)</f>
        <v>-7.8766815151515139</v>
      </c>
      <c r="N12" s="5">
        <f t="shared" si="1"/>
        <v>0.44581835937666225</v>
      </c>
    </row>
    <row r="13" spans="1:14" ht="21" x14ac:dyDescent="0.25">
      <c r="A13" s="6"/>
      <c r="B13" s="3" t="s">
        <v>19</v>
      </c>
      <c r="C13" s="3">
        <f t="shared" ref="C13:D13" si="2">AVERAGE(C2:C12)</f>
        <v>-8.3372727272727261</v>
      </c>
      <c r="D13" s="3">
        <f t="shared" si="2"/>
        <v>-8.336363636363636</v>
      </c>
      <c r="E13" s="3">
        <f t="shared" ref="E13:H13" si="3">AVERAGE(E2:E12)</f>
        <v>-8.3372727272727261</v>
      </c>
      <c r="F13" s="3">
        <f t="shared" si="3"/>
        <v>-8.3372727272727278</v>
      </c>
      <c r="G13" s="3">
        <f t="shared" si="3"/>
        <v>-8.3372727272727261</v>
      </c>
      <c r="H13" s="3">
        <f t="shared" si="3"/>
        <v>-8.3372727272727261</v>
      </c>
      <c r="I13" s="3"/>
      <c r="J13" s="3">
        <f t="shared" ref="J13:M13" si="4">AVERAGE(J2:J12)</f>
        <v>-8.3372727272727243</v>
      </c>
      <c r="K13" s="3">
        <f t="shared" si="4"/>
        <v>-8.3372727272727261</v>
      </c>
      <c r="L13" s="3">
        <f t="shared" si="4"/>
        <v>-8.3372727272727278</v>
      </c>
      <c r="M13" s="3">
        <f t="shared" si="4"/>
        <v>-8.3372727272727261</v>
      </c>
      <c r="N13" s="3"/>
    </row>
    <row r="14" spans="1:14" ht="21" x14ac:dyDescent="0.25">
      <c r="A14" s="6"/>
      <c r="B14" s="6"/>
      <c r="C14" s="3" t="s">
        <v>20</v>
      </c>
      <c r="D14" s="8">
        <f t="array" ref="D14">AVERAGE(ABS(D2:D12-$C2:$C12))</f>
        <v>0.74999999999999989</v>
      </c>
      <c r="E14" s="8">
        <f t="array" ref="E14">AVERAGE(ABS(E2:E12-$C2:$C12))</f>
        <v>0.81202231404958714</v>
      </c>
      <c r="F14" s="8">
        <f t="array" ref="F14">AVERAGE(ABS(F2:F12-$C2:$C12))</f>
        <v>0.82929388429752082</v>
      </c>
      <c r="G14" s="8">
        <f t="array" ref="G14">AVERAGE(ABS(G2:G12-$C2:$C12))</f>
        <v>0.82096280991735571</v>
      </c>
      <c r="H14" s="8">
        <f t="array" ref="H14">AVERAGE(ABS(H2:H12-$C2:$C12))</f>
        <v>0.80872203856749358</v>
      </c>
      <c r="I14" s="10">
        <f>MAX(I2:I12)</f>
        <v>0.77465163611990806</v>
      </c>
      <c r="J14" s="8">
        <f t="array" ref="J14">AVERAGE(ABS(J2:J12-$C2:$C12))</f>
        <v>0.85460000000000036</v>
      </c>
      <c r="K14" s="8">
        <f t="array" ref="K14">AVERAGE(ABS(K2:K12-$C2:$C12))</f>
        <v>0.94611867768595059</v>
      </c>
      <c r="L14" s="8">
        <f t="array" ref="L14">AVERAGE(ABS(L2:L12-$C2:$C12))</f>
        <v>0.73485024793388443</v>
      </c>
      <c r="M14" s="8">
        <f t="array" ref="M14">AVERAGE(ABS(M2:M12-$C2:$C12))</f>
        <v>0.79740137741046879</v>
      </c>
      <c r="N14" s="10">
        <f>MAX(N2:N12)</f>
        <v>0.87709086537310832</v>
      </c>
    </row>
    <row r="15" spans="1:14" ht="21" x14ac:dyDescent="0.25">
      <c r="A15" s="6"/>
      <c r="B15" s="6"/>
      <c r="C15" s="3" t="s">
        <v>21</v>
      </c>
      <c r="D15" s="8">
        <f t="array" ref="D15">SQRT(AVERAGE((D2:D12-$C2:$C12)^2))</f>
        <v>0.90580451433066855</v>
      </c>
      <c r="E15" s="8">
        <f t="array" ref="E15">SQRT(AVERAGE((E2:E12-$C2:$C12)^2))</f>
        <v>0.92706509393269143</v>
      </c>
      <c r="F15" s="8">
        <f t="array" ref="F15">SQRT(AVERAGE((F2:F12-$C2:$C12)^2))</f>
        <v>1.0506536055190039</v>
      </c>
      <c r="G15" s="8">
        <f t="array" ref="G15">SQRT(AVERAGE((G2:G12-$C2:$C12)^2))</f>
        <v>1.0415002762052141</v>
      </c>
      <c r="H15" s="8">
        <f t="array" ref="H15">SQRT(AVERAGE((H2:H12-$C2:$C12)^2))</f>
        <v>0.96811712788652526</v>
      </c>
      <c r="I15" s="10">
        <f>AVERAGE(I2:I12)</f>
        <v>0.28691272801013656</v>
      </c>
      <c r="J15" s="8">
        <f t="array" ref="J15">SQRT(AVERAGE((J2:J12-$C2:$C12)^2))</f>
        <v>1.0894575953197994</v>
      </c>
      <c r="K15" s="8">
        <f t="array" ref="K15">SQRT(AVERAGE((K2:K12-$C2:$C12)^2))</f>
        <v>1.1863595499017048</v>
      </c>
      <c r="L15" s="8">
        <f t="array" ref="L15">SQRT(AVERAGE((L2:L12-$C2:$C12)^2))</f>
        <v>0.82142943119080325</v>
      </c>
      <c r="M15" s="8">
        <f t="array" ref="M15">SQRT(AVERAGE((M2:M12-$C2:$C12)^2))</f>
        <v>0.94459220568622082</v>
      </c>
      <c r="N15" s="10">
        <f>AVERAGE(N2:N12)</f>
        <v>0.47574724964720017</v>
      </c>
    </row>
    <row r="16" spans="1:14" ht="21" x14ac:dyDescent="0.25">
      <c r="A16" s="5"/>
      <c r="B16" s="5"/>
      <c r="C16" s="1" t="s">
        <v>22</v>
      </c>
      <c r="D16" s="5">
        <f t="shared" ref="D16" si="5">CORREL(D2:D12, $C2:$C12)</f>
        <v>0.76053554434718351</v>
      </c>
      <c r="E16" s="5">
        <f t="shared" ref="E16:H16" si="6">CORREL(E2:E12, $C2:$C12)</f>
        <v>0.78427159193056262</v>
      </c>
      <c r="F16" s="5">
        <f t="shared" si="6"/>
        <v>0.78016777293492823</v>
      </c>
      <c r="G16" s="5">
        <f t="shared" si="6"/>
        <v>0.69544520563368251</v>
      </c>
      <c r="H16" s="5">
        <f t="shared" si="6"/>
        <v>0.76985212485712429</v>
      </c>
      <c r="I16" s="5"/>
      <c r="J16" s="5">
        <f>CORREL(J2:J12, $C2:$C12)</f>
        <v>0.61038365204527401</v>
      </c>
      <c r="K16" s="5">
        <f>CORREL(K2:K12, $C2:$C12)</f>
        <v>0.67975361346937591</v>
      </c>
      <c r="L16" s="5">
        <f>CORREL(L2:L12, $C2:$C12)</f>
        <v>0.78227439995479342</v>
      </c>
      <c r="M16" s="5">
        <f>CORREL(M2:M12, $C2:$C12)</f>
        <v>0.72518544645657579</v>
      </c>
      <c r="N16" s="5"/>
    </row>
    <row r="17" spans="1:14" ht="21" x14ac:dyDescent="0.25">
      <c r="A17" s="5"/>
      <c r="B17" s="5"/>
      <c r="C17" s="1" t="s">
        <v>23</v>
      </c>
      <c r="D17" s="9">
        <f>D16^2</f>
        <v>0.57841431421546674</v>
      </c>
      <c r="E17" s="9">
        <f t="shared" ref="E17:H17" si="7">E16^2</f>
        <v>0.61508192990929889</v>
      </c>
      <c r="F17" s="9">
        <f t="shared" si="7"/>
        <v>0.60866175392624577</v>
      </c>
      <c r="G17" s="9">
        <f t="shared" si="7"/>
        <v>0.48364403403887496</v>
      </c>
      <c r="H17" s="9">
        <f t="shared" si="7"/>
        <v>0.59267229414702927</v>
      </c>
      <c r="I17" s="9"/>
      <c r="J17" s="9">
        <f t="shared" ref="J17:M17" si="8">J16^2</f>
        <v>0.3725682026841261</v>
      </c>
      <c r="K17" s="9">
        <f t="shared" si="8"/>
        <v>0.4620649750246737</v>
      </c>
      <c r="L17" s="9">
        <f t="shared" si="8"/>
        <v>0.6119532368246321</v>
      </c>
      <c r="M17" s="9">
        <f t="shared" si="8"/>
        <v>0.52589393175242316</v>
      </c>
      <c r="N17" s="9"/>
    </row>
    <row r="18" spans="1:14" ht="21" x14ac:dyDescent="0.25">
      <c r="A18" s="5"/>
      <c r="B18" s="5"/>
      <c r="C18" s="1" t="s">
        <v>24</v>
      </c>
      <c r="D18" s="5">
        <f t="shared" ref="D18" si="9">SLOPE(D2:D12, $C2:$C12)</f>
        <v>1.8097087200107875</v>
      </c>
      <c r="E18" s="5">
        <f t="shared" ref="E18:H18" si="10">SLOPE(E2:E12, $C2:$C12)</f>
        <v>1.9279552261220285</v>
      </c>
      <c r="F18" s="5">
        <f t="shared" si="10"/>
        <v>2.1098093348126166</v>
      </c>
      <c r="G18" s="5">
        <f t="shared" si="10"/>
        <v>1.78586553125498</v>
      </c>
      <c r="H18" s="5">
        <f t="shared" si="10"/>
        <v>1.9412100307298754</v>
      </c>
      <c r="I18" s="5"/>
      <c r="J18" s="5">
        <f>SLOPE(J2:J12, $C2:$C12)</f>
        <v>1.5583733557269126</v>
      </c>
      <c r="K18" s="5">
        <f>SLOPE(K2:K12, $C2:$C12)</f>
        <v>1.9328301786174007</v>
      </c>
      <c r="L18" s="5">
        <f>SLOPE(L2:L12, $C2:$C12)</f>
        <v>1.7494027718184155</v>
      </c>
      <c r="M18" s="5">
        <f>SLOPE(M2:M12, $C2:$C12)</f>
        <v>1.7468687687209099</v>
      </c>
      <c r="N18" s="5"/>
    </row>
    <row r="19" spans="1:14" ht="21" x14ac:dyDescent="0.25">
      <c r="A19" s="5"/>
      <c r="B19" s="5"/>
      <c r="C19" s="1"/>
      <c r="D19" s="6"/>
    </row>
    <row r="20" spans="1:14" ht="21" x14ac:dyDescent="0.25">
      <c r="A20" s="5"/>
      <c r="B20" s="5"/>
      <c r="C20" s="1"/>
      <c r="D20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A545-375A-964B-B34D-A94CF074318A}">
  <dimension ref="A1:I26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E2" sqref="E2"/>
    </sheetView>
  </sheetViews>
  <sheetFormatPr baseColWidth="10" defaultRowHeight="21" x14ac:dyDescent="0.25"/>
  <cols>
    <col min="1" max="1" width="3.83203125" style="5" bestFit="1" customWidth="1"/>
    <col min="2" max="2" width="9.33203125" style="5" bestFit="1" customWidth="1"/>
    <col min="3" max="3" width="12.1640625" style="5" bestFit="1" customWidth="1"/>
    <col min="4" max="4" width="20.5" style="5" customWidth="1"/>
    <col min="5" max="5" width="15.6640625" customWidth="1"/>
    <col min="6" max="7" width="12.6640625" bestFit="1" customWidth="1"/>
    <col min="8" max="8" width="11.33203125" bestFit="1" customWidth="1"/>
    <col min="9" max="9" width="13.5" bestFit="1" customWidth="1"/>
  </cols>
  <sheetData>
    <row r="1" spans="1:9" ht="42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" t="s">
        <v>135</v>
      </c>
    </row>
    <row r="2" spans="1:9" s="5" customFormat="1" x14ac:dyDescent="0.25">
      <c r="A2" s="5">
        <v>1</v>
      </c>
      <c r="B2" s="5" t="s">
        <v>3</v>
      </c>
      <c r="C2" s="5">
        <v>-9.5399999999999991</v>
      </c>
      <c r="D2" s="5">
        <v>-10.01</v>
      </c>
      <c r="E2" s="5">
        <v>-13.2462</v>
      </c>
      <c r="F2" s="5">
        <v>-13.1661</v>
      </c>
      <c r="G2" s="5">
        <v>-13.222200000000001</v>
      </c>
      <c r="H2" s="6">
        <f>AVERAGE(E2:G2)</f>
        <v>-13.211500000000001</v>
      </c>
      <c r="I2" s="6">
        <f>STDEV(E2:G2)</f>
        <v>4.1108028412951185E-2</v>
      </c>
    </row>
    <row r="3" spans="1:9" s="5" customFormat="1" x14ac:dyDescent="0.25">
      <c r="A3" s="5">
        <v>2</v>
      </c>
      <c r="B3" s="5" t="s">
        <v>4</v>
      </c>
      <c r="C3" s="5">
        <v>-9.7799999999999994</v>
      </c>
      <c r="D3" s="5">
        <v>-10.02</v>
      </c>
      <c r="E3" s="5">
        <v>-12.9702</v>
      </c>
      <c r="F3" s="5">
        <v>-14.0299</v>
      </c>
      <c r="G3" s="5">
        <v>-12.5692</v>
      </c>
      <c r="H3" s="6">
        <f t="shared" ref="H3:H17" si="0">AVERAGE(E3:G3)</f>
        <v>-13.189766666666666</v>
      </c>
      <c r="I3" s="6">
        <f t="shared" ref="I3:I17" si="1">STDEV(E3:G3)</f>
        <v>0.75469746477203214</v>
      </c>
    </row>
    <row r="4" spans="1:9" s="5" customFormat="1" x14ac:dyDescent="0.25">
      <c r="A4" s="5">
        <v>3</v>
      </c>
      <c r="B4" s="5" t="s">
        <v>5</v>
      </c>
      <c r="C4" s="5">
        <v>-8.26</v>
      </c>
      <c r="D4" s="5">
        <v>-8.06</v>
      </c>
      <c r="E4" s="5">
        <v>-11.866400000000001</v>
      </c>
      <c r="F4" s="5">
        <v>-12.2334</v>
      </c>
      <c r="G4" s="5">
        <v>-12.537800000000001</v>
      </c>
      <c r="H4" s="6">
        <f t="shared" si="0"/>
        <v>-12.212533333333335</v>
      </c>
      <c r="I4" s="6">
        <f t="shared" si="1"/>
        <v>0.33618603976568301</v>
      </c>
    </row>
    <row r="5" spans="1:9" s="5" customFormat="1" x14ac:dyDescent="0.25">
      <c r="A5" s="5">
        <v>4</v>
      </c>
      <c r="B5" s="5" t="s">
        <v>6</v>
      </c>
      <c r="C5" s="5">
        <v>-7.42</v>
      </c>
      <c r="D5" s="5">
        <v>-6.3</v>
      </c>
      <c r="E5" s="5">
        <v>-9.5977300000000003</v>
      </c>
      <c r="F5" s="5">
        <v>-9.3483800000000006</v>
      </c>
      <c r="G5" s="5">
        <v>-9.1529199999999999</v>
      </c>
      <c r="H5" s="6">
        <f t="shared" si="0"/>
        <v>-9.366343333333333</v>
      </c>
      <c r="I5" s="6">
        <f t="shared" si="1"/>
        <v>0.22294841339048235</v>
      </c>
    </row>
    <row r="6" spans="1:9" s="5" customFormat="1" x14ac:dyDescent="0.25">
      <c r="A6" s="5">
        <v>5</v>
      </c>
      <c r="B6" s="5" t="s">
        <v>7</v>
      </c>
      <c r="C6" s="5">
        <v>-9.56</v>
      </c>
      <c r="D6" s="5">
        <v>-9.51</v>
      </c>
      <c r="E6" s="5">
        <v>-12.6538</v>
      </c>
      <c r="F6" s="5">
        <v>-12.3125</v>
      </c>
      <c r="G6" s="5">
        <v>-13.4193</v>
      </c>
      <c r="H6" s="6">
        <f t="shared" si="0"/>
        <v>-12.795199999999999</v>
      </c>
      <c r="I6" s="6">
        <f t="shared" si="1"/>
        <v>0.56678658240999302</v>
      </c>
    </row>
    <row r="7" spans="1:9" s="5" customFormat="1" x14ac:dyDescent="0.25">
      <c r="A7" s="5">
        <v>6</v>
      </c>
      <c r="B7" s="5" t="s">
        <v>8</v>
      </c>
      <c r="C7" s="5">
        <v>-11.31</v>
      </c>
      <c r="D7" s="5">
        <v>-10.98</v>
      </c>
      <c r="E7" s="5">
        <v>-14.3019</v>
      </c>
      <c r="F7" s="5">
        <v>-14.9095</v>
      </c>
      <c r="G7" s="5">
        <v>-13.6975</v>
      </c>
      <c r="H7" s="6">
        <f t="shared" si="0"/>
        <v>-14.302966666666665</v>
      </c>
      <c r="I7" s="6">
        <f t="shared" si="1"/>
        <v>0.60600070406999795</v>
      </c>
    </row>
    <row r="8" spans="1:9" s="5" customFormat="1" x14ac:dyDescent="0.25">
      <c r="A8" s="5">
        <v>7</v>
      </c>
      <c r="B8" s="5" t="s">
        <v>9</v>
      </c>
      <c r="C8" s="5">
        <v>-9.6999999999999993</v>
      </c>
      <c r="D8" s="5">
        <v>-9.82</v>
      </c>
      <c r="E8" s="5">
        <v>-13.3085</v>
      </c>
      <c r="F8" s="5">
        <v>-14.637499999999999</v>
      </c>
      <c r="G8" s="5">
        <v>-13.4693</v>
      </c>
      <c r="H8" s="6">
        <f t="shared" si="0"/>
        <v>-13.805100000000001</v>
      </c>
      <c r="I8" s="6">
        <f t="shared" si="1"/>
        <v>0.72534921244873418</v>
      </c>
    </row>
    <row r="9" spans="1:9" s="6" customFormat="1" x14ac:dyDescent="0.25">
      <c r="A9" s="5">
        <v>8</v>
      </c>
      <c r="B9" s="5" t="s">
        <v>10</v>
      </c>
      <c r="C9" s="5">
        <v>-9</v>
      </c>
      <c r="D9" s="5">
        <v>-8.67</v>
      </c>
      <c r="E9" s="5">
        <v>-12.005000000000001</v>
      </c>
      <c r="F9" s="5">
        <v>-12.6008</v>
      </c>
      <c r="G9" s="5">
        <v>-12.2765</v>
      </c>
      <c r="H9" s="6">
        <f t="shared" si="0"/>
        <v>-12.2941</v>
      </c>
      <c r="I9" s="6">
        <f t="shared" si="1"/>
        <v>0.29828967464530115</v>
      </c>
    </row>
    <row r="10" spans="1:9" s="6" customFormat="1" x14ac:dyDescent="0.25">
      <c r="A10" s="5">
        <v>9</v>
      </c>
      <c r="B10" s="5" t="s">
        <v>11</v>
      </c>
      <c r="C10" s="5">
        <v>-7.75</v>
      </c>
      <c r="D10" s="5">
        <v>-8.08</v>
      </c>
      <c r="E10" s="5">
        <v>-12.0121</v>
      </c>
      <c r="F10" s="5">
        <v>-11.888500000000001</v>
      </c>
      <c r="G10" s="5">
        <v>-11.105600000000001</v>
      </c>
      <c r="H10" s="6">
        <f t="shared" si="0"/>
        <v>-11.668733333333334</v>
      </c>
      <c r="I10" s="6">
        <f t="shared" si="1"/>
        <v>0.49158783887860069</v>
      </c>
    </row>
    <row r="11" spans="1:9" s="6" customFormat="1" x14ac:dyDescent="0.25">
      <c r="A11" s="5">
        <v>10</v>
      </c>
      <c r="B11" s="5" t="s">
        <v>12</v>
      </c>
      <c r="C11" s="5">
        <v>-8.98</v>
      </c>
      <c r="D11" s="5">
        <v>-9.44</v>
      </c>
      <c r="E11" s="5">
        <v>-13.414300000000001</v>
      </c>
      <c r="F11" s="5">
        <v>-12.8421</v>
      </c>
      <c r="G11" s="5">
        <v>-12.8041</v>
      </c>
      <c r="H11" s="6">
        <f t="shared" si="0"/>
        <v>-13.020166666666666</v>
      </c>
      <c r="I11" s="6">
        <f t="shared" si="1"/>
        <v>0.3418578847025962</v>
      </c>
    </row>
    <row r="12" spans="1:9" s="6" customFormat="1" x14ac:dyDescent="0.25">
      <c r="A12" s="5">
        <v>11</v>
      </c>
      <c r="B12" s="5" t="s">
        <v>13</v>
      </c>
      <c r="C12" s="5">
        <v>-10.53</v>
      </c>
      <c r="D12" s="5">
        <v>-10.41</v>
      </c>
      <c r="E12" s="5">
        <v>-13.758900000000001</v>
      </c>
      <c r="F12" s="5">
        <v>-13.4148</v>
      </c>
      <c r="G12" s="5">
        <v>-14.059200000000001</v>
      </c>
      <c r="H12" s="6">
        <f t="shared" si="0"/>
        <v>-13.744300000000001</v>
      </c>
      <c r="I12" s="6">
        <f t="shared" si="1"/>
        <v>0.32244799580707634</v>
      </c>
    </row>
    <row r="13" spans="1:9" s="6" customFormat="1" x14ac:dyDescent="0.25">
      <c r="A13" s="5">
        <v>12</v>
      </c>
      <c r="B13" s="5" t="s">
        <v>14</v>
      </c>
      <c r="C13" s="5">
        <v>-9.2100000000000009</v>
      </c>
      <c r="D13" s="5">
        <v>-10.58</v>
      </c>
      <c r="E13" s="5">
        <v>-14.682700000000001</v>
      </c>
      <c r="F13" s="5">
        <v>-13.9313</v>
      </c>
      <c r="G13" s="5">
        <v>-13.851000000000001</v>
      </c>
      <c r="H13" s="6">
        <f t="shared" si="0"/>
        <v>-14.155000000000001</v>
      </c>
      <c r="I13" s="6">
        <f t="shared" si="1"/>
        <v>0.45876190992714289</v>
      </c>
    </row>
    <row r="14" spans="1:9" s="6" customFormat="1" x14ac:dyDescent="0.25">
      <c r="A14" s="5">
        <v>13</v>
      </c>
      <c r="B14" s="5" t="s">
        <v>15</v>
      </c>
      <c r="C14" s="5">
        <v>-11.7</v>
      </c>
      <c r="D14" s="5">
        <v>-11.29</v>
      </c>
      <c r="E14" s="5">
        <v>-14.7394</v>
      </c>
      <c r="F14" s="5">
        <v>-15.561999999999999</v>
      </c>
      <c r="G14" s="5">
        <v>-14.924300000000001</v>
      </c>
      <c r="H14" s="6">
        <f t="shared" si="0"/>
        <v>-15.075233333333335</v>
      </c>
      <c r="I14" s="6">
        <f t="shared" si="1"/>
        <v>0.43157078600541648</v>
      </c>
    </row>
    <row r="15" spans="1:9" s="6" customFormat="1" x14ac:dyDescent="0.25">
      <c r="A15" s="5">
        <v>14</v>
      </c>
      <c r="B15" s="5" t="s">
        <v>16</v>
      </c>
      <c r="C15" s="5">
        <v>-11.28</v>
      </c>
      <c r="D15" s="5">
        <v>-11.18</v>
      </c>
      <c r="E15" s="5">
        <v>-14.748799999999999</v>
      </c>
      <c r="F15" s="5">
        <v>-14.789099999999999</v>
      </c>
      <c r="G15" s="5">
        <v>-13.853300000000001</v>
      </c>
      <c r="H15" s="6">
        <f t="shared" si="0"/>
        <v>-14.463733333333332</v>
      </c>
      <c r="I15" s="6">
        <f t="shared" si="1"/>
        <v>0.52903465229919711</v>
      </c>
    </row>
    <row r="16" spans="1:9" s="6" customFormat="1" x14ac:dyDescent="0.25">
      <c r="A16" s="5">
        <v>15</v>
      </c>
      <c r="B16" s="5" t="s">
        <v>17</v>
      </c>
      <c r="C16" s="5">
        <v>-10.98</v>
      </c>
      <c r="D16" s="5">
        <v>-10.34</v>
      </c>
      <c r="E16" s="5">
        <v>-14.202500000000001</v>
      </c>
      <c r="F16" s="5">
        <v>-14.319699999999999</v>
      </c>
      <c r="G16" s="5">
        <v>-13.6007</v>
      </c>
      <c r="H16" s="6">
        <f t="shared" si="0"/>
        <v>-14.040966666666668</v>
      </c>
      <c r="I16" s="6">
        <f t="shared" si="1"/>
        <v>0.38575900940008295</v>
      </c>
    </row>
    <row r="17" spans="1:9" s="6" customFormat="1" x14ac:dyDescent="0.25">
      <c r="A17" s="5">
        <v>16</v>
      </c>
      <c r="B17" s="5" t="s">
        <v>18</v>
      </c>
      <c r="C17" s="5">
        <v>-10.94</v>
      </c>
      <c r="D17" s="5">
        <v>-11.25</v>
      </c>
      <c r="E17" s="5">
        <v>-15.257999999999999</v>
      </c>
      <c r="F17" s="5">
        <v>-15.1022</v>
      </c>
      <c r="G17" s="5">
        <v>-15.1098</v>
      </c>
      <c r="H17" s="6">
        <f t="shared" si="0"/>
        <v>-15.156666666666666</v>
      </c>
      <c r="I17" s="6">
        <f t="shared" si="1"/>
        <v>8.7839474801100992E-2</v>
      </c>
    </row>
    <row r="18" spans="1:9" s="7" customFormat="1" x14ac:dyDescent="0.25">
      <c r="A18" s="6"/>
      <c r="B18" s="3" t="s">
        <v>19</v>
      </c>
      <c r="C18" s="3">
        <f>AVERAGE(C2:C17)</f>
        <v>-9.7462499999999999</v>
      </c>
      <c r="D18" s="3">
        <f>AVERAGE(D2:D17)</f>
        <v>-9.7462499999999999</v>
      </c>
      <c r="E18" s="3">
        <f t="shared" ref="E18:G18" si="2">AVERAGE(E2:E17)</f>
        <v>-13.297901874999999</v>
      </c>
      <c r="F18" s="3">
        <f t="shared" si="2"/>
        <v>-13.442986250000001</v>
      </c>
      <c r="G18" s="3">
        <f t="shared" si="2"/>
        <v>-13.103294999999999</v>
      </c>
      <c r="H18" s="3">
        <f t="shared" ref="H18" si="3">AVERAGE(H2:H17)</f>
        <v>-13.281394375</v>
      </c>
    </row>
    <row r="19" spans="1:9" s="7" customFormat="1" x14ac:dyDescent="0.25">
      <c r="A19" s="6"/>
      <c r="B19" s="6"/>
      <c r="C19" s="3" t="s">
        <v>20</v>
      </c>
      <c r="D19" s="8">
        <f t="array" ref="D19">AVERAGE(ABS(D2:D17-$C2:$C17))</f>
        <v>0.41250000000000003</v>
      </c>
      <c r="E19" s="8">
        <f t="array" ref="E19">AVERAGE(ABS(E2:E17-$C2:$C17))</f>
        <v>3.5516518750000001</v>
      </c>
      <c r="F19" s="8">
        <f t="array" ref="F19">AVERAGE(ABS(F2:F17-$C2:$C17))</f>
        <v>3.6967362499999994</v>
      </c>
      <c r="G19" s="8">
        <f t="array" ref="G19">AVERAGE(ABS(G2:G17-$C2:$C17))</f>
        <v>3.3570450000000007</v>
      </c>
      <c r="H19" s="8">
        <f t="array" ref="H19">AVERAGE(ABS(H2:H17-$C2:$C17))</f>
        <v>3.5351443750000002</v>
      </c>
      <c r="I19" s="10">
        <f>MAX(I2:I17)</f>
        <v>0.75469746477203214</v>
      </c>
    </row>
    <row r="20" spans="1:9" s="7" customFormat="1" x14ac:dyDescent="0.25">
      <c r="A20" s="6"/>
      <c r="B20" s="6"/>
      <c r="C20" s="3" t="s">
        <v>21</v>
      </c>
      <c r="D20" s="8">
        <f t="array" ref="D20">SQRT(AVERAGE((D2:D17-$C2:$C17)^2))</f>
        <v>0.54217155956394458</v>
      </c>
      <c r="E20" s="8">
        <f t="array" ref="E20">SQRT(AVERAGE((E2:E17-$C2:$C17)^2))</f>
        <v>3.629231961990202</v>
      </c>
      <c r="F20" s="8">
        <f t="array" ref="F20">SQRT(AVERAGE((F2:F17-$C2:$C17)^2))</f>
        <v>3.7662664430806005</v>
      </c>
      <c r="G20" s="8">
        <f t="array" ref="G20">SQRT(AVERAGE((G2:G17-$C2:$C17)^2))</f>
        <v>3.4399260098002116</v>
      </c>
      <c r="H20" s="8">
        <f t="array" ref="H20">SQRT(AVERAGE((H2:H17-$C2:$C17)^2))</f>
        <v>3.5950210556396418</v>
      </c>
      <c r="I20" s="10">
        <f>AVERAGE(I2:I17)</f>
        <v>0.41251410448352427</v>
      </c>
    </row>
    <row r="21" spans="1:9" x14ac:dyDescent="0.25">
      <c r="C21" s="1" t="s">
        <v>22</v>
      </c>
      <c r="D21" s="5">
        <f>CORREL(D2:D17, $C2:$C17)</f>
        <v>0.91462342396160912</v>
      </c>
      <c r="E21" s="5">
        <f t="shared" ref="E21:G21" si="4">CORREL(E2:E17, $C2:$C17)</f>
        <v>0.84849769139708164</v>
      </c>
      <c r="F21" s="5">
        <f t="shared" si="4"/>
        <v>0.88268706200488556</v>
      </c>
      <c r="G21" s="5">
        <f t="shared" si="4"/>
        <v>0.84508486121926274</v>
      </c>
      <c r="H21" s="5">
        <f t="shared" ref="H21" si="5">CORREL(H2:H17, $C2:$C17)</f>
        <v>0.88454233670395055</v>
      </c>
    </row>
    <row r="22" spans="1:9" x14ac:dyDescent="0.25">
      <c r="C22" s="1" t="s">
        <v>23</v>
      </c>
      <c r="D22" s="9">
        <f>D21^2</f>
        <v>0.8365360076592574</v>
      </c>
      <c r="E22" s="9">
        <f t="shared" ref="E22:G22" si="6">E21^2</f>
        <v>0.71994833230617716</v>
      </c>
      <c r="F22" s="9">
        <f t="shared" si="6"/>
        <v>0.77913644943081672</v>
      </c>
      <c r="G22" s="9">
        <f t="shared" si="6"/>
        <v>0.71416842266198055</v>
      </c>
      <c r="H22" s="9">
        <f t="shared" ref="H22" si="7">H21^2</f>
        <v>0.782415145421685</v>
      </c>
    </row>
    <row r="23" spans="1:9" x14ac:dyDescent="0.25">
      <c r="C23" s="1" t="s">
        <v>24</v>
      </c>
      <c r="D23" s="5">
        <f>SLOPE(D2:D17, $C2:$C17)</f>
        <v>0.97366545721229825</v>
      </c>
      <c r="E23" s="5">
        <f t="shared" ref="E23:G23" si="8">SLOPE(E2:E17, $C2:$C17)</f>
        <v>0.94817243422541697</v>
      </c>
      <c r="F23" s="5">
        <f t="shared" si="8"/>
        <v>1.0683802941632874</v>
      </c>
      <c r="G23" s="5">
        <f t="shared" si="8"/>
        <v>0.93858331150648755</v>
      </c>
      <c r="H23" s="5">
        <f t="shared" ref="H23" si="9">SLOPE(H2:H17, $C2:$C17)</f>
        <v>0.98504534663173049</v>
      </c>
    </row>
    <row r="24" spans="1:9" x14ac:dyDescent="0.25">
      <c r="C24" s="1"/>
      <c r="D24" s="6"/>
    </row>
    <row r="25" spans="1:9" x14ac:dyDescent="0.25">
      <c r="C25" s="1"/>
      <c r="D25" s="9"/>
    </row>
    <row r="26" spans="1:9" x14ac:dyDescent="0.25">
      <c r="C26" s="1"/>
    </row>
  </sheetData>
  <pageMargins left="0.7" right="0.7" top="0.75" bottom="0.75" header="0.3" footer="0.3"/>
  <pageSetup orientation="portrait" horizontalDpi="0" verticalDpi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7650-8904-6746-BC30-3CB2A27EBF57}">
  <dimension ref="A1:I26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D20" sqref="D20"/>
    </sheetView>
  </sheetViews>
  <sheetFormatPr baseColWidth="10" defaultRowHeight="21" x14ac:dyDescent="0.25"/>
  <cols>
    <col min="1" max="1" width="3.83203125" style="5" bestFit="1" customWidth="1"/>
    <col min="2" max="2" width="9.33203125" style="5" bestFit="1" customWidth="1"/>
    <col min="3" max="3" width="12.1640625" style="5" bestFit="1" customWidth="1"/>
    <col min="4" max="4" width="20" style="5" customWidth="1"/>
    <col min="5" max="5" width="15.1640625" customWidth="1"/>
    <col min="6" max="7" width="12.6640625" bestFit="1" customWidth="1"/>
    <col min="8" max="8" width="11.33203125" bestFit="1" customWidth="1"/>
    <col min="9" max="9" width="13.5" bestFit="1" customWidth="1"/>
  </cols>
  <sheetData>
    <row r="1" spans="1:9" ht="43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42" t="s">
        <v>171</v>
      </c>
      <c r="F1" s="4" t="s">
        <v>132</v>
      </c>
      <c r="G1" s="4" t="s">
        <v>133</v>
      </c>
      <c r="H1" s="4" t="s">
        <v>134</v>
      </c>
      <c r="I1" s="4" t="s">
        <v>135</v>
      </c>
    </row>
    <row r="2" spans="1:9" s="5" customFormat="1" x14ac:dyDescent="0.25">
      <c r="A2" s="5">
        <v>1</v>
      </c>
      <c r="B2" s="5" t="s">
        <v>3</v>
      </c>
      <c r="C2" s="5">
        <v>-9.5399999999999991</v>
      </c>
      <c r="D2" s="5">
        <v>-10.01</v>
      </c>
      <c r="E2" s="5">
        <f>'tyk2'!E2-('tyk2'!E$18-'tyk2'!$C$18)</f>
        <v>-9.6945481250000007</v>
      </c>
      <c r="F2" s="5">
        <f>'tyk2'!F2-('tyk2'!F$18-'tyk2'!$C$18)</f>
        <v>-9.4693637499999994</v>
      </c>
      <c r="G2" s="5">
        <f>'tyk2'!G2-('tyk2'!G$18-'tyk2'!$C$18)</f>
        <v>-9.8651550000000015</v>
      </c>
      <c r="H2" s="5">
        <f>AVERAGE(E2:G2)</f>
        <v>-9.6763556250000011</v>
      </c>
      <c r="I2" s="6">
        <f>STDEV(E2:G2)</f>
        <v>0.1985217965018666</v>
      </c>
    </row>
    <row r="3" spans="1:9" s="5" customFormat="1" x14ac:dyDescent="0.25">
      <c r="A3" s="5">
        <v>2</v>
      </c>
      <c r="B3" s="5" t="s">
        <v>4</v>
      </c>
      <c r="C3" s="5">
        <v>-9.7799999999999994</v>
      </c>
      <c r="D3" s="5">
        <v>-10.02</v>
      </c>
      <c r="E3" s="5">
        <f>'tyk2'!E3-('tyk2'!E$18-'tyk2'!$C$18)</f>
        <v>-9.4185481250000009</v>
      </c>
      <c r="F3" s="5">
        <f>'tyk2'!F3-('tyk2'!F$18-'tyk2'!$C$18)</f>
        <v>-10.333163749999999</v>
      </c>
      <c r="G3" s="5">
        <f>'tyk2'!G3-('tyk2'!G$18-'tyk2'!$C$18)</f>
        <v>-9.212155000000001</v>
      </c>
      <c r="H3" s="5">
        <f t="shared" ref="H3:H17" si="0">AVERAGE(E3:G3)</f>
        <v>-9.6546222916666675</v>
      </c>
      <c r="I3" s="6">
        <f t="shared" ref="I3:I17" si="1">STDEV(E3:G3)</f>
        <v>0.59662669527909995</v>
      </c>
    </row>
    <row r="4" spans="1:9" s="5" customFormat="1" x14ac:dyDescent="0.25">
      <c r="A4" s="5">
        <v>3</v>
      </c>
      <c r="B4" s="5" t="s">
        <v>5</v>
      </c>
      <c r="C4" s="5">
        <v>-8.26</v>
      </c>
      <c r="D4" s="5">
        <v>-8.06</v>
      </c>
      <c r="E4" s="5">
        <f>'tyk2'!E4-('tyk2'!E$18-'tyk2'!$C$18)</f>
        <v>-8.3147481250000013</v>
      </c>
      <c r="F4" s="5">
        <f>'tyk2'!F4-('tyk2'!F$18-'tyk2'!$C$18)</f>
        <v>-8.5366637499999989</v>
      </c>
      <c r="G4" s="5">
        <f>'tyk2'!G4-('tyk2'!G$18-'tyk2'!$C$18)</f>
        <v>-9.1807550000000013</v>
      </c>
      <c r="H4" s="5">
        <f t="shared" si="0"/>
        <v>-8.6773889583333332</v>
      </c>
      <c r="I4" s="6">
        <f t="shared" si="1"/>
        <v>0.44982737253546701</v>
      </c>
    </row>
    <row r="5" spans="1:9" s="5" customFormat="1" x14ac:dyDescent="0.25">
      <c r="A5" s="5">
        <v>4</v>
      </c>
      <c r="B5" s="5" t="s">
        <v>6</v>
      </c>
      <c r="C5" s="5">
        <v>-7.42</v>
      </c>
      <c r="D5" s="5">
        <v>-6.3</v>
      </c>
      <c r="E5" s="5">
        <f>'tyk2'!E5-('tyk2'!E$18-'tyk2'!$C$18)</f>
        <v>-6.0460781250000011</v>
      </c>
      <c r="F5" s="5">
        <f>'tyk2'!F5-('tyk2'!F$18-'tyk2'!$C$18)</f>
        <v>-5.6516437499999999</v>
      </c>
      <c r="G5" s="5">
        <f>'tyk2'!G5-('tyk2'!G$18-'tyk2'!$C$18)</f>
        <v>-5.7958750000000006</v>
      </c>
      <c r="H5" s="5">
        <f t="shared" si="0"/>
        <v>-5.8311989583333341</v>
      </c>
      <c r="I5" s="6">
        <f t="shared" si="1"/>
        <v>0.1995756888242195</v>
      </c>
    </row>
    <row r="6" spans="1:9" s="5" customFormat="1" x14ac:dyDescent="0.25">
      <c r="A6" s="5">
        <v>5</v>
      </c>
      <c r="B6" s="5" t="s">
        <v>7</v>
      </c>
      <c r="C6" s="5">
        <v>-9.56</v>
      </c>
      <c r="D6" s="5">
        <v>-9.51</v>
      </c>
      <c r="E6" s="5">
        <f>'tyk2'!E6-('tyk2'!E$18-'tyk2'!$C$18)</f>
        <v>-9.1021481250000011</v>
      </c>
      <c r="F6" s="5">
        <f>'tyk2'!F6-('tyk2'!F$18-'tyk2'!$C$18)</f>
        <v>-8.6157637499999993</v>
      </c>
      <c r="G6" s="5">
        <f>'tyk2'!G6-('tyk2'!G$18-'tyk2'!$C$18)</f>
        <v>-10.062255</v>
      </c>
      <c r="H6" s="5">
        <f t="shared" si="0"/>
        <v>-9.2600556249999997</v>
      </c>
      <c r="I6" s="6">
        <f t="shared" si="1"/>
        <v>0.73606067548730569</v>
      </c>
    </row>
    <row r="7" spans="1:9" s="5" customFormat="1" x14ac:dyDescent="0.25">
      <c r="A7" s="5">
        <v>6</v>
      </c>
      <c r="B7" s="5" t="s">
        <v>8</v>
      </c>
      <c r="C7" s="5">
        <v>-11.31</v>
      </c>
      <c r="D7" s="5">
        <v>-10.98</v>
      </c>
      <c r="E7" s="5">
        <f>'tyk2'!E7-('tyk2'!E$18-'tyk2'!$C$18)</f>
        <v>-10.750248125000001</v>
      </c>
      <c r="F7" s="5">
        <f>'tyk2'!F7-('tyk2'!F$18-'tyk2'!$C$18)</f>
        <v>-11.212763749999999</v>
      </c>
      <c r="G7" s="5">
        <f>'tyk2'!G7-('tyk2'!G$18-'tyk2'!$C$18)</f>
        <v>-10.340455</v>
      </c>
      <c r="H7" s="5">
        <f t="shared" si="0"/>
        <v>-10.767822291666667</v>
      </c>
      <c r="I7" s="6">
        <f t="shared" si="1"/>
        <v>0.43641984067198497</v>
      </c>
    </row>
    <row r="8" spans="1:9" s="5" customFormat="1" x14ac:dyDescent="0.25">
      <c r="A8" s="5">
        <v>7</v>
      </c>
      <c r="B8" s="5" t="s">
        <v>9</v>
      </c>
      <c r="C8" s="5">
        <v>-9.6999999999999993</v>
      </c>
      <c r="D8" s="5">
        <v>-9.82</v>
      </c>
      <c r="E8" s="5">
        <f>'tyk2'!E8-('tyk2'!E$18-'tyk2'!$C$18)</f>
        <v>-9.7568481250000012</v>
      </c>
      <c r="F8" s="5">
        <f>'tyk2'!F8-('tyk2'!F$18-'tyk2'!$C$18)</f>
        <v>-10.940763749999999</v>
      </c>
      <c r="G8" s="5">
        <f>'tyk2'!G8-('tyk2'!G$18-'tyk2'!$C$18)</f>
        <v>-10.112255000000001</v>
      </c>
      <c r="H8" s="5">
        <f t="shared" si="0"/>
        <v>-10.269955625</v>
      </c>
      <c r="I8" s="6">
        <f t="shared" si="1"/>
        <v>0.6075081621870001</v>
      </c>
    </row>
    <row r="9" spans="1:9" s="6" customFormat="1" x14ac:dyDescent="0.25">
      <c r="A9" s="5">
        <v>8</v>
      </c>
      <c r="B9" s="5" t="s">
        <v>10</v>
      </c>
      <c r="C9" s="5">
        <v>-9</v>
      </c>
      <c r="D9" s="5">
        <v>-8.67</v>
      </c>
      <c r="E9" s="5">
        <f>'tyk2'!E9-('tyk2'!E$18-'tyk2'!$C$18)</f>
        <v>-8.4533481250000015</v>
      </c>
      <c r="F9" s="5">
        <f>'tyk2'!F9-('tyk2'!F$18-'tyk2'!$C$18)</f>
        <v>-8.9040637499999988</v>
      </c>
      <c r="G9" s="5">
        <f>'tyk2'!G9-('tyk2'!G$18-'tyk2'!$C$18)</f>
        <v>-8.919455000000001</v>
      </c>
      <c r="H9" s="5">
        <f t="shared" si="0"/>
        <v>-8.7589556250000005</v>
      </c>
      <c r="I9" s="6">
        <f t="shared" si="1"/>
        <v>0.26477571770524511</v>
      </c>
    </row>
    <row r="10" spans="1:9" s="6" customFormat="1" x14ac:dyDescent="0.25">
      <c r="A10" s="5">
        <v>9</v>
      </c>
      <c r="B10" s="5" t="s">
        <v>11</v>
      </c>
      <c r="C10" s="5">
        <v>-7.75</v>
      </c>
      <c r="D10" s="5">
        <v>-8.08</v>
      </c>
      <c r="E10" s="5">
        <f>'tyk2'!E10-('tyk2'!E$18-'tyk2'!$C$18)</f>
        <v>-8.460448125000001</v>
      </c>
      <c r="F10" s="5">
        <f>'tyk2'!F10-('tyk2'!F$18-'tyk2'!$C$18)</f>
        <v>-8.1917637499999998</v>
      </c>
      <c r="G10" s="5">
        <f>'tyk2'!G10-('tyk2'!G$18-'tyk2'!$C$18)</f>
        <v>-7.7485550000000014</v>
      </c>
      <c r="H10" s="5">
        <f t="shared" si="0"/>
        <v>-8.1335889583333341</v>
      </c>
      <c r="I10" s="6">
        <f t="shared" si="1"/>
        <v>0.35949434647106931</v>
      </c>
    </row>
    <row r="11" spans="1:9" s="6" customFormat="1" x14ac:dyDescent="0.25">
      <c r="A11" s="5">
        <v>10</v>
      </c>
      <c r="B11" s="5" t="s">
        <v>12</v>
      </c>
      <c r="C11" s="5">
        <v>-8.98</v>
      </c>
      <c r="D11" s="5">
        <v>-9.44</v>
      </c>
      <c r="E11" s="5">
        <f>'tyk2'!E11-('tyk2'!E$18-'tyk2'!$C$18)</f>
        <v>-9.8626481250000015</v>
      </c>
      <c r="F11" s="5">
        <f>'tyk2'!F11-('tyk2'!F$18-'tyk2'!$C$18)</f>
        <v>-9.1453637499999996</v>
      </c>
      <c r="G11" s="5">
        <f>'tyk2'!G11-('tyk2'!G$18-'tyk2'!$C$18)</f>
        <v>-9.4470550000000006</v>
      </c>
      <c r="H11" s="5">
        <f t="shared" si="0"/>
        <v>-9.4850222916666667</v>
      </c>
      <c r="I11" s="6">
        <f t="shared" si="1"/>
        <v>0.36014629677696564</v>
      </c>
    </row>
    <row r="12" spans="1:9" s="6" customFormat="1" x14ac:dyDescent="0.25">
      <c r="A12" s="5">
        <v>11</v>
      </c>
      <c r="B12" s="5" t="s">
        <v>13</v>
      </c>
      <c r="C12" s="5">
        <v>-10.53</v>
      </c>
      <c r="D12" s="5">
        <v>-10.41</v>
      </c>
      <c r="E12" s="5">
        <f>'tyk2'!E12-('tyk2'!E$18-'tyk2'!$C$18)</f>
        <v>-10.207248125000001</v>
      </c>
      <c r="F12" s="5">
        <f>'tyk2'!F12-('tyk2'!F$18-'tyk2'!$C$18)</f>
        <v>-9.7180637499999989</v>
      </c>
      <c r="G12" s="5">
        <f>'tyk2'!G12-('tyk2'!G$18-'tyk2'!$C$18)</f>
        <v>-10.702155000000001</v>
      </c>
      <c r="H12" s="5">
        <f t="shared" si="0"/>
        <v>-10.209155624999999</v>
      </c>
      <c r="I12" s="6">
        <f t="shared" si="1"/>
        <v>0.49204839802485817</v>
      </c>
    </row>
    <row r="13" spans="1:9" s="6" customFormat="1" x14ac:dyDescent="0.25">
      <c r="A13" s="5">
        <v>12</v>
      </c>
      <c r="B13" s="5" t="s">
        <v>14</v>
      </c>
      <c r="C13" s="5">
        <v>-9.2100000000000009</v>
      </c>
      <c r="D13" s="5">
        <v>-10.58</v>
      </c>
      <c r="E13" s="5">
        <f>'tyk2'!E13-('tyk2'!E$18-'tyk2'!$C$18)</f>
        <v>-11.131048125000001</v>
      </c>
      <c r="F13" s="5">
        <f>'tyk2'!F13-('tyk2'!F$18-'tyk2'!$C$18)</f>
        <v>-10.23456375</v>
      </c>
      <c r="G13" s="5">
        <f>'tyk2'!G13-('tyk2'!G$18-'tyk2'!$C$18)</f>
        <v>-10.493955000000001</v>
      </c>
      <c r="H13" s="5">
        <f t="shared" si="0"/>
        <v>-10.619855625</v>
      </c>
      <c r="I13" s="6">
        <f t="shared" si="1"/>
        <v>0.46131256669023096</v>
      </c>
    </row>
    <row r="14" spans="1:9" s="6" customFormat="1" x14ac:dyDescent="0.25">
      <c r="A14" s="5">
        <v>13</v>
      </c>
      <c r="B14" s="5" t="s">
        <v>15</v>
      </c>
      <c r="C14" s="5">
        <v>-11.7</v>
      </c>
      <c r="D14" s="5">
        <v>-11.29</v>
      </c>
      <c r="E14" s="5">
        <f>'tyk2'!E14-('tyk2'!E$18-'tyk2'!$C$18)</f>
        <v>-11.187748125000001</v>
      </c>
      <c r="F14" s="5">
        <f>'tyk2'!F14-('tyk2'!F$18-'tyk2'!$C$18)</f>
        <v>-11.865263749999999</v>
      </c>
      <c r="G14" s="5">
        <f>'tyk2'!G14-('tyk2'!G$18-'tyk2'!$C$18)</f>
        <v>-11.567255000000001</v>
      </c>
      <c r="H14" s="5">
        <f t="shared" si="0"/>
        <v>-11.540088958333333</v>
      </c>
      <c r="I14" s="6">
        <f t="shared" si="1"/>
        <v>0.3395737782789785</v>
      </c>
    </row>
    <row r="15" spans="1:9" s="6" customFormat="1" x14ac:dyDescent="0.25">
      <c r="A15" s="5">
        <v>14</v>
      </c>
      <c r="B15" s="5" t="s">
        <v>16</v>
      </c>
      <c r="C15" s="5">
        <v>-11.28</v>
      </c>
      <c r="D15" s="5">
        <v>-11.18</v>
      </c>
      <c r="E15" s="5">
        <f>'tyk2'!E15-('tyk2'!E$18-'tyk2'!$C$18)</f>
        <v>-11.197148125</v>
      </c>
      <c r="F15" s="5">
        <f>'tyk2'!F15-('tyk2'!F$18-'tyk2'!$C$18)</f>
        <v>-11.092363749999999</v>
      </c>
      <c r="G15" s="5">
        <f>'tyk2'!G15-('tyk2'!G$18-'tyk2'!$C$18)</f>
        <v>-10.496255000000001</v>
      </c>
      <c r="H15" s="5">
        <f t="shared" si="0"/>
        <v>-10.928588958333334</v>
      </c>
      <c r="I15" s="6">
        <f t="shared" si="1"/>
        <v>0.37806008776008165</v>
      </c>
    </row>
    <row r="16" spans="1:9" s="6" customFormat="1" x14ac:dyDescent="0.25">
      <c r="A16" s="5">
        <v>15</v>
      </c>
      <c r="B16" s="5" t="s">
        <v>17</v>
      </c>
      <c r="C16" s="5">
        <v>-10.98</v>
      </c>
      <c r="D16" s="5">
        <v>-10.34</v>
      </c>
      <c r="E16" s="5">
        <f>'tyk2'!E16-('tyk2'!E$18-'tyk2'!$C$18)</f>
        <v>-10.650848125000001</v>
      </c>
      <c r="F16" s="5">
        <f>'tyk2'!F16-('tyk2'!F$18-'tyk2'!$C$18)</f>
        <v>-10.622963749999998</v>
      </c>
      <c r="G16" s="5">
        <f>'tyk2'!G16-('tyk2'!G$18-'tyk2'!$C$18)</f>
        <v>-10.243655</v>
      </c>
      <c r="H16" s="5">
        <f t="shared" si="0"/>
        <v>-10.505822291666666</v>
      </c>
      <c r="I16" s="6">
        <f t="shared" si="1"/>
        <v>0.2274712096225836</v>
      </c>
    </row>
    <row r="17" spans="1:9" s="6" customFormat="1" x14ac:dyDescent="0.25">
      <c r="A17" s="5">
        <v>16</v>
      </c>
      <c r="B17" s="5" t="s">
        <v>18</v>
      </c>
      <c r="C17" s="5">
        <v>-10.94</v>
      </c>
      <c r="D17" s="5">
        <v>-11.25</v>
      </c>
      <c r="E17" s="5">
        <f>'tyk2'!E17-('tyk2'!E$18-'tyk2'!$C$18)</f>
        <v>-11.706348125</v>
      </c>
      <c r="F17" s="5">
        <f>'tyk2'!F17-('tyk2'!F$18-'tyk2'!$C$18)</f>
        <v>-11.405463749999999</v>
      </c>
      <c r="G17" s="5">
        <f>'tyk2'!G17-('tyk2'!G$18-'tyk2'!$C$18)</f>
        <v>-11.752755000000001</v>
      </c>
      <c r="H17" s="5">
        <f t="shared" si="0"/>
        <v>-11.621522291666667</v>
      </c>
      <c r="I17" s="6">
        <f t="shared" si="1"/>
        <v>0.18854540456389199</v>
      </c>
    </row>
    <row r="18" spans="1:9" s="7" customFormat="1" x14ac:dyDescent="0.25">
      <c r="A18" s="6"/>
      <c r="B18" s="3" t="s">
        <v>19</v>
      </c>
      <c r="C18" s="3">
        <f t="shared" ref="C18" si="2">AVERAGE(C2:C17)</f>
        <v>-9.7462499999999999</v>
      </c>
      <c r="D18" s="3">
        <f>AVERAGE(D2:D17)</f>
        <v>-9.7462499999999999</v>
      </c>
      <c r="E18" s="3">
        <f>AVERAGE(E2:E17)</f>
        <v>-9.7462500000000034</v>
      </c>
      <c r="F18" s="3">
        <f>AVERAGE(F2:F17)</f>
        <v>-9.7462499999999999</v>
      </c>
      <c r="G18" s="3">
        <f>AVERAGE(G2:G17)</f>
        <v>-9.7462499999999999</v>
      </c>
      <c r="H18" s="3">
        <f>AVERAGE(H2:H17)</f>
        <v>-9.7462499999999999</v>
      </c>
      <c r="I18" s="3"/>
    </row>
    <row r="19" spans="1:9" s="7" customFormat="1" x14ac:dyDescent="0.25">
      <c r="A19" s="6"/>
      <c r="B19" s="6"/>
      <c r="C19" s="3" t="s">
        <v>20</v>
      </c>
      <c r="D19" s="8">
        <f t="array" ref="D19">AVERAGE(ABS(D2:D17-$C2:$C17))</f>
        <v>0.41250000000000003</v>
      </c>
      <c r="E19" s="8">
        <f t="array" ref="E19">AVERAGE(ABS(E2:E17-$C2:$C17))</f>
        <v>0.56832960937499988</v>
      </c>
      <c r="F19" s="8">
        <f t="array" ref="F19">AVERAGE(ABS(F2:F17-$C2:$C17))</f>
        <v>0.54162625000000009</v>
      </c>
      <c r="G19" s="8">
        <f t="array" ref="G19">AVERAGE(ABS(G2:G17-$C2:$C17))</f>
        <v>0.61204250000000004</v>
      </c>
      <c r="H19" s="8">
        <f t="array" ref="H19">AVERAGE(ABS(H2:H17-$C2:$C17))</f>
        <v>0.51296117187500001</v>
      </c>
      <c r="I19" s="10">
        <f>MAX(I2:I17)</f>
        <v>0.73606067548730569</v>
      </c>
    </row>
    <row r="20" spans="1:9" s="7" customFormat="1" x14ac:dyDescent="0.25">
      <c r="A20" s="6"/>
      <c r="B20" s="6"/>
      <c r="C20" s="3" t="s">
        <v>21</v>
      </c>
      <c r="D20" s="8">
        <f t="array" ref="D20">SQRT(AVERAGE((D2:D17-$C2:$C17)^2))</f>
        <v>0.54217155956394458</v>
      </c>
      <c r="E20" s="8">
        <f t="array" ref="E20">SQRT(AVERAGE((E2:E17-$C2:$C17)^2))</f>
        <v>0.74638702610658647</v>
      </c>
      <c r="F20" s="8">
        <f t="array" ref="F20">SQRT(AVERAGE((F2:F17-$C2:$C17)^2))</f>
        <v>0.72034992761222472</v>
      </c>
      <c r="G20" s="8">
        <f t="array" ref="G20">SQRT(AVERAGE((G2:G17-$C2:$C17)^2))</f>
        <v>0.75055967176167948</v>
      </c>
      <c r="H20" s="8">
        <f t="array" ref="H20">SQRT(AVERAGE((H2:H17-$C2:$C17)^2))</f>
        <v>0.65339929476409764</v>
      </c>
      <c r="I20" s="10">
        <f>AVERAGE(I2:I17)</f>
        <v>0.39349800233630305</v>
      </c>
    </row>
    <row r="21" spans="1:9" x14ac:dyDescent="0.25">
      <c r="C21" s="1" t="s">
        <v>22</v>
      </c>
      <c r="D21" s="5">
        <f>CORREL(D2:D17, $C2:$C17)</f>
        <v>0.91462342396160912</v>
      </c>
      <c r="E21" s="5">
        <f>CORREL(E2:E17, $C2:$C17)</f>
        <v>0.84849769139708164</v>
      </c>
      <c r="F21" s="5">
        <f>CORREL(F2:F17, $C2:$C17)</f>
        <v>0.88268706200488556</v>
      </c>
      <c r="G21" s="5">
        <f>CORREL(G2:G17, $C2:$C17)</f>
        <v>0.84508486121926274</v>
      </c>
      <c r="H21" s="5">
        <f>CORREL(H2:H17, $C2:$C17)</f>
        <v>0.88454233670395088</v>
      </c>
      <c r="I21" s="6"/>
    </row>
    <row r="22" spans="1:9" x14ac:dyDescent="0.25">
      <c r="C22" s="1" t="s">
        <v>23</v>
      </c>
      <c r="D22" s="9">
        <f>D21^2</f>
        <v>0.8365360076592574</v>
      </c>
      <c r="E22" s="9">
        <f t="shared" ref="E22:H22" si="3">E21^2</f>
        <v>0.71994833230617716</v>
      </c>
      <c r="F22" s="9">
        <f t="shared" si="3"/>
        <v>0.77913644943081672</v>
      </c>
      <c r="G22" s="9">
        <f t="shared" si="3"/>
        <v>0.71416842266198055</v>
      </c>
      <c r="H22" s="9">
        <f t="shared" si="3"/>
        <v>0.78241514542168566</v>
      </c>
      <c r="I22" s="8"/>
    </row>
    <row r="23" spans="1:9" x14ac:dyDescent="0.25">
      <c r="C23" s="1" t="s">
        <v>24</v>
      </c>
      <c r="D23" s="5">
        <f>SLOPE(D2:D17, $C2:$C17)</f>
        <v>0.97366545721229825</v>
      </c>
      <c r="E23" s="5">
        <f>SLOPE(E2:E17, $C2:$C17)</f>
        <v>0.94817243422541697</v>
      </c>
      <c r="F23" s="5">
        <f>SLOPE(F2:F17, $C2:$C17)</f>
        <v>1.0683802941632874</v>
      </c>
      <c r="G23" s="5">
        <f>SLOPE(G2:G17, $C2:$C17)</f>
        <v>0.93858331150648755</v>
      </c>
      <c r="H23" s="5">
        <f>SLOPE(H2:H17, $C2:$C17)</f>
        <v>0.9850453466317306</v>
      </c>
      <c r="I23" s="6"/>
    </row>
    <row r="24" spans="1:9" x14ac:dyDescent="0.25">
      <c r="C24" s="1"/>
      <c r="D24" s="6"/>
    </row>
    <row r="25" spans="1:9" x14ac:dyDescent="0.25">
      <c r="C25" s="1"/>
      <c r="D25" s="9"/>
    </row>
    <row r="26" spans="1:9" x14ac:dyDescent="0.25">
      <c r="C26" s="1"/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6355-3EEA-8F4D-B3EA-872D23FF37F5}">
  <dimension ref="A1:AL25"/>
  <sheetViews>
    <sheetView tabSelected="1" zoomScale="169" workbookViewId="0">
      <pane xSplit="1" ySplit="1" topLeftCell="T15" activePane="bottomRight" state="frozen"/>
      <selection pane="topRight" activeCell="B1" sqref="B1"/>
      <selection pane="bottomLeft" activeCell="A2" sqref="A2"/>
      <selection pane="bottomRight" activeCell="AB22" sqref="AB22"/>
    </sheetView>
  </sheetViews>
  <sheetFormatPr baseColWidth="10" defaultRowHeight="21" x14ac:dyDescent="0.25"/>
  <cols>
    <col min="1" max="1" width="16.1640625" customWidth="1"/>
    <col min="2" max="2" width="16.5" bestFit="1" customWidth="1"/>
    <col min="3" max="3" width="9.83203125" bestFit="1" customWidth="1"/>
    <col min="4" max="4" width="9" customWidth="1"/>
    <col min="5" max="5" width="17.33203125" style="33" bestFit="1" customWidth="1"/>
    <col min="6" max="6" width="11.5" style="33" bestFit="1" customWidth="1"/>
    <col min="7" max="7" width="11.33203125" bestFit="1" customWidth="1"/>
    <col min="8" max="8" width="14.6640625" customWidth="1"/>
    <col min="9" max="9" width="6.1640625" style="26" bestFit="1" customWidth="1"/>
    <col min="10" max="10" width="11" style="37" bestFit="1" customWidth="1"/>
    <col min="11" max="11" width="6.1640625" style="26" bestFit="1" customWidth="1"/>
    <col min="12" max="12" width="11" style="37" bestFit="1" customWidth="1"/>
    <col min="13" max="13" width="16.6640625" style="26" customWidth="1"/>
    <col min="14" max="16" width="6" style="27" bestFit="1" customWidth="1"/>
    <col min="17" max="18" width="9.5" style="27" bestFit="1" customWidth="1"/>
    <col min="19" max="19" width="6" style="37" bestFit="1" customWidth="1"/>
    <col min="20" max="20" width="14.33203125" style="26" bestFit="1" customWidth="1"/>
    <col min="21" max="21" width="7.5" style="24" customWidth="1"/>
    <col min="22" max="22" width="8.6640625" style="24" bestFit="1" customWidth="1"/>
    <col min="23" max="23" width="6" style="24" bestFit="1" customWidth="1"/>
    <col min="24" max="25" width="9.5" style="24" bestFit="1" customWidth="1"/>
    <col min="26" max="26" width="6" style="25" bestFit="1" customWidth="1"/>
    <col min="27" max="27" width="14.33203125" style="24" bestFit="1" customWidth="1"/>
    <col min="28" max="28" width="8.1640625" bestFit="1" customWidth="1"/>
    <col min="29" max="30" width="6.83203125" bestFit="1" customWidth="1"/>
    <col min="31" max="32" width="9.5" bestFit="1" customWidth="1"/>
    <col min="33" max="33" width="6.83203125" bestFit="1" customWidth="1"/>
    <col min="34" max="34" width="8.33203125" customWidth="1"/>
    <col min="35" max="35" width="14.5" customWidth="1"/>
    <col min="36" max="36" width="12.33203125" bestFit="1" customWidth="1"/>
  </cols>
  <sheetData>
    <row r="1" spans="1:38" s="17" customFormat="1" ht="21" customHeight="1" x14ac:dyDescent="0.25">
      <c r="E1" s="31"/>
      <c r="F1" s="31"/>
      <c r="I1" s="49" t="s">
        <v>131</v>
      </c>
      <c r="J1" s="51"/>
      <c r="K1" s="49" t="s">
        <v>177</v>
      </c>
      <c r="L1" s="51"/>
      <c r="M1" s="49" t="s">
        <v>129</v>
      </c>
      <c r="N1" s="50"/>
      <c r="O1" s="50"/>
      <c r="P1" s="50"/>
      <c r="Q1" s="50"/>
      <c r="R1" s="50"/>
      <c r="S1" s="51"/>
      <c r="T1" s="49" t="s">
        <v>130</v>
      </c>
      <c r="U1" s="50"/>
      <c r="V1" s="50"/>
      <c r="W1" s="50"/>
      <c r="X1" s="50"/>
      <c r="Y1" s="50"/>
      <c r="Z1" s="51"/>
      <c r="AA1" s="55" t="s">
        <v>178</v>
      </c>
      <c r="AB1" s="56"/>
      <c r="AC1" s="56"/>
      <c r="AD1" s="56"/>
      <c r="AE1" s="56"/>
      <c r="AF1" s="56"/>
      <c r="AG1" s="56"/>
      <c r="AH1" s="34"/>
      <c r="AI1" s="34"/>
      <c r="AJ1" s="34"/>
      <c r="AK1" s="34"/>
      <c r="AL1" s="34"/>
    </row>
    <row r="2" spans="1:38" s="17" customFormat="1" ht="39" customHeight="1" x14ac:dyDescent="0.25">
      <c r="E2" s="31"/>
      <c r="F2" s="31"/>
      <c r="I2" s="58" t="s">
        <v>136</v>
      </c>
      <c r="J2" s="57" t="s">
        <v>144</v>
      </c>
      <c r="K2" s="58" t="s">
        <v>136</v>
      </c>
      <c r="L2" s="57" t="s">
        <v>144</v>
      </c>
      <c r="M2" s="38"/>
      <c r="N2" s="52" t="s">
        <v>136</v>
      </c>
      <c r="O2" s="52"/>
      <c r="P2" s="52"/>
      <c r="Q2" s="52" t="s">
        <v>144</v>
      </c>
      <c r="R2" s="52"/>
      <c r="S2" s="53"/>
      <c r="T2" s="38"/>
      <c r="U2" s="52" t="s">
        <v>136</v>
      </c>
      <c r="V2" s="52"/>
      <c r="W2" s="52"/>
      <c r="X2" s="52" t="s">
        <v>144</v>
      </c>
      <c r="Y2" s="52"/>
      <c r="Z2" s="53"/>
      <c r="AA2" s="18"/>
      <c r="AB2" s="54" t="s">
        <v>136</v>
      </c>
      <c r="AC2" s="54"/>
      <c r="AD2" s="54"/>
      <c r="AE2" s="54" t="s">
        <v>144</v>
      </c>
      <c r="AF2" s="54"/>
      <c r="AG2" s="54"/>
    </row>
    <row r="3" spans="1:38" x14ac:dyDescent="0.25">
      <c r="A3" s="21" t="s">
        <v>115</v>
      </c>
      <c r="B3" s="21" t="s">
        <v>116</v>
      </c>
      <c r="C3" s="21" t="s">
        <v>117</v>
      </c>
      <c r="D3" s="21" t="s">
        <v>118</v>
      </c>
      <c r="E3" s="32" t="s">
        <v>145</v>
      </c>
      <c r="F3" s="32" t="s">
        <v>149</v>
      </c>
      <c r="G3" s="21" t="s">
        <v>150</v>
      </c>
      <c r="H3" s="21" t="s">
        <v>163</v>
      </c>
      <c r="I3" s="58"/>
      <c r="J3" s="57"/>
      <c r="K3" s="58"/>
      <c r="L3" s="57"/>
      <c r="M3" s="45" t="s">
        <v>138</v>
      </c>
      <c r="N3" s="46" t="s">
        <v>126</v>
      </c>
      <c r="O3" s="46" t="s">
        <v>127</v>
      </c>
      <c r="P3" s="46" t="s">
        <v>128</v>
      </c>
      <c r="Q3" s="46" t="s">
        <v>126</v>
      </c>
      <c r="R3" s="46" t="s">
        <v>127</v>
      </c>
      <c r="S3" s="47" t="s">
        <v>128</v>
      </c>
      <c r="T3" s="45" t="s">
        <v>138</v>
      </c>
      <c r="U3" s="46" t="s">
        <v>126</v>
      </c>
      <c r="V3" s="46" t="s">
        <v>127</v>
      </c>
      <c r="W3" s="46" t="s">
        <v>128</v>
      </c>
      <c r="X3" s="46" t="s">
        <v>126</v>
      </c>
      <c r="Y3" s="46" t="s">
        <v>127</v>
      </c>
      <c r="Z3" s="47" t="s">
        <v>128</v>
      </c>
      <c r="AA3" s="4" t="s">
        <v>138</v>
      </c>
      <c r="AB3" s="4" t="s">
        <v>126</v>
      </c>
      <c r="AC3" s="4" t="s">
        <v>127</v>
      </c>
      <c r="AD3" s="4" t="s">
        <v>128</v>
      </c>
      <c r="AE3" s="4" t="s">
        <v>126</v>
      </c>
      <c r="AF3" s="4" t="s">
        <v>127</v>
      </c>
      <c r="AG3" s="4" t="s">
        <v>128</v>
      </c>
      <c r="AH3" s="4"/>
    </row>
    <row r="4" spans="1:38" x14ac:dyDescent="0.25">
      <c r="A4" s="21" t="s">
        <v>119</v>
      </c>
      <c r="B4" s="5">
        <v>6105</v>
      </c>
      <c r="C4" s="5">
        <v>36</v>
      </c>
      <c r="D4" s="5">
        <v>1</v>
      </c>
      <c r="E4" s="28" t="s">
        <v>146</v>
      </c>
      <c r="F4" s="28" t="s">
        <v>151</v>
      </c>
      <c r="G4" s="5" t="s">
        <v>152</v>
      </c>
      <c r="H4" s="5"/>
      <c r="I4" s="29">
        <f>bace1!I39</f>
        <v>1.5698578948427175</v>
      </c>
      <c r="J4" s="25">
        <f>bace1!N39</f>
        <v>1.0247238201095945</v>
      </c>
      <c r="K4" s="29">
        <f>bace1!I40</f>
        <v>0.64626574747162835</v>
      </c>
      <c r="L4" s="25">
        <f>bace1!N40</f>
        <v>0.56178582627425666</v>
      </c>
      <c r="M4" s="29">
        <f>bace1_shift!D40</f>
        <v>1.0761595813095959</v>
      </c>
      <c r="N4" s="24">
        <f>bace1_shift!E40</f>
        <v>1.2168261304709533</v>
      </c>
      <c r="O4" s="24">
        <f>bace1_shift!F40</f>
        <v>1.1462335251939837</v>
      </c>
      <c r="P4" s="24">
        <f>bace1_shift!G40</f>
        <v>1.2791986695353352</v>
      </c>
      <c r="Q4" s="24">
        <f>bace1_shift!J40</f>
        <v>0.90908933707233996</v>
      </c>
      <c r="R4" s="24">
        <f>bace1_shift!K40</f>
        <v>0.94338284040274867</v>
      </c>
      <c r="S4" s="25">
        <f>bace1_shift!L40</f>
        <v>0.82960438712401741</v>
      </c>
      <c r="T4" s="29">
        <f>bace1_shift!D42</f>
        <v>0.46922066558815861</v>
      </c>
      <c r="U4" s="24">
        <f>bace1_shift!E42</f>
        <v>0.47727350277254815</v>
      </c>
      <c r="V4" s="24">
        <f>bace1_shift!F42</f>
        <v>0.4021444109642463</v>
      </c>
      <c r="W4" s="24">
        <f>bace1_shift!G42</f>
        <v>0.44908553995501543</v>
      </c>
      <c r="X4" s="24">
        <f>bace1_shift!J42</f>
        <v>0.3149232174891039</v>
      </c>
      <c r="Y4" s="24">
        <f>bace1_shift!K42</f>
        <v>0.20345682461081821</v>
      </c>
      <c r="Z4" s="25">
        <f>bace1_shift!L42</f>
        <v>0.25893683348117924</v>
      </c>
      <c r="AA4" s="19">
        <f>bace1!D38-bace1!$C38</f>
        <v>-2.4999999999995026E-3</v>
      </c>
      <c r="AB4" s="19">
        <f>-bace1!E38+bace1!$C38</f>
        <v>3.2203855555555609</v>
      </c>
      <c r="AC4" s="19">
        <f>-bace1!F38+bace1!$C38</f>
        <v>2.8248813888888886</v>
      </c>
      <c r="AD4" s="19">
        <f>-bace1!G38+bace1!$C38</f>
        <v>2.6793408333333328</v>
      </c>
      <c r="AE4" s="19">
        <f>-bace1!J38+bace1!$C38</f>
        <v>1.816926388888886</v>
      </c>
      <c r="AF4" s="19">
        <f>-bace1!K38+bace1!$C38</f>
        <v>2.2680794444444476</v>
      </c>
      <c r="AG4" s="19">
        <f>-bace1!L38+bace1!$C38</f>
        <v>1.8002241666666663</v>
      </c>
      <c r="AH4" s="35"/>
    </row>
    <row r="5" spans="1:38" x14ac:dyDescent="0.25">
      <c r="A5" s="21" t="s">
        <v>120</v>
      </c>
      <c r="B5" s="5">
        <v>9011</v>
      </c>
      <c r="C5" s="5">
        <v>16</v>
      </c>
      <c r="D5" s="5">
        <v>0</v>
      </c>
      <c r="E5" s="28" t="s">
        <v>147</v>
      </c>
      <c r="F5" s="28" t="s">
        <v>153</v>
      </c>
      <c r="G5" s="5" t="s">
        <v>154</v>
      </c>
      <c r="H5" s="5"/>
      <c r="I5" s="29">
        <f>'cdk2'!I19</f>
        <v>1.0309769605573158</v>
      </c>
      <c r="J5" s="25">
        <f>'cdk2'!N19</f>
        <v>1.2795118698550654</v>
      </c>
      <c r="K5" s="29">
        <f>'cdk2'!I20</f>
        <v>0.37609979178387687</v>
      </c>
      <c r="L5" s="25">
        <f>'cdk2'!N20</f>
        <v>0.54593980206543669</v>
      </c>
      <c r="M5" s="29">
        <f>cdk2_shift!D20</f>
        <v>0.93042664944637099</v>
      </c>
      <c r="N5" s="24">
        <f>cdk2_shift!E20</f>
        <v>0.77216596741907395</v>
      </c>
      <c r="O5" s="24">
        <f>cdk2_shift!F20</f>
        <v>0.88991304783612679</v>
      </c>
      <c r="P5" s="24">
        <f>cdk2_shift!G20</f>
        <v>0.8491408827152519</v>
      </c>
      <c r="Q5" s="24">
        <f>cdk2_shift!J20</f>
        <v>1.1191551945098757</v>
      </c>
      <c r="R5" s="24">
        <f>cdk2_shift!K20</f>
        <v>1.0488865803762382</v>
      </c>
      <c r="S5" s="25">
        <f>cdk2_shift!L20</f>
        <v>0.99137668970981963</v>
      </c>
      <c r="T5" s="29">
        <f>cdk2_shift!D22</f>
        <v>0.42114380600195517</v>
      </c>
      <c r="U5" s="24">
        <f>cdk2_shift!E22</f>
        <v>0.57306851199708331</v>
      </c>
      <c r="V5" s="24">
        <f>cdk2_shift!F22</f>
        <v>0.44626763801505953</v>
      </c>
      <c r="W5" s="24">
        <f>cdk2_shift!G22</f>
        <v>0.47958836990402759</v>
      </c>
      <c r="X5" s="24">
        <f>cdk2_shift!J22</f>
        <v>0.24424881207946952</v>
      </c>
      <c r="Y5" s="24">
        <f>cdk2_shift!K22</f>
        <v>0.30170471442126162</v>
      </c>
      <c r="Z5" s="25">
        <f>cdk2_shift!L22</f>
        <v>0.44069143991891702</v>
      </c>
      <c r="AA5" s="19">
        <f>'cdk2'!D18-'cdk2'!$C18</f>
        <v>-6.2499999999943157E-4</v>
      </c>
      <c r="AB5" s="19">
        <f>-'cdk2'!E18+'cdk2'!$C18</f>
        <v>1.1858181250000008</v>
      </c>
      <c r="AC5" s="19">
        <f>-'cdk2'!F18+'cdk2'!$C18</f>
        <v>1.4419568749999989</v>
      </c>
      <c r="AD5" s="19">
        <f>-'cdk2'!G18+'cdk2'!$C18</f>
        <v>1.0422437499999972</v>
      </c>
      <c r="AE5" s="19">
        <f>-'cdk2'!J18+'cdk2'!$C18</f>
        <v>-0.62902874999999803</v>
      </c>
      <c r="AF5" s="19">
        <f>-'cdk2'!K18+'cdk2'!$C18</f>
        <v>-0.4823693750000011</v>
      </c>
      <c r="AG5" s="19">
        <f>-'cdk2'!L18+'cdk2'!$C18</f>
        <v>-0.66173000000000037</v>
      </c>
      <c r="AH5" s="35"/>
    </row>
    <row r="6" spans="1:38" x14ac:dyDescent="0.25">
      <c r="A6" s="21" t="s">
        <v>121</v>
      </c>
      <c r="B6" s="5">
        <v>5993</v>
      </c>
      <c r="C6" s="5">
        <v>21</v>
      </c>
      <c r="D6" s="5">
        <v>0</v>
      </c>
      <c r="E6" s="28" t="s">
        <v>147</v>
      </c>
      <c r="F6" s="28" t="s">
        <v>155</v>
      </c>
      <c r="G6" s="5" t="s">
        <v>156</v>
      </c>
      <c r="H6" s="5"/>
      <c r="I6" s="29">
        <f>'jnk1'!I24</f>
        <v>0.90958183249227287</v>
      </c>
      <c r="J6" s="25">
        <f>'jnk1'!N24</f>
        <v>1.0184808710198412</v>
      </c>
      <c r="K6" s="29">
        <f>'jnk1'!I25</f>
        <v>0.41597190644095033</v>
      </c>
      <c r="L6" s="25">
        <f>'jnk1'!N25</f>
        <v>0.30237949191815683</v>
      </c>
      <c r="M6" s="29">
        <f>jnk1_shift!D25</f>
        <v>0.83763556116806159</v>
      </c>
      <c r="N6" s="24">
        <f>jnk1_shift!E25</f>
        <v>0.7396638194817563</v>
      </c>
      <c r="O6" s="24">
        <f>jnk1_shift!F25</f>
        <v>0.81428690645972279</v>
      </c>
      <c r="P6" s="24">
        <f>jnk1_shift!G25</f>
        <v>0.98849004422317999</v>
      </c>
      <c r="Q6" s="24">
        <f>jnk1_shift!J25</f>
        <v>0.56407248123058851</v>
      </c>
      <c r="R6" s="24">
        <f>jnk1_shift!K25</f>
        <v>0.61673108688337164</v>
      </c>
      <c r="S6" s="25">
        <f>jnk1_shift!L25</f>
        <v>0.73961015595387758</v>
      </c>
      <c r="T6" s="29">
        <f>jnk1_shift!D27</f>
        <v>0.61334960288021312</v>
      </c>
      <c r="U6" s="24">
        <f>jnk1_shift!E27</f>
        <v>0.65842984562988738</v>
      </c>
      <c r="V6" s="24">
        <f>jnk1_shift!F27</f>
        <v>0.61016874639651686</v>
      </c>
      <c r="W6" s="24">
        <f>jnk1_shift!G27</f>
        <v>0.6299959121215577</v>
      </c>
      <c r="X6" s="24">
        <f>jnk1_shift!J27</f>
        <v>0.75972591831335712</v>
      </c>
      <c r="Y6" s="24">
        <f>jnk1_shift!K27</f>
        <v>0.73691396895591466</v>
      </c>
      <c r="Z6" s="25">
        <f>jnk1_shift!L27</f>
        <v>0.58687560045652432</v>
      </c>
      <c r="AA6" s="19">
        <f>'jnk1'!D23-'jnk1'!$C23</f>
        <v>-4.7619047619029686E-4</v>
      </c>
      <c r="AB6" s="19">
        <f>-'jnk1'!E23+'jnk1'!$C23</f>
        <v>3.4043714285714284</v>
      </c>
      <c r="AC6" s="19">
        <f>-'jnk1'!F23+'jnk1'!$C23</f>
        <v>3.4676333333333318</v>
      </c>
      <c r="AD6" s="19">
        <f>-'jnk1'!G23+'jnk1'!$C23</f>
        <v>3.6277095238095232</v>
      </c>
      <c r="AE6" s="19">
        <f>-'jnk1'!J23+'jnk1'!$C23</f>
        <v>2.8546857142857132</v>
      </c>
      <c r="AF6" s="19">
        <f>-'jnk1'!K23+'jnk1'!$C23</f>
        <v>2.6456061904761903</v>
      </c>
      <c r="AG6" s="19">
        <f>-'jnk1'!L23+'jnk1'!$C23</f>
        <v>2.6535523095238087</v>
      </c>
      <c r="AH6" s="35"/>
    </row>
    <row r="7" spans="1:38" x14ac:dyDescent="0.25">
      <c r="A7" s="21" t="s">
        <v>122</v>
      </c>
      <c r="B7" s="5">
        <v>2423</v>
      </c>
      <c r="C7" s="5">
        <v>42</v>
      </c>
      <c r="D7" s="5">
        <v>-1</v>
      </c>
      <c r="E7" s="28" t="s">
        <v>146</v>
      </c>
      <c r="F7" s="28" t="s">
        <v>157</v>
      </c>
      <c r="G7" s="5" t="s">
        <v>158</v>
      </c>
      <c r="H7" s="5" t="s">
        <v>164</v>
      </c>
      <c r="I7" s="29">
        <f>'mcl1'!I45</f>
        <v>0.99071559052030733</v>
      </c>
      <c r="J7" s="25">
        <f>'mcl1'!N45</f>
        <v>1.4653905028467165</v>
      </c>
      <c r="K7" s="29">
        <f>'mcl1'!I46</f>
        <v>0.44107044848902727</v>
      </c>
      <c r="L7" s="25">
        <f>'mcl1'!N46</f>
        <v>0.48908115074779107</v>
      </c>
      <c r="M7" s="29">
        <f>mcl1_shift!D46</f>
        <v>1.0346830662666939</v>
      </c>
      <c r="N7" s="24">
        <f>mcl1_shift!E46</f>
        <v>0.97712438027878723</v>
      </c>
      <c r="O7" s="24">
        <f>mcl1_shift!F46</f>
        <v>0.8889433701528886</v>
      </c>
      <c r="P7" s="24">
        <f>mcl1_shift!G46</f>
        <v>0.9956186156189275</v>
      </c>
      <c r="Q7" s="24">
        <f>mcl1_shift!J46</f>
        <v>0.97387617508825797</v>
      </c>
      <c r="R7" s="40">
        <f>mcl1_shift!K46</f>
        <v>1.0057235438327479</v>
      </c>
      <c r="S7" s="25">
        <f>mcl1_shift!L46</f>
        <v>1.0970506993768221</v>
      </c>
      <c r="T7" s="29">
        <f>mcl1_shift!D48</f>
        <v>0.44621307076047451</v>
      </c>
      <c r="U7" s="24">
        <f>mcl1_shift!E48</f>
        <v>0.47474464094119551</v>
      </c>
      <c r="V7" s="24">
        <f>mcl1_shift!F48</f>
        <v>0.61679679153228495</v>
      </c>
      <c r="W7" s="24">
        <f>mcl1_shift!G48</f>
        <v>0.51158635779733563</v>
      </c>
      <c r="X7" s="24">
        <f>mcl1_shift!J48</f>
        <v>0.38126546654256738</v>
      </c>
      <c r="Y7" s="24">
        <f>mcl1_shift!K48</f>
        <v>0.30839041300087394</v>
      </c>
      <c r="Z7" s="25">
        <f>mcl1_shift!L48</f>
        <v>0.30834500708722762</v>
      </c>
      <c r="AA7" s="19">
        <f>'mcl1'!D44-'mcl1'!$C44</f>
        <v>-2.3809523809426025E-4</v>
      </c>
      <c r="AB7" s="19">
        <f>-'mcl1'!E44+'mcl1'!$C44</f>
        <v>3.8241692857142837</v>
      </c>
      <c r="AC7" s="19">
        <f>-'mcl1'!F44+'mcl1'!$C44</f>
        <v>3.6024157142857121</v>
      </c>
      <c r="AD7" s="19">
        <f>-'mcl1'!G44+'mcl1'!$C44</f>
        <v>3.5285926190476236</v>
      </c>
      <c r="AE7" s="19">
        <f>-'mcl1'!J44+'mcl1'!$C44</f>
        <v>2.6142295238095237</v>
      </c>
      <c r="AF7" s="19">
        <f>-'mcl1'!K44+'mcl1'!$C44</f>
        <v>2.4157419279907071</v>
      </c>
      <c r="AG7" s="19">
        <f>-'mcl1'!L44+'mcl1'!$C44</f>
        <v>2.4017066666666675</v>
      </c>
      <c r="AH7" s="35"/>
    </row>
    <row r="8" spans="1:38" x14ac:dyDescent="0.25">
      <c r="A8" s="21" t="s">
        <v>179</v>
      </c>
      <c r="B8" s="5">
        <v>5642</v>
      </c>
      <c r="C8" s="5">
        <v>34</v>
      </c>
      <c r="D8" s="5">
        <v>0</v>
      </c>
      <c r="E8" s="28" t="s">
        <v>146</v>
      </c>
      <c r="F8" s="28" t="s">
        <v>169</v>
      </c>
      <c r="G8" s="5" t="s">
        <v>159</v>
      </c>
      <c r="H8" s="5"/>
      <c r="I8" s="29">
        <f>'p38'!I37</f>
        <v>1.2177840914272668</v>
      </c>
      <c r="J8" s="25">
        <f>'p38'!N37</f>
        <v>1.0699762844100802</v>
      </c>
      <c r="K8" s="29">
        <f>'p38'!I38</f>
        <v>0.43065517773823758</v>
      </c>
      <c r="L8" s="25">
        <f>'p38'!N38</f>
        <v>0.34900402287169519</v>
      </c>
      <c r="M8" s="29">
        <f>p38_shift!D38</f>
        <v>0.87312825013079876</v>
      </c>
      <c r="N8" s="24">
        <f>p38_shift!E38</f>
        <v>1.1139953702698671</v>
      </c>
      <c r="O8" s="24">
        <f>p38_shift!F38</f>
        <v>1.1812648291044807</v>
      </c>
      <c r="P8" s="24">
        <f>p38_shift!G38</f>
        <v>0.98735740275236494</v>
      </c>
      <c r="Q8" s="24">
        <f>p38_shift!J38</f>
        <v>1.1165395647516463</v>
      </c>
      <c r="R8" s="24">
        <f>p38_shift!K38</f>
        <v>1.2137433545927216</v>
      </c>
      <c r="S8" s="24">
        <f>p38_shift!L38</f>
        <v>1.0696523405737475</v>
      </c>
      <c r="T8" s="29">
        <f>p38_shift!D40</f>
        <v>0.48687230268067855</v>
      </c>
      <c r="U8" s="24">
        <f>p38_shift!E40</f>
        <v>0.5544532053350737</v>
      </c>
      <c r="V8" s="24">
        <f>p38_shift!F40</f>
        <v>0.53275322971380346</v>
      </c>
      <c r="W8" s="24">
        <f>p38_shift!G40</f>
        <v>0.63826225583254148</v>
      </c>
      <c r="X8" s="24">
        <f>p38_shift!J40</f>
        <v>0.4234436837516557</v>
      </c>
      <c r="Y8" s="24">
        <f>p38_shift!K40</f>
        <v>0.36788279923678074</v>
      </c>
      <c r="Z8" s="24">
        <f>p38_shift!L40</f>
        <v>0.36574135844570504</v>
      </c>
      <c r="AA8" s="36">
        <f>'p38'!D36-'p38'!$C36</f>
        <v>5.8823529411533571E-4</v>
      </c>
      <c r="AB8" s="19">
        <f>-'p38'!E36+'p38'!$C36</f>
        <v>5.310917647058826</v>
      </c>
      <c r="AC8" s="19">
        <f>-'p38'!F36+'p38'!$C36</f>
        <v>5.3348382352941179</v>
      </c>
      <c r="AD8" s="19">
        <f>-'p38'!G36+'p38'!$C36</f>
        <v>5.1698264705882373</v>
      </c>
      <c r="AE8" s="19">
        <f>-'p38'!J36+'p38'!$C36</f>
        <v>-1.5524702941176454</v>
      </c>
      <c r="AF8" s="19">
        <f>-'p38'!K36+'p38'!$C36</f>
        <v>-1.6526423529411751</v>
      </c>
      <c r="AG8" s="19">
        <f>-'p38'!L36+'p38'!$C36</f>
        <v>-1.7166514705882321</v>
      </c>
      <c r="AH8" s="35"/>
    </row>
    <row r="9" spans="1:38" x14ac:dyDescent="0.25">
      <c r="A9" s="21" t="s">
        <v>123</v>
      </c>
      <c r="B9" s="5">
        <v>5488</v>
      </c>
      <c r="C9" s="5">
        <v>23</v>
      </c>
      <c r="D9" s="5">
        <v>-2</v>
      </c>
      <c r="E9" s="28" t="s">
        <v>146</v>
      </c>
      <c r="F9" s="28" t="s">
        <v>160</v>
      </c>
      <c r="G9" s="5" t="s">
        <v>161</v>
      </c>
      <c r="H9" s="5"/>
      <c r="I9" s="29">
        <f>ptp1b!I26</f>
        <v>1.6931156723626417</v>
      </c>
      <c r="J9" s="25">
        <f>ptp1b!N26</f>
        <v>1.2628100464572474</v>
      </c>
      <c r="K9" s="29">
        <f>ptp1b!I27</f>
        <v>0.84305926175103718</v>
      </c>
      <c r="L9" s="25">
        <f>ptp1b!N27</f>
        <v>0.5388033371596832</v>
      </c>
      <c r="M9" s="29">
        <f>ptp1b_shift!D27</f>
        <v>0.53767211602223342</v>
      </c>
      <c r="N9" s="24">
        <f>ptp1b_shift!E27</f>
        <v>2.0088563900679475</v>
      </c>
      <c r="O9" s="24">
        <f>ptp1b_shift!F27</f>
        <v>1.715349027967916</v>
      </c>
      <c r="P9" s="24">
        <f>ptp1b_shift!G27</f>
        <v>1.6297663886080949</v>
      </c>
      <c r="Q9" s="24">
        <f>ptp1b_shift!J27</f>
        <v>1.1364293467416828</v>
      </c>
      <c r="R9" s="24">
        <f>ptp1b_shift!K27</f>
        <v>1.1980046573336829</v>
      </c>
      <c r="S9" s="25">
        <f>ptp1b_shift!L27</f>
        <v>1.2617655888371404</v>
      </c>
      <c r="T9" s="29">
        <f>ptp1b_shift!D29</f>
        <v>0.83559579028565689</v>
      </c>
      <c r="U9" s="24">
        <f>ptp1b_shift!E29</f>
        <v>0.51431755489632403</v>
      </c>
      <c r="V9" s="24">
        <f>ptp1b_shift!F29</f>
        <v>0.55109790177333751</v>
      </c>
      <c r="W9" s="24">
        <f>ptp1b_shift!G29</f>
        <v>0.57011270621353538</v>
      </c>
      <c r="X9" s="24">
        <f>ptp1b_shift!J29</f>
        <v>0.46830479815520459</v>
      </c>
      <c r="Y9" s="24">
        <f>ptp1b_shift!K29</f>
        <v>0.50923122566331536</v>
      </c>
      <c r="Z9" s="25">
        <f>ptp1b_shift!L29</f>
        <v>0.51457238380918513</v>
      </c>
      <c r="AA9" s="19">
        <f>ptp1b!D25-ptp1b!$C25</f>
        <v>-4.3478260869811436E-4</v>
      </c>
      <c r="AB9" s="19">
        <f>-ptp1b!E25+ptp1b!$C25</f>
        <v>10.188686956521737</v>
      </c>
      <c r="AC9" s="19">
        <f>-ptp1b!F25+ptp1b!$C25</f>
        <v>9.7729913043478245</v>
      </c>
      <c r="AD9" s="19">
        <f>-ptp1b!G25+ptp1b!$C25</f>
        <v>9.9606173913043516</v>
      </c>
      <c r="AE9" s="19">
        <f>-ptp1b!J25+ptp1b!$C25</f>
        <v>-1.1401565217391276</v>
      </c>
      <c r="AF9" s="19">
        <f>-ptp1b!K25+ptp1b!$C25</f>
        <v>-1.1805473913043487</v>
      </c>
      <c r="AG9" s="19">
        <f>-ptp1b!L25+ptp1b!$C25</f>
        <v>-1.0423878260869559</v>
      </c>
      <c r="AH9" s="35"/>
    </row>
    <row r="10" spans="1:38" x14ac:dyDescent="0.25">
      <c r="A10" s="21" t="s">
        <v>124</v>
      </c>
      <c r="B10" s="5">
        <v>4715</v>
      </c>
      <c r="C10" s="5">
        <v>11</v>
      </c>
      <c r="D10" s="5">
        <v>1</v>
      </c>
      <c r="E10" s="28" t="s">
        <v>148</v>
      </c>
      <c r="F10" s="28" t="s">
        <v>167</v>
      </c>
      <c r="G10" s="5" t="s">
        <v>162</v>
      </c>
      <c r="H10" s="5" t="s">
        <v>166</v>
      </c>
      <c r="I10" s="29">
        <f>thrombin!I14</f>
        <v>0.82838471939874214</v>
      </c>
      <c r="J10" s="25">
        <f>thrombin!N14</f>
        <v>0.9233603442318713</v>
      </c>
      <c r="K10" s="29">
        <f>thrombin!I15</f>
        <v>0.31498285149969613</v>
      </c>
      <c r="L10" s="25">
        <f>thrombin_shift!N15</f>
        <v>0.47574724964720017</v>
      </c>
      <c r="M10" s="29">
        <f>thrombin_shift!D15</f>
        <v>0.90580451433066855</v>
      </c>
      <c r="N10" s="24">
        <f>thrombin_shift!E15</f>
        <v>0.92706509393269143</v>
      </c>
      <c r="O10" s="24">
        <f>thrombin_shift!F15</f>
        <v>1.0506536055190039</v>
      </c>
      <c r="P10" s="24">
        <f>thrombin_shift!G15</f>
        <v>1.0415002762052141</v>
      </c>
      <c r="Q10" s="24">
        <f>thrombin_shift!J15</f>
        <v>1.0894575953197994</v>
      </c>
      <c r="R10" s="24">
        <f>thrombin_shift!K15</f>
        <v>1.1863595499017048</v>
      </c>
      <c r="S10" s="25">
        <f>thrombin_shift!L15</f>
        <v>0.82142943119080325</v>
      </c>
      <c r="T10" s="29">
        <f>thrombin_shift!D17</f>
        <v>0.57841431421546674</v>
      </c>
      <c r="U10" s="24">
        <f>thrombin_shift!E17</f>
        <v>0.61508192990929889</v>
      </c>
      <c r="V10" s="24">
        <f>thrombin_shift!F17</f>
        <v>0.60866175392624577</v>
      </c>
      <c r="W10" s="24">
        <f>thrombin_shift!G17</f>
        <v>0.48364403403887496</v>
      </c>
      <c r="X10" s="24">
        <f>thrombin_shift!J17</f>
        <v>0.3725682026841261</v>
      </c>
      <c r="Y10" s="24">
        <f>thrombin_shift!K17</f>
        <v>0.4620649750246737</v>
      </c>
      <c r="Z10" s="25">
        <f>thrombin_shift!L17</f>
        <v>0.6119532368246321</v>
      </c>
      <c r="AA10" s="19">
        <f>thrombin!D13-thrombin!$C13</f>
        <v>9.0909090909008228E-4</v>
      </c>
      <c r="AB10" s="19">
        <f>-thrombin!E13+thrombin!$C13</f>
        <v>1.660975454545456</v>
      </c>
      <c r="AC10" s="19">
        <f>-thrombin!F13+thrombin!$C13</f>
        <v>1.9112209090909094</v>
      </c>
      <c r="AD10" s="19">
        <f>-thrombin!G13+thrombin!$C13</f>
        <v>1.8797809090909094</v>
      </c>
      <c r="AE10" s="19">
        <f>-thrombin!J13+thrombin!$C13</f>
        <v>2.1538600000000034</v>
      </c>
      <c r="AF10" s="19">
        <f>-thrombin!K13+thrombin!$C13</f>
        <v>2.002024545454546</v>
      </c>
      <c r="AG10" s="19">
        <f>-thrombin!L13+thrombin!$C13</f>
        <v>2.0806309090909085</v>
      </c>
      <c r="AH10" s="35"/>
    </row>
    <row r="11" spans="1:38" x14ac:dyDescent="0.25">
      <c r="A11" s="21" t="s">
        <v>125</v>
      </c>
      <c r="B11" s="5">
        <v>4670</v>
      </c>
      <c r="C11" s="5">
        <v>16</v>
      </c>
      <c r="D11" s="5">
        <v>0</v>
      </c>
      <c r="E11" s="28" t="s">
        <v>146</v>
      </c>
      <c r="F11" s="28" t="s">
        <v>165</v>
      </c>
      <c r="G11" s="5"/>
      <c r="H11" s="5"/>
      <c r="I11" s="29">
        <f>'tyk2'!I19</f>
        <v>0.75469746477203214</v>
      </c>
      <c r="J11" s="25"/>
      <c r="K11" s="29">
        <f>'tyk2'!I20</f>
        <v>0.41251410448352427</v>
      </c>
      <c r="L11" s="25"/>
      <c r="M11" s="29">
        <f>tyk2_shift!D20</f>
        <v>0.54217155956394458</v>
      </c>
      <c r="N11" s="24">
        <f>tyk2_shift!E20</f>
        <v>0.74638702610658647</v>
      </c>
      <c r="O11" s="24">
        <f>tyk2_shift!F20</f>
        <v>0.72034992761222472</v>
      </c>
      <c r="P11" s="24">
        <f>tyk2_shift!G20</f>
        <v>0.75055967176167948</v>
      </c>
      <c r="Q11" s="24"/>
      <c r="R11" s="24"/>
      <c r="S11" s="25"/>
      <c r="T11" s="29">
        <f>tyk2_shift!D22</f>
        <v>0.8365360076592574</v>
      </c>
      <c r="U11" s="24">
        <f>tyk2_shift!E22</f>
        <v>0.71994833230617716</v>
      </c>
      <c r="V11" s="24">
        <f>tyk2_shift!F22</f>
        <v>0.77913644943081672</v>
      </c>
      <c r="W11" s="24">
        <f>tyk2_shift!G22</f>
        <v>0.71416842266198055</v>
      </c>
      <c r="AA11" s="19">
        <f>'tyk2'!D18-'tyk2'!$C18</f>
        <v>0</v>
      </c>
      <c r="AB11" s="19">
        <f>-'tyk2'!E18+'tyk2'!$C18</f>
        <v>3.5516518749999992</v>
      </c>
      <c r="AC11" s="19">
        <f>-'tyk2'!F18+'tyk2'!$C18</f>
        <v>3.6967362500000007</v>
      </c>
      <c r="AD11" s="19">
        <f>-'tyk2'!G18+'tyk2'!$C18</f>
        <v>3.3570449999999994</v>
      </c>
      <c r="AE11" s="35"/>
      <c r="AF11" s="35"/>
      <c r="AG11" s="35"/>
      <c r="AH11" s="35"/>
    </row>
    <row r="12" spans="1:38" x14ac:dyDescent="0.25">
      <c r="A12" s="21" t="s">
        <v>180</v>
      </c>
      <c r="B12" s="5"/>
      <c r="C12" s="5">
        <f>SUM(C4:C11)</f>
        <v>199</v>
      </c>
      <c r="D12" s="5"/>
      <c r="E12" s="28"/>
      <c r="F12" s="28"/>
      <c r="G12" s="5"/>
      <c r="H12" s="5"/>
      <c r="I12" s="29"/>
      <c r="J12" s="25"/>
      <c r="K12" s="29"/>
      <c r="L12" s="25"/>
      <c r="M12" s="29" cm="1">
        <f t="array" ref="M12">SQRT(SUM(M4:M11^2*$C4:$C11)/$C12)</f>
        <v>0.90097434695408884</v>
      </c>
      <c r="N12" s="29" cm="1">
        <f t="array" ref="N12">SQRT(SUM(N4:N11^2*$C4:$C11)/$C12)</f>
        <v>1.1600791514095463</v>
      </c>
      <c r="O12" s="29" cm="1">
        <f t="array" ref="O12">SQRT(SUM(O4:O11^2*$C4:$C11)/$C12)</f>
        <v>1.1042341401650206</v>
      </c>
      <c r="P12" s="29" cm="1">
        <f t="array" ref="P12">SQRT(SUM(P4:P11^2*$C4:$C11)/$C12)</f>
        <v>1.1158512114132428</v>
      </c>
      <c r="Q12" s="29">
        <f>SQRT(SUM(Q4^2*$C4, Q5^2*$C5, Q6^2*$C6, Q7^2*$C7, Q8^2*$C8, Q9^2*$C9, Q10^2*$C10)/($C12-$C11))</f>
        <v>0.99576835968259603</v>
      </c>
      <c r="R12" s="29">
        <f>SQRT(SUM(R4^2*$C4, R5^2*$C5, R6^2*$C6, R7^2*($C7-1), R8^2*$C8, R9^2*$C9, R10^2*$C10)/($C12-$C11-1))</f>
        <v>1.0421857690769496</v>
      </c>
      <c r="S12" s="29">
        <f>SQRT(SUM(S4^2*$C4, S5^2*$C5, S6^2*($C6-1), S7^2*$C7, S8^2*$C8, S9^2*$C9, S10^2*$C10)/($C12-$C11-1))</f>
        <v>1.0080201581048422</v>
      </c>
      <c r="T12" s="29"/>
      <c r="Z12" s="24"/>
      <c r="AA12" s="19"/>
      <c r="AB12" s="19"/>
      <c r="AC12" s="19"/>
      <c r="AD12" s="19"/>
      <c r="AE12" s="35"/>
      <c r="AF12" s="35"/>
      <c r="AG12" s="35"/>
      <c r="AH12" s="35"/>
    </row>
    <row r="13" spans="1:38" ht="66" x14ac:dyDescent="0.25">
      <c r="A13" s="44" t="s">
        <v>175</v>
      </c>
      <c r="I13" s="29"/>
      <c r="J13" s="25"/>
      <c r="K13" s="29"/>
      <c r="L13" s="25"/>
      <c r="M13" s="29"/>
      <c r="N13" s="24"/>
      <c r="O13" s="24"/>
      <c r="P13" s="24"/>
      <c r="Q13" s="24"/>
      <c r="R13" s="24"/>
      <c r="S13" s="24"/>
      <c r="T13" s="29" cm="1">
        <f t="array" ref="T13">SUM($C4:$C11*T4:T11)/$C12</f>
        <v>0.55663834440332083</v>
      </c>
      <c r="U13" s="29" cm="1">
        <f t="array" ref="U13">SUM($C4:$C11*U4:U11)/$C12</f>
        <v>0.54815593597704515</v>
      </c>
      <c r="V13" s="29" cm="1">
        <f t="array" ref="V13">SUM($C4:$C11*V4:V11)/$C12</f>
        <v>0.55420509526017336</v>
      </c>
      <c r="W13" s="29" cm="1">
        <f t="array" ref="W13">SUM($C4:$C11*W4:W11)/$C12</f>
        <v>0.55335337998554202</v>
      </c>
      <c r="X13" s="24">
        <f>SUM(X4*$C4, X5*$C5, X6*$C6, X7*$C7, X8*$C8, X9*$C9, X10*$C10)/($C12-$C11)</f>
        <v>0.41791779528360096</v>
      </c>
      <c r="Y13" s="24">
        <f>SUM(Y4*$C4, Y5*$C5, Y6*$C6, Y7*($C7-1), Y8*$C8, Y9*$C9, Y10*$C10)/($C12-$C11-1)</f>
        <v>0.38227455762317525</v>
      </c>
      <c r="Z13" s="24">
        <f>SUM(Z4*$C4, Z5*$C5, Z6*($C6-1), Z7*$C7, Z8*$C8, Z9*$C9, Z10*$C10)/($C12-$C11-1)</f>
        <v>0.3959486152233811</v>
      </c>
      <c r="AA13" s="29"/>
      <c r="AB13" s="35"/>
      <c r="AC13" s="35"/>
      <c r="AD13" s="35"/>
      <c r="AE13" s="35"/>
      <c r="AF13" s="35"/>
      <c r="AG13" s="35"/>
      <c r="AH13" s="35"/>
    </row>
    <row r="14" spans="1:38" x14ac:dyDescent="0.25">
      <c r="A14" s="21"/>
      <c r="I14" s="29"/>
      <c r="J14" s="25"/>
      <c r="K14" s="29"/>
      <c r="L14" s="25"/>
      <c r="M14" s="29"/>
      <c r="N14" s="24"/>
      <c r="O14" s="24"/>
      <c r="P14" s="24"/>
      <c r="Q14" s="24"/>
      <c r="R14" s="24"/>
      <c r="S14" s="24"/>
      <c r="T14" s="29"/>
      <c r="Z14" s="24"/>
      <c r="AB14" s="35"/>
      <c r="AC14" s="35"/>
      <c r="AD14" s="35"/>
      <c r="AE14" s="35"/>
      <c r="AF14" s="35"/>
      <c r="AG14" s="35"/>
      <c r="AH14" s="35"/>
    </row>
    <row r="15" spans="1:38" x14ac:dyDescent="0.25">
      <c r="A15" s="21"/>
      <c r="I15" s="29"/>
      <c r="J15" s="25"/>
      <c r="K15" s="29"/>
      <c r="L15" s="25"/>
      <c r="M15" s="29"/>
      <c r="N15" s="43" t="s">
        <v>173</v>
      </c>
      <c r="O15" s="43" t="s">
        <v>174</v>
      </c>
      <c r="P15" s="24"/>
      <c r="Q15" s="43" t="s">
        <v>173</v>
      </c>
      <c r="R15" s="43" t="s">
        <v>174</v>
      </c>
      <c r="S15" s="25"/>
      <c r="T15" s="29"/>
      <c r="U15" s="43" t="s">
        <v>173</v>
      </c>
      <c r="V15" s="43" t="s">
        <v>174</v>
      </c>
      <c r="X15" s="43" t="s">
        <v>173</v>
      </c>
      <c r="Y15" s="43" t="s">
        <v>174</v>
      </c>
      <c r="AB15" s="43" t="s">
        <v>173</v>
      </c>
      <c r="AC15" s="43" t="s">
        <v>174</v>
      </c>
      <c r="AD15" s="24"/>
      <c r="AE15" s="43" t="s">
        <v>173</v>
      </c>
      <c r="AF15" s="43" t="s">
        <v>174</v>
      </c>
      <c r="AG15" s="35"/>
      <c r="AH15" s="35"/>
    </row>
    <row r="16" spans="1:38" x14ac:dyDescent="0.25">
      <c r="I16" s="29"/>
      <c r="J16" s="25"/>
      <c r="K16" s="29"/>
      <c r="L16" s="25"/>
      <c r="M16" s="3" t="s">
        <v>119</v>
      </c>
      <c r="N16" s="24">
        <f t="shared" ref="N16:N24" si="0">AVERAGE(N4:P4)</f>
        <v>1.2140861084000909</v>
      </c>
      <c r="O16" s="24">
        <f t="shared" ref="O16:O24" si="1">STDEV(N4:P4)</f>
        <v>6.6524906562435121E-2</v>
      </c>
      <c r="P16" s="24"/>
      <c r="Q16" s="24">
        <f t="shared" ref="Q16:Q22" si="2">AVERAGE(Q4:S4)</f>
        <v>0.89402552153303538</v>
      </c>
      <c r="R16" s="24">
        <f t="shared" ref="R16:R22" si="3">STDEV(Q4:S4)</f>
        <v>5.8365854843193676E-2</v>
      </c>
      <c r="S16" s="25"/>
      <c r="T16" s="29"/>
      <c r="U16" s="24">
        <f t="shared" ref="U16:U23" si="4">AVERAGE(U4:W4)</f>
        <v>0.44283448456393665</v>
      </c>
      <c r="V16" s="24">
        <f t="shared" ref="V16:V23" si="5">STDEV(U4:W4)</f>
        <v>3.7952626774859916E-2</v>
      </c>
      <c r="X16" s="24">
        <f t="shared" ref="X16:X22" si="6">AVERAGE(X4:Z4)</f>
        <v>0.25910562519370045</v>
      </c>
      <c r="Y16" s="24">
        <f t="shared" ref="Y16:Y22" si="7">STDEV(X4:Z4)</f>
        <v>5.573338813768422E-2</v>
      </c>
      <c r="AA16" s="19"/>
      <c r="AB16" s="24">
        <f t="shared" ref="AB16:AB23" si="8">AVERAGE(AB4:AD4)</f>
        <v>2.9082025925925943</v>
      </c>
      <c r="AC16" s="24">
        <f t="shared" ref="AC16:AC23" si="9">STDEV(AB4:AD4)</f>
        <v>0.27998065129774197</v>
      </c>
      <c r="AD16" s="35"/>
      <c r="AE16" s="24">
        <f t="shared" ref="AE16:AE22" si="10">AVERAGE(AE4:AG4)</f>
        <v>1.9617433333333334</v>
      </c>
      <c r="AF16" s="24">
        <f t="shared" ref="AF16:AF22" si="11">STDEV(AE4:AG4)</f>
        <v>0.26542626242480455</v>
      </c>
      <c r="AG16" s="35"/>
      <c r="AH16" s="19"/>
      <c r="AI16" s="21" t="s">
        <v>119</v>
      </c>
    </row>
    <row r="17" spans="9:35" x14ac:dyDescent="0.25">
      <c r="I17" s="29"/>
      <c r="J17" s="25"/>
      <c r="K17" s="29"/>
      <c r="L17" s="25"/>
      <c r="M17" s="3" t="s">
        <v>120</v>
      </c>
      <c r="N17" s="24">
        <f t="shared" si="0"/>
        <v>0.83707329932348429</v>
      </c>
      <c r="O17" s="24">
        <f t="shared" si="1"/>
        <v>5.9793926642870074E-2</v>
      </c>
      <c r="P17" s="24"/>
      <c r="Q17" s="24">
        <f t="shared" si="2"/>
        <v>1.0531394881986447</v>
      </c>
      <c r="R17" s="24">
        <f t="shared" si="3"/>
        <v>6.3995327883712733E-2</v>
      </c>
      <c r="S17" s="25"/>
      <c r="T17" s="29"/>
      <c r="U17" s="24">
        <f t="shared" si="4"/>
        <v>0.49964150663872342</v>
      </c>
      <c r="V17" s="24">
        <f t="shared" si="5"/>
        <v>6.5735923438608637E-2</v>
      </c>
      <c r="X17" s="24">
        <f t="shared" si="6"/>
        <v>0.32888165547321607</v>
      </c>
      <c r="Y17" s="24">
        <f t="shared" si="7"/>
        <v>0.10100181236900135</v>
      </c>
      <c r="AA17" s="19"/>
      <c r="AB17" s="24">
        <f t="shared" si="8"/>
        <v>1.2233395833333323</v>
      </c>
      <c r="AC17" s="24">
        <f t="shared" si="9"/>
        <v>0.20248096318150915</v>
      </c>
      <c r="AD17" s="35"/>
      <c r="AE17" s="24">
        <f t="shared" si="10"/>
        <v>-0.59104270833333317</v>
      </c>
      <c r="AF17" s="24">
        <f t="shared" si="11"/>
        <v>9.5523625199338921E-2</v>
      </c>
      <c r="AG17" s="35"/>
      <c r="AH17" s="19"/>
      <c r="AI17" s="21" t="s">
        <v>120</v>
      </c>
    </row>
    <row r="18" spans="9:35" x14ac:dyDescent="0.25">
      <c r="I18" s="29"/>
      <c r="J18" s="25"/>
      <c r="K18" s="29"/>
      <c r="L18" s="25"/>
      <c r="M18" s="3" t="s">
        <v>121</v>
      </c>
      <c r="N18" s="24">
        <f t="shared" si="0"/>
        <v>0.84748025672155303</v>
      </c>
      <c r="O18" s="24">
        <f t="shared" si="1"/>
        <v>0.12769092139212815</v>
      </c>
      <c r="P18" s="24"/>
      <c r="Q18" s="24">
        <f t="shared" si="2"/>
        <v>0.6401379080226125</v>
      </c>
      <c r="R18" s="24">
        <f t="shared" si="3"/>
        <v>9.0079288788811773E-2</v>
      </c>
      <c r="S18" s="25"/>
      <c r="T18" s="29"/>
      <c r="U18" s="24">
        <f t="shared" si="4"/>
        <v>0.63286483471598731</v>
      </c>
      <c r="V18" s="24">
        <f t="shared" si="5"/>
        <v>2.4258121576967384E-2</v>
      </c>
      <c r="X18" s="24">
        <f t="shared" si="6"/>
        <v>0.69450516257526529</v>
      </c>
      <c r="Y18" s="24">
        <f t="shared" si="7"/>
        <v>9.3905208800021567E-2</v>
      </c>
      <c r="AA18" s="19"/>
      <c r="AB18" s="24">
        <f t="shared" si="8"/>
        <v>3.499904761904761</v>
      </c>
      <c r="AC18" s="24">
        <f t="shared" si="9"/>
        <v>0.11511324868439654</v>
      </c>
      <c r="AD18" s="35"/>
      <c r="AE18" s="24">
        <f t="shared" si="10"/>
        <v>2.7179480714285709</v>
      </c>
      <c r="AF18" s="24">
        <f t="shared" si="11"/>
        <v>0.11848490381721762</v>
      </c>
      <c r="AG18" s="35"/>
      <c r="AH18" s="19"/>
      <c r="AI18" s="21" t="s">
        <v>121</v>
      </c>
    </row>
    <row r="19" spans="9:35" x14ac:dyDescent="0.25">
      <c r="I19" s="29"/>
      <c r="J19" s="25"/>
      <c r="K19" s="29"/>
      <c r="L19" s="25"/>
      <c r="M19" s="3" t="s">
        <v>122</v>
      </c>
      <c r="N19" s="24">
        <f t="shared" si="0"/>
        <v>0.95389545535020115</v>
      </c>
      <c r="O19" s="24">
        <f t="shared" si="1"/>
        <v>5.7005168307911615E-2</v>
      </c>
      <c r="P19" s="24"/>
      <c r="Q19" s="24">
        <f t="shared" si="2"/>
        <v>1.0255501394326092</v>
      </c>
      <c r="R19" s="24">
        <f t="shared" si="3"/>
        <v>6.3935993604845559E-2</v>
      </c>
      <c r="S19" s="25"/>
      <c r="T19" s="29"/>
      <c r="U19" s="24">
        <f t="shared" si="4"/>
        <v>0.53437593009027207</v>
      </c>
      <c r="V19" s="24">
        <f t="shared" si="5"/>
        <v>7.371720847847936E-2</v>
      </c>
      <c r="X19" s="24">
        <f t="shared" si="6"/>
        <v>0.33266696221022296</v>
      </c>
      <c r="Y19" s="24">
        <f t="shared" si="7"/>
        <v>4.2087545460978655E-2</v>
      </c>
      <c r="AA19" s="19"/>
      <c r="AB19" s="24">
        <f t="shared" si="8"/>
        <v>3.6517258730158733</v>
      </c>
      <c r="AC19" s="24">
        <f t="shared" si="9"/>
        <v>0.15383435989706182</v>
      </c>
      <c r="AD19" s="35"/>
      <c r="AE19" s="24">
        <f t="shared" si="10"/>
        <v>2.4772260394889662</v>
      </c>
      <c r="AF19" s="24">
        <f t="shared" si="11"/>
        <v>0.11885585041170026</v>
      </c>
      <c r="AG19" s="35"/>
      <c r="AH19" s="19"/>
      <c r="AI19" s="21" t="s">
        <v>122</v>
      </c>
    </row>
    <row r="20" spans="9:35" x14ac:dyDescent="0.25">
      <c r="I20" s="29"/>
      <c r="J20" s="25"/>
      <c r="K20" s="29"/>
      <c r="L20" s="25"/>
      <c r="M20" s="3" t="s">
        <v>179</v>
      </c>
      <c r="N20" s="24">
        <f t="shared" si="0"/>
        <v>1.094205867375571</v>
      </c>
      <c r="O20" s="24">
        <f t="shared" si="1"/>
        <v>9.8456796704076338E-2</v>
      </c>
      <c r="P20" s="24"/>
      <c r="Q20" s="24">
        <f t="shared" si="2"/>
        <v>1.1333117533060386</v>
      </c>
      <c r="R20" s="24">
        <f t="shared" si="3"/>
        <v>7.3495134614014523E-2</v>
      </c>
      <c r="S20" s="25"/>
      <c r="T20" s="29"/>
      <c r="U20" s="24">
        <f t="shared" si="4"/>
        <v>0.57515623029380614</v>
      </c>
      <c r="V20" s="24">
        <f t="shared" si="5"/>
        <v>5.5718040884102898E-2</v>
      </c>
      <c r="X20" s="24">
        <f t="shared" si="6"/>
        <v>0.38568928047804718</v>
      </c>
      <c r="Y20" s="24">
        <f t="shared" si="7"/>
        <v>3.271379933720811E-2</v>
      </c>
      <c r="AA20" s="19"/>
      <c r="AB20" s="24">
        <f t="shared" si="8"/>
        <v>5.2718607843137271</v>
      </c>
      <c r="AC20" s="24">
        <f t="shared" si="9"/>
        <v>8.9170059540488983E-2</v>
      </c>
      <c r="AD20" s="35"/>
      <c r="AE20" s="24">
        <f t="shared" si="10"/>
        <v>-1.6405880392156842</v>
      </c>
      <c r="AF20" s="24">
        <f t="shared" si="11"/>
        <v>8.2751704129648621E-2</v>
      </c>
      <c r="AG20" s="35"/>
      <c r="AH20" s="19"/>
      <c r="AI20" s="21" t="s">
        <v>168</v>
      </c>
    </row>
    <row r="21" spans="9:35" x14ac:dyDescent="0.25">
      <c r="I21" s="29"/>
      <c r="J21" s="25"/>
      <c r="K21" s="29"/>
      <c r="L21" s="25"/>
      <c r="M21" s="3" t="s">
        <v>123</v>
      </c>
      <c r="N21" s="24">
        <f t="shared" si="0"/>
        <v>1.7846572688813194</v>
      </c>
      <c r="O21" s="24">
        <f t="shared" si="1"/>
        <v>0.19882160721508751</v>
      </c>
      <c r="P21" s="24"/>
      <c r="Q21" s="24">
        <f t="shared" si="2"/>
        <v>1.198733197637502</v>
      </c>
      <c r="R21" s="24">
        <f t="shared" si="3"/>
        <v>6.2671297049634325E-2</v>
      </c>
      <c r="S21" s="25"/>
      <c r="T21" s="29"/>
      <c r="U21" s="24">
        <f t="shared" si="4"/>
        <v>0.54517605429439897</v>
      </c>
      <c r="V21" s="24">
        <f t="shared" si="5"/>
        <v>2.8365047784209459E-2</v>
      </c>
      <c r="X21" s="24">
        <f t="shared" si="6"/>
        <v>0.49736946920923503</v>
      </c>
      <c r="Y21" s="24">
        <f t="shared" si="7"/>
        <v>2.5312019283218867E-2</v>
      </c>
      <c r="AA21" s="19"/>
      <c r="AB21" s="24">
        <f t="shared" si="8"/>
        <v>9.9740985507246389</v>
      </c>
      <c r="AC21" s="24">
        <f t="shared" si="9"/>
        <v>0.20817546698292766</v>
      </c>
      <c r="AD21" s="35"/>
      <c r="AE21" s="24">
        <f t="shared" si="10"/>
        <v>-1.1210305797101441</v>
      </c>
      <c r="AF21" s="24">
        <f t="shared" si="11"/>
        <v>7.1037790007409327E-2</v>
      </c>
      <c r="AG21" s="35"/>
      <c r="AH21" s="19"/>
      <c r="AI21" s="21" t="s">
        <v>123</v>
      </c>
    </row>
    <row r="22" spans="9:35" x14ac:dyDescent="0.25">
      <c r="I22" s="29"/>
      <c r="J22" s="25"/>
      <c r="K22" s="29"/>
      <c r="L22" s="25"/>
      <c r="M22" s="3" t="s">
        <v>124</v>
      </c>
      <c r="N22" s="24">
        <f t="shared" si="0"/>
        <v>1.0064063252189699</v>
      </c>
      <c r="O22" s="24">
        <f t="shared" si="1"/>
        <v>6.8863772013292385E-2</v>
      </c>
      <c r="P22" s="24"/>
      <c r="Q22" s="24">
        <f t="shared" si="2"/>
        <v>1.0324155254707692</v>
      </c>
      <c r="R22" s="24">
        <f t="shared" si="3"/>
        <v>0.18903398156173995</v>
      </c>
      <c r="S22" s="25"/>
      <c r="T22" s="29"/>
      <c r="U22" s="24">
        <f t="shared" si="4"/>
        <v>0.56912923929147319</v>
      </c>
      <c r="V22" s="24">
        <f t="shared" si="5"/>
        <v>7.4101922395592962E-2</v>
      </c>
      <c r="X22" s="24">
        <f t="shared" si="6"/>
        <v>0.482195471511144</v>
      </c>
      <c r="Y22" s="24">
        <f t="shared" si="7"/>
        <v>0.12095547242355996</v>
      </c>
      <c r="AA22" s="19"/>
      <c r="AB22" s="24">
        <f t="shared" si="8"/>
        <v>1.8173257575757582</v>
      </c>
      <c r="AC22" s="24">
        <f t="shared" si="9"/>
        <v>0.13631280696710232</v>
      </c>
      <c r="AD22" s="35"/>
      <c r="AE22" s="24">
        <f t="shared" si="10"/>
        <v>2.078838484848486</v>
      </c>
      <c r="AF22" s="24">
        <f t="shared" si="11"/>
        <v>7.5933595349851807E-2</v>
      </c>
      <c r="AG22" s="35"/>
      <c r="AH22" s="19"/>
      <c r="AI22" s="21" t="s">
        <v>124</v>
      </c>
    </row>
    <row r="23" spans="9:35" x14ac:dyDescent="0.25">
      <c r="I23" s="29"/>
      <c r="J23" s="25"/>
      <c r="K23" s="29"/>
      <c r="L23" s="25"/>
      <c r="M23" s="3" t="s">
        <v>125</v>
      </c>
      <c r="N23" s="24">
        <f t="shared" si="0"/>
        <v>0.73909887516016359</v>
      </c>
      <c r="O23" s="24">
        <f t="shared" si="1"/>
        <v>1.6370553398015079E-2</v>
      </c>
      <c r="P23" s="24"/>
      <c r="Q23" s="24"/>
      <c r="R23" s="24"/>
      <c r="S23" s="25"/>
      <c r="T23" s="29"/>
      <c r="U23" s="24">
        <f t="shared" si="4"/>
        <v>0.73775106813299152</v>
      </c>
      <c r="V23" s="24">
        <f t="shared" si="5"/>
        <v>3.5957115815211833E-2</v>
      </c>
      <c r="AA23" s="19"/>
      <c r="AB23" s="24">
        <f t="shared" si="8"/>
        <v>3.5351443749999998</v>
      </c>
      <c r="AC23" s="24">
        <f t="shared" si="9"/>
        <v>0.17044620705321764</v>
      </c>
      <c r="AD23" s="35"/>
      <c r="AE23" s="24"/>
      <c r="AF23" s="24"/>
      <c r="AG23" s="35"/>
      <c r="AH23" s="35"/>
      <c r="AI23" s="21" t="s">
        <v>125</v>
      </c>
    </row>
    <row r="24" spans="9:35" x14ac:dyDescent="0.25">
      <c r="I24" s="29"/>
      <c r="J24" s="25"/>
      <c r="K24" s="29"/>
      <c r="L24" s="25"/>
      <c r="M24" s="3" t="s">
        <v>180</v>
      </c>
      <c r="N24" s="24">
        <f t="shared" si="0"/>
        <v>1.1267215009959364</v>
      </c>
      <c r="O24" s="24">
        <f t="shared" si="1"/>
        <v>2.9466739163572463E-2</v>
      </c>
      <c r="P24" s="24"/>
      <c r="Q24" s="24">
        <f>AVERAGE(Q12:S12)</f>
        <v>1.0153247622881294</v>
      </c>
      <c r="R24" s="24">
        <f>STDEV(Q12:S12)</f>
        <v>2.4055392439671957E-2</v>
      </c>
      <c r="S24" s="25"/>
      <c r="T24" s="29"/>
      <c r="AA24" s="19"/>
      <c r="AB24" s="24"/>
      <c r="AC24" s="24"/>
      <c r="AD24" s="35"/>
      <c r="AE24" s="24"/>
      <c r="AF24" s="24"/>
      <c r="AG24" s="35"/>
      <c r="AH24" s="35"/>
      <c r="AI24" s="21"/>
    </row>
    <row r="25" spans="9:35" ht="44" x14ac:dyDescent="0.25">
      <c r="M25" s="48" t="s">
        <v>176</v>
      </c>
      <c r="N25" s="24"/>
      <c r="O25" s="24"/>
      <c r="P25" s="24"/>
      <c r="Q25" s="24"/>
      <c r="R25" s="24"/>
      <c r="U25" s="24">
        <f t="shared" ref="U25" si="12">AVERAGE(U13:W13)</f>
        <v>0.5519048037409201</v>
      </c>
      <c r="V25" s="39">
        <f t="shared" ref="V25" si="13">STDEV(U13:W13)</f>
        <v>3.2744254244868811E-3</v>
      </c>
      <c r="X25" s="24">
        <f>AVERAGE(X13:Z13)</f>
        <v>0.39871365604338577</v>
      </c>
      <c r="Y25" s="24">
        <f t="shared" ref="Y25" si="14">STDEV(X13:Z13)</f>
        <v>1.7981773710666487E-2</v>
      </c>
    </row>
  </sheetData>
  <mergeCells count="15">
    <mergeCell ref="I1:J1"/>
    <mergeCell ref="J2:J3"/>
    <mergeCell ref="L2:L3"/>
    <mergeCell ref="Q2:S2"/>
    <mergeCell ref="K1:L1"/>
    <mergeCell ref="M1:S1"/>
    <mergeCell ref="I2:I3"/>
    <mergeCell ref="K2:K3"/>
    <mergeCell ref="N2:P2"/>
    <mergeCell ref="T1:Z1"/>
    <mergeCell ref="X2:Z2"/>
    <mergeCell ref="AE2:AG2"/>
    <mergeCell ref="AB2:AD2"/>
    <mergeCell ref="U2:W2"/>
    <mergeCell ref="AA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bace1</vt:lpstr>
      <vt:lpstr>bace1_shift</vt:lpstr>
      <vt:lpstr>cdk2</vt:lpstr>
      <vt:lpstr>cdk2_shift</vt:lpstr>
      <vt:lpstr>jnk1</vt:lpstr>
      <vt:lpstr>jnk1_shift</vt:lpstr>
      <vt:lpstr>mcl1</vt:lpstr>
      <vt:lpstr>mcl1_shift</vt:lpstr>
      <vt:lpstr>p38</vt:lpstr>
      <vt:lpstr>p38_shift</vt:lpstr>
      <vt:lpstr>ptp1b</vt:lpstr>
      <vt:lpstr>ptp1b_shift</vt:lpstr>
      <vt:lpstr>thrombin</vt:lpstr>
      <vt:lpstr>thrombin_shift</vt:lpstr>
      <vt:lpstr>tyk2</vt:lpstr>
      <vt:lpstr>tyk2_shift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2020-09-22T18:28:22Z</dcterms:created>
  <dcterms:modified xsi:type="dcterms:W3CDTF">2022-12-19T17:33:27Z</dcterms:modified>
</cp:coreProperties>
</file>