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VWGR\Gemeins.Projekte\2020\GIZ_Klima\Github\public\DGE-CRED\DGE_CRED_Model\ExcelFiles\"/>
    </mc:Choice>
  </mc:AlternateContent>
  <bookViews>
    <workbookView xWindow="5652" yWindow="468" windowWidth="14880" windowHeight="14280" firstSheet="10" activeTab="2"/>
  </bookViews>
  <sheets>
    <sheet name="Content" sheetId="9" r:id="rId1"/>
    <sheet name="Data" sheetId="11" r:id="rId2"/>
    <sheet name="Start" sheetId="1" r:id="rId3"/>
    <sheet name="Terminal" sheetId="2" r:id="rId4"/>
    <sheet name="Baseline" sheetId="6" r:id="rId5"/>
    <sheet name="Temperature" sheetId="7" r:id="rId6"/>
    <sheet name="SeaLevel" sheetId="8" r:id="rId7"/>
    <sheet name="Adaptation" sheetId="10" r:id="rId8"/>
    <sheet name="Extremes" sheetId="12" r:id="rId9"/>
    <sheet name="Dynamics" sheetId="3" r:id="rId10"/>
    <sheet name="Structural Parameters" sheetId="5" r:id="rId11"/>
    <sheet name="Damage Functions Labour" sheetId="17" r:id="rId12"/>
    <sheet name="Damage Functions Capital" sheetId="16" r:id="rId13"/>
    <sheet name="Damage Functions TFP" sheetId="4" r:id="rId14"/>
    <sheet name="RCP_45_Average" sheetId="18" r:id="rId15"/>
    <sheet name="RCP_45_Lower" sheetId="19" r:id="rId16"/>
    <sheet name="RCP_45_Upper" sheetId="20" r:id="rId17"/>
    <sheet name="RCP_85_Average" sheetId="21" r:id="rId18"/>
    <sheet name="RCP_85_Lower" sheetId="22" r:id="rId19"/>
    <sheet name="RCP_85_Upper" sheetId="23" r:id="rId20"/>
  </sheets>
  <externalReferences>
    <externalReference r:id="rId21"/>
    <externalReference r:id="rId22"/>
    <externalReference r:id="rId23"/>
    <externalReference r:id="rId2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2" i="4" l="1"/>
  <c r="A202" i="4"/>
  <c r="F177" i="4"/>
  <c r="A177" i="4"/>
  <c r="F152" i="4"/>
  <c r="A152" i="4"/>
  <c r="F127" i="4"/>
  <c r="A127" i="4"/>
  <c r="F102" i="4"/>
  <c r="A102" i="4"/>
  <c r="F77" i="4"/>
  <c r="A77" i="4"/>
  <c r="F52" i="4"/>
  <c r="A52" i="4"/>
  <c r="F27" i="4"/>
  <c r="A27" i="4"/>
  <c r="F2" i="4"/>
  <c r="A2" i="4"/>
  <c r="F202" i="16"/>
  <c r="A202" i="16"/>
  <c r="F177" i="16"/>
  <c r="A177" i="16"/>
  <c r="F152" i="16"/>
  <c r="A152" i="16"/>
  <c r="F127" i="16"/>
  <c r="A127" i="16"/>
  <c r="F102" i="16"/>
  <c r="A102" i="16"/>
  <c r="F77" i="16"/>
  <c r="A77" i="16"/>
  <c r="F52" i="16"/>
  <c r="A52" i="16"/>
  <c r="F27" i="16"/>
  <c r="A27" i="16"/>
  <c r="F2" i="16"/>
  <c r="A2" i="16"/>
  <c r="F202" i="17"/>
  <c r="A202" i="17"/>
  <c r="F177" i="17"/>
  <c r="A177" i="17"/>
  <c r="F152" i="17"/>
  <c r="A152" i="17"/>
  <c r="F127" i="17"/>
  <c r="A127" i="17"/>
  <c r="F102" i="17"/>
  <c r="A102" i="17"/>
  <c r="F77" i="17"/>
  <c r="A77" i="17"/>
  <c r="F52" i="17"/>
  <c r="A52" i="17"/>
  <c r="F27" i="17"/>
  <c r="A27" i="17"/>
  <c r="F2" i="17"/>
  <c r="A2" i="17"/>
  <c r="C50" i="5"/>
  <c r="A50" i="5"/>
  <c r="C49" i="5"/>
  <c r="A49" i="5"/>
  <c r="C48" i="5"/>
  <c r="A48" i="5"/>
  <c r="C47" i="5"/>
  <c r="A47" i="5"/>
  <c r="C46" i="5"/>
  <c r="A46" i="5"/>
  <c r="C45" i="5"/>
  <c r="A45" i="5"/>
  <c r="C44" i="5"/>
  <c r="A44" i="5"/>
  <c r="C43" i="5"/>
  <c r="A43" i="5"/>
  <c r="C42" i="5"/>
  <c r="A42" i="5"/>
  <c r="C40" i="5"/>
  <c r="A40" i="5"/>
  <c r="C39" i="5"/>
  <c r="A39" i="5"/>
  <c r="C38" i="5"/>
  <c r="A38" i="5"/>
  <c r="C37" i="5"/>
  <c r="A37" i="5"/>
  <c r="C36" i="5"/>
  <c r="A36" i="5"/>
  <c r="C35" i="5"/>
  <c r="A35" i="5"/>
  <c r="C34" i="5"/>
  <c r="A34" i="5"/>
  <c r="C33" i="5"/>
  <c r="A33" i="5"/>
  <c r="C32" i="5"/>
  <c r="A32" i="5"/>
  <c r="C30" i="5"/>
  <c r="A30" i="5"/>
  <c r="C29" i="5"/>
  <c r="A29" i="5"/>
  <c r="C28" i="5"/>
  <c r="A28" i="5"/>
  <c r="C27" i="5"/>
  <c r="A27" i="5"/>
  <c r="C26" i="5"/>
  <c r="A26" i="5"/>
  <c r="C25" i="5"/>
  <c r="A25" i="5"/>
  <c r="C24" i="5"/>
  <c r="A24" i="5"/>
  <c r="C23" i="5"/>
  <c r="A23" i="5"/>
  <c r="C22" i="5"/>
  <c r="A22" i="5"/>
  <c r="C20" i="5"/>
  <c r="A20" i="5"/>
  <c r="C19" i="5"/>
  <c r="A19" i="5"/>
  <c r="C18" i="5"/>
  <c r="A18" i="5"/>
  <c r="C17" i="5"/>
  <c r="A17" i="5"/>
  <c r="C16" i="5"/>
  <c r="A16" i="5"/>
  <c r="C15" i="5"/>
  <c r="A15" i="5"/>
  <c r="C14" i="5"/>
  <c r="A14" i="5"/>
  <c r="C13" i="5"/>
  <c r="A13" i="5"/>
  <c r="C12" i="5"/>
  <c r="A12" i="5"/>
  <c r="C30" i="3"/>
  <c r="A30" i="3"/>
  <c r="C29" i="3"/>
  <c r="A29" i="3"/>
  <c r="C28" i="3"/>
  <c r="A28" i="3"/>
  <c r="C27" i="3"/>
  <c r="A27" i="3"/>
  <c r="C26" i="3"/>
  <c r="A26" i="3"/>
  <c r="C25" i="3"/>
  <c r="A25" i="3"/>
  <c r="C24" i="3"/>
  <c r="A24" i="3"/>
  <c r="C23" i="3"/>
  <c r="A23" i="3"/>
  <c r="C22" i="3"/>
  <c r="A22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B3" i="3"/>
  <c r="F83" i="12"/>
  <c r="E83" i="12"/>
  <c r="D83" i="12"/>
  <c r="C83" i="12"/>
  <c r="F82" i="12"/>
  <c r="E82" i="12"/>
  <c r="D82" i="12"/>
  <c r="C82" i="12"/>
  <c r="F81" i="12"/>
  <c r="E81" i="12"/>
  <c r="D81" i="12"/>
  <c r="C81" i="12"/>
  <c r="F80" i="12"/>
  <c r="E80" i="12"/>
  <c r="D80" i="12"/>
  <c r="C80" i="12"/>
  <c r="F79" i="12"/>
  <c r="E79" i="12"/>
  <c r="D79" i="12"/>
  <c r="C79" i="12"/>
  <c r="F78" i="12"/>
  <c r="E78" i="12"/>
  <c r="D78" i="12"/>
  <c r="C78" i="12"/>
  <c r="F77" i="12"/>
  <c r="E77" i="12"/>
  <c r="D77" i="12"/>
  <c r="C77" i="12"/>
  <c r="F76" i="12"/>
  <c r="E76" i="12"/>
  <c r="D76" i="12"/>
  <c r="C76" i="12"/>
  <c r="F75" i="12"/>
  <c r="E75" i="12"/>
  <c r="D75" i="12"/>
  <c r="C75" i="12"/>
  <c r="F74" i="12"/>
  <c r="E74" i="12"/>
  <c r="D74" i="12"/>
  <c r="C74" i="12"/>
  <c r="F73" i="12"/>
  <c r="E73" i="12"/>
  <c r="D73" i="12"/>
  <c r="C73" i="12"/>
  <c r="F72" i="12"/>
  <c r="E72" i="12"/>
  <c r="D72" i="12"/>
  <c r="C72" i="12"/>
  <c r="F71" i="12"/>
  <c r="E71" i="12"/>
  <c r="D71" i="12"/>
  <c r="C71" i="12"/>
  <c r="F70" i="12"/>
  <c r="E70" i="12"/>
  <c r="D70" i="12"/>
  <c r="C70" i="12"/>
  <c r="F69" i="12"/>
  <c r="E69" i="12"/>
  <c r="D69" i="12"/>
  <c r="C69" i="12"/>
  <c r="F68" i="12"/>
  <c r="E68" i="12"/>
  <c r="D68" i="12"/>
  <c r="C68" i="12"/>
  <c r="F67" i="12"/>
  <c r="E67" i="12"/>
  <c r="D67" i="12"/>
  <c r="C67" i="12"/>
  <c r="F66" i="12"/>
  <c r="E66" i="12"/>
  <c r="D66" i="12"/>
  <c r="C66" i="12"/>
  <c r="F65" i="12"/>
  <c r="E65" i="12"/>
  <c r="D65" i="12"/>
  <c r="C65" i="12"/>
  <c r="F64" i="12"/>
  <c r="E64" i="12"/>
  <c r="D64" i="12"/>
  <c r="C64" i="12"/>
  <c r="F63" i="12"/>
  <c r="E63" i="12"/>
  <c r="D63" i="12"/>
  <c r="C63" i="12"/>
  <c r="F62" i="12"/>
  <c r="E62" i="12"/>
  <c r="D62" i="12"/>
  <c r="C62" i="12"/>
  <c r="F61" i="12"/>
  <c r="E61" i="12"/>
  <c r="D61" i="12"/>
  <c r="C61" i="12"/>
  <c r="F60" i="12"/>
  <c r="E60" i="12"/>
  <c r="D60" i="12"/>
  <c r="C60" i="12"/>
  <c r="F59" i="12"/>
  <c r="E59" i="12"/>
  <c r="D59" i="12"/>
  <c r="C59" i="12"/>
  <c r="F58" i="12"/>
  <c r="E58" i="12"/>
  <c r="D58" i="12"/>
  <c r="C58" i="12"/>
  <c r="F57" i="12"/>
  <c r="E57" i="12"/>
  <c r="D57" i="12"/>
  <c r="C57" i="12"/>
  <c r="F56" i="12"/>
  <c r="E56" i="12"/>
  <c r="D56" i="12"/>
  <c r="C56" i="12"/>
  <c r="F55" i="12"/>
  <c r="E55" i="12"/>
  <c r="D55" i="12"/>
  <c r="C55" i="12"/>
  <c r="F54" i="12"/>
  <c r="E54" i="12"/>
  <c r="D54" i="12"/>
  <c r="C54" i="12"/>
  <c r="F53" i="12"/>
  <c r="E53" i="12"/>
  <c r="D53" i="12"/>
  <c r="C53" i="12"/>
  <c r="F52" i="12"/>
  <c r="E52" i="12"/>
  <c r="D52" i="12"/>
  <c r="C52" i="12"/>
  <c r="F51" i="12"/>
  <c r="E51" i="12"/>
  <c r="D51" i="12"/>
  <c r="C51" i="12"/>
  <c r="F50" i="12"/>
  <c r="E50" i="12"/>
  <c r="D50" i="12"/>
  <c r="C50" i="12"/>
  <c r="F49" i="12"/>
  <c r="E49" i="12"/>
  <c r="D49" i="12"/>
  <c r="C49" i="12"/>
  <c r="F48" i="12"/>
  <c r="E48" i="12"/>
  <c r="D48" i="12"/>
  <c r="C48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F21" i="12"/>
  <c r="E21" i="12"/>
  <c r="D21" i="12"/>
  <c r="C21" i="12"/>
  <c r="F20" i="12"/>
  <c r="E20" i="12"/>
  <c r="D20" i="12"/>
  <c r="C20" i="12"/>
  <c r="F19" i="12"/>
  <c r="E19" i="12"/>
  <c r="D19" i="12"/>
  <c r="C19" i="12"/>
  <c r="F18" i="12"/>
  <c r="E18" i="12"/>
  <c r="D18" i="12"/>
  <c r="C18" i="12"/>
  <c r="F17" i="12"/>
  <c r="E17" i="12"/>
  <c r="D17" i="12"/>
  <c r="C17" i="12"/>
  <c r="F16" i="12"/>
  <c r="E16" i="12"/>
  <c r="D16" i="12"/>
  <c r="C16" i="12"/>
  <c r="F15" i="12"/>
  <c r="E15" i="12"/>
  <c r="D15" i="12"/>
  <c r="C15" i="12"/>
  <c r="F14" i="12"/>
  <c r="E14" i="12"/>
  <c r="D14" i="12"/>
  <c r="C14" i="12"/>
  <c r="F13" i="12"/>
  <c r="E13" i="12"/>
  <c r="D13" i="12"/>
  <c r="C13" i="12"/>
  <c r="F12" i="12"/>
  <c r="E12" i="12"/>
  <c r="D12" i="12"/>
  <c r="C12" i="12"/>
  <c r="F11" i="12"/>
  <c r="E11" i="12"/>
  <c r="D11" i="12"/>
  <c r="C11" i="12"/>
  <c r="F10" i="12"/>
  <c r="E10" i="12"/>
  <c r="D10" i="12"/>
  <c r="C10" i="12"/>
  <c r="F9" i="12"/>
  <c r="E9" i="12"/>
  <c r="D9" i="12"/>
  <c r="C9" i="12"/>
  <c r="F8" i="12"/>
  <c r="E8" i="12"/>
  <c r="D8" i="12"/>
  <c r="C8" i="12"/>
  <c r="F7" i="12"/>
  <c r="E7" i="12"/>
  <c r="D7" i="12"/>
  <c r="C7" i="12"/>
  <c r="F6" i="12"/>
  <c r="E6" i="12"/>
  <c r="D6" i="12"/>
  <c r="C6" i="12"/>
  <c r="K5" i="12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F5" i="12"/>
  <c r="E5" i="12"/>
  <c r="D5" i="12"/>
  <c r="C5" i="12"/>
  <c r="J4" i="12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F4" i="12"/>
  <c r="E4" i="12"/>
  <c r="D4" i="12"/>
  <c r="C4" i="12"/>
  <c r="L3" i="12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K3" i="12"/>
  <c r="K4" i="12" s="1"/>
  <c r="J3" i="12"/>
  <c r="F3" i="12"/>
  <c r="E3" i="12"/>
  <c r="D3" i="12"/>
  <c r="C3" i="12"/>
  <c r="F2" i="12"/>
  <c r="E2" i="12"/>
  <c r="D2" i="12"/>
  <c r="C2" i="12"/>
  <c r="J84" i="10"/>
  <c r="J83" i="10"/>
  <c r="F83" i="10"/>
  <c r="E83" i="10"/>
  <c r="D83" i="10"/>
  <c r="C83" i="10"/>
  <c r="J82" i="10"/>
  <c r="F82" i="10"/>
  <c r="E82" i="10"/>
  <c r="D82" i="10"/>
  <c r="C82" i="10"/>
  <c r="J81" i="10"/>
  <c r="F81" i="10"/>
  <c r="E81" i="10"/>
  <c r="D81" i="10"/>
  <c r="C81" i="10"/>
  <c r="J80" i="10"/>
  <c r="F80" i="10"/>
  <c r="E80" i="10"/>
  <c r="D80" i="10"/>
  <c r="C80" i="10"/>
  <c r="J79" i="10"/>
  <c r="F79" i="10"/>
  <c r="E79" i="10"/>
  <c r="D79" i="10"/>
  <c r="C79" i="10"/>
  <c r="J78" i="10"/>
  <c r="F78" i="10"/>
  <c r="E78" i="10"/>
  <c r="D78" i="10"/>
  <c r="C78" i="10"/>
  <c r="J77" i="10"/>
  <c r="F77" i="10"/>
  <c r="E77" i="10"/>
  <c r="D77" i="10"/>
  <c r="C77" i="10"/>
  <c r="J76" i="10"/>
  <c r="F76" i="10"/>
  <c r="E76" i="10"/>
  <c r="D76" i="10"/>
  <c r="C76" i="10"/>
  <c r="J75" i="10"/>
  <c r="F75" i="10"/>
  <c r="E75" i="10"/>
  <c r="D75" i="10"/>
  <c r="C75" i="10"/>
  <c r="J74" i="10"/>
  <c r="F74" i="10"/>
  <c r="E74" i="10"/>
  <c r="D74" i="10"/>
  <c r="C74" i="10"/>
  <c r="J73" i="10"/>
  <c r="F73" i="10"/>
  <c r="E73" i="10"/>
  <c r="D73" i="10"/>
  <c r="C73" i="10"/>
  <c r="J72" i="10"/>
  <c r="F72" i="10"/>
  <c r="E72" i="10"/>
  <c r="D72" i="10"/>
  <c r="C72" i="10"/>
  <c r="J71" i="10"/>
  <c r="F71" i="10"/>
  <c r="E71" i="10"/>
  <c r="D71" i="10"/>
  <c r="C71" i="10"/>
  <c r="J70" i="10"/>
  <c r="F70" i="10"/>
  <c r="E70" i="10"/>
  <c r="D70" i="10"/>
  <c r="C70" i="10"/>
  <c r="J69" i="10"/>
  <c r="F69" i="10"/>
  <c r="E69" i="10"/>
  <c r="D69" i="10"/>
  <c r="C69" i="10"/>
  <c r="J68" i="10"/>
  <c r="F68" i="10"/>
  <c r="E68" i="10"/>
  <c r="D68" i="10"/>
  <c r="C68" i="10"/>
  <c r="J67" i="10"/>
  <c r="F67" i="10"/>
  <c r="E67" i="10"/>
  <c r="D67" i="10"/>
  <c r="C67" i="10"/>
  <c r="J66" i="10"/>
  <c r="F66" i="10"/>
  <c r="E66" i="10"/>
  <c r="D66" i="10"/>
  <c r="C66" i="10"/>
  <c r="J65" i="10"/>
  <c r="F65" i="10"/>
  <c r="E65" i="10"/>
  <c r="D65" i="10"/>
  <c r="C65" i="10"/>
  <c r="J64" i="10"/>
  <c r="F64" i="10"/>
  <c r="E64" i="10"/>
  <c r="D64" i="10"/>
  <c r="C64" i="10"/>
  <c r="J63" i="10"/>
  <c r="F63" i="10"/>
  <c r="E63" i="10"/>
  <c r="D63" i="10"/>
  <c r="C63" i="10"/>
  <c r="J62" i="10"/>
  <c r="F62" i="10"/>
  <c r="E62" i="10"/>
  <c r="D62" i="10"/>
  <c r="C62" i="10"/>
  <c r="J61" i="10"/>
  <c r="F61" i="10"/>
  <c r="E61" i="10"/>
  <c r="D61" i="10"/>
  <c r="C61" i="10"/>
  <c r="J60" i="10"/>
  <c r="F60" i="10"/>
  <c r="E60" i="10"/>
  <c r="D60" i="10"/>
  <c r="C60" i="10"/>
  <c r="J59" i="10"/>
  <c r="F59" i="10"/>
  <c r="E59" i="10"/>
  <c r="D59" i="10"/>
  <c r="C59" i="10"/>
  <c r="J58" i="10"/>
  <c r="F58" i="10"/>
  <c r="E58" i="10"/>
  <c r="D58" i="10"/>
  <c r="C58" i="10"/>
  <c r="J57" i="10"/>
  <c r="F57" i="10"/>
  <c r="E57" i="10"/>
  <c r="D57" i="10"/>
  <c r="C57" i="10"/>
  <c r="J56" i="10"/>
  <c r="F56" i="10"/>
  <c r="E56" i="10"/>
  <c r="D56" i="10"/>
  <c r="C56" i="10"/>
  <c r="J55" i="10"/>
  <c r="F55" i="10"/>
  <c r="E55" i="10"/>
  <c r="D55" i="10"/>
  <c r="C55" i="10"/>
  <c r="J54" i="10"/>
  <c r="F54" i="10"/>
  <c r="E54" i="10"/>
  <c r="D54" i="10"/>
  <c r="C54" i="10"/>
  <c r="J53" i="10"/>
  <c r="F53" i="10"/>
  <c r="E53" i="10"/>
  <c r="D53" i="10"/>
  <c r="C53" i="10"/>
  <c r="J52" i="10"/>
  <c r="F52" i="10"/>
  <c r="E52" i="10"/>
  <c r="D52" i="10"/>
  <c r="C52" i="10"/>
  <c r="J51" i="10"/>
  <c r="F51" i="10"/>
  <c r="E51" i="10"/>
  <c r="D51" i="10"/>
  <c r="C51" i="10"/>
  <c r="J50" i="10"/>
  <c r="F50" i="10"/>
  <c r="E50" i="10"/>
  <c r="D50" i="10"/>
  <c r="C50" i="10"/>
  <c r="J49" i="10"/>
  <c r="F49" i="10"/>
  <c r="E49" i="10"/>
  <c r="D49" i="10"/>
  <c r="C49" i="10"/>
  <c r="J48" i="10"/>
  <c r="F48" i="10"/>
  <c r="E48" i="10"/>
  <c r="D48" i="10"/>
  <c r="C48" i="10"/>
  <c r="J47" i="10"/>
  <c r="F47" i="10"/>
  <c r="E47" i="10"/>
  <c r="D47" i="10"/>
  <c r="C47" i="10"/>
  <c r="J46" i="10"/>
  <c r="F46" i="10"/>
  <c r="E46" i="10"/>
  <c r="D46" i="10"/>
  <c r="C46" i="10"/>
  <c r="J45" i="10"/>
  <c r="F45" i="10"/>
  <c r="E45" i="10"/>
  <c r="D45" i="10"/>
  <c r="C45" i="10"/>
  <c r="J44" i="10"/>
  <c r="F44" i="10"/>
  <c r="E44" i="10"/>
  <c r="D44" i="10"/>
  <c r="C44" i="10"/>
  <c r="J43" i="10"/>
  <c r="F43" i="10"/>
  <c r="E43" i="10"/>
  <c r="D43" i="10"/>
  <c r="C43" i="10"/>
  <c r="J42" i="10"/>
  <c r="F42" i="10"/>
  <c r="E42" i="10"/>
  <c r="D42" i="10"/>
  <c r="C42" i="10"/>
  <c r="J41" i="10"/>
  <c r="F41" i="10"/>
  <c r="E41" i="10"/>
  <c r="D41" i="10"/>
  <c r="C41" i="10"/>
  <c r="J40" i="10"/>
  <c r="F40" i="10"/>
  <c r="E40" i="10"/>
  <c r="D40" i="10"/>
  <c r="C40" i="10"/>
  <c r="J39" i="10"/>
  <c r="F39" i="10"/>
  <c r="E39" i="10"/>
  <c r="D39" i="10"/>
  <c r="C39" i="10"/>
  <c r="J38" i="10"/>
  <c r="F38" i="10"/>
  <c r="E38" i="10"/>
  <c r="D38" i="10"/>
  <c r="C38" i="10"/>
  <c r="J37" i="10"/>
  <c r="F37" i="10"/>
  <c r="E37" i="10"/>
  <c r="D37" i="10"/>
  <c r="C37" i="10"/>
  <c r="J36" i="10"/>
  <c r="F36" i="10"/>
  <c r="E36" i="10"/>
  <c r="D36" i="10"/>
  <c r="C36" i="10"/>
  <c r="J35" i="10"/>
  <c r="F35" i="10"/>
  <c r="E35" i="10"/>
  <c r="D35" i="10"/>
  <c r="C35" i="10"/>
  <c r="J34" i="10"/>
  <c r="F34" i="10"/>
  <c r="E34" i="10"/>
  <c r="D34" i="10"/>
  <c r="C34" i="10"/>
  <c r="J33" i="10"/>
  <c r="F33" i="10"/>
  <c r="E33" i="10"/>
  <c r="D33" i="10"/>
  <c r="C33" i="10"/>
  <c r="J32" i="10"/>
  <c r="F32" i="10"/>
  <c r="E32" i="10"/>
  <c r="D32" i="10"/>
  <c r="C32" i="10"/>
  <c r="J31" i="10"/>
  <c r="F31" i="10"/>
  <c r="E31" i="10"/>
  <c r="D31" i="10"/>
  <c r="C31" i="10"/>
  <c r="J30" i="10"/>
  <c r="F30" i="10"/>
  <c r="E30" i="10"/>
  <c r="D30" i="10"/>
  <c r="C30" i="10"/>
  <c r="J29" i="10"/>
  <c r="F29" i="10"/>
  <c r="E29" i="10"/>
  <c r="D29" i="10"/>
  <c r="C29" i="10"/>
  <c r="J28" i="10"/>
  <c r="F28" i="10"/>
  <c r="E28" i="10"/>
  <c r="D28" i="10"/>
  <c r="C28" i="10"/>
  <c r="J27" i="10"/>
  <c r="F27" i="10"/>
  <c r="E27" i="10"/>
  <c r="D27" i="10"/>
  <c r="C27" i="10"/>
  <c r="J26" i="10"/>
  <c r="F26" i="10"/>
  <c r="E26" i="10"/>
  <c r="D26" i="10"/>
  <c r="C26" i="10"/>
  <c r="J25" i="10"/>
  <c r="F25" i="10"/>
  <c r="E25" i="10"/>
  <c r="D25" i="10"/>
  <c r="C25" i="10"/>
  <c r="J24" i="10"/>
  <c r="F24" i="10"/>
  <c r="E24" i="10"/>
  <c r="D24" i="10"/>
  <c r="C24" i="10"/>
  <c r="J23" i="10"/>
  <c r="F23" i="10"/>
  <c r="E23" i="10"/>
  <c r="D23" i="10"/>
  <c r="C23" i="10"/>
  <c r="J22" i="10"/>
  <c r="F22" i="10"/>
  <c r="E22" i="10"/>
  <c r="D22" i="10"/>
  <c r="C22" i="10"/>
  <c r="J21" i="10"/>
  <c r="F21" i="10"/>
  <c r="E21" i="10"/>
  <c r="D21" i="10"/>
  <c r="C21" i="10"/>
  <c r="J20" i="10"/>
  <c r="F20" i="10"/>
  <c r="E20" i="10"/>
  <c r="D20" i="10"/>
  <c r="C20" i="10"/>
  <c r="J19" i="10"/>
  <c r="F19" i="10"/>
  <c r="E19" i="10"/>
  <c r="D19" i="10"/>
  <c r="C19" i="10"/>
  <c r="J18" i="10"/>
  <c r="F18" i="10"/>
  <c r="E18" i="10"/>
  <c r="D18" i="10"/>
  <c r="C18" i="10"/>
  <c r="J17" i="10"/>
  <c r="F17" i="10"/>
  <c r="E17" i="10"/>
  <c r="D17" i="10"/>
  <c r="C17" i="10"/>
  <c r="J16" i="10"/>
  <c r="F16" i="10"/>
  <c r="E16" i="10"/>
  <c r="D16" i="10"/>
  <c r="C16" i="10"/>
  <c r="J15" i="10"/>
  <c r="F15" i="10"/>
  <c r="E15" i="10"/>
  <c r="D15" i="10"/>
  <c r="C15" i="10"/>
  <c r="J14" i="10"/>
  <c r="F14" i="10"/>
  <c r="E14" i="10"/>
  <c r="D14" i="10"/>
  <c r="C14" i="10"/>
  <c r="J13" i="10"/>
  <c r="F13" i="10"/>
  <c r="E13" i="10"/>
  <c r="D13" i="10"/>
  <c r="C13" i="10"/>
  <c r="J12" i="10"/>
  <c r="F12" i="10"/>
  <c r="E12" i="10"/>
  <c r="D12" i="10"/>
  <c r="C12" i="10"/>
  <c r="J11" i="10"/>
  <c r="F11" i="10"/>
  <c r="E11" i="10"/>
  <c r="D11" i="10"/>
  <c r="C11" i="10"/>
  <c r="J10" i="10"/>
  <c r="F10" i="10"/>
  <c r="E10" i="10"/>
  <c r="D10" i="10"/>
  <c r="C10" i="10"/>
  <c r="J9" i="10"/>
  <c r="F9" i="10"/>
  <c r="E9" i="10"/>
  <c r="D9" i="10"/>
  <c r="C9" i="10"/>
  <c r="J8" i="10"/>
  <c r="F8" i="10"/>
  <c r="E8" i="10"/>
  <c r="D8" i="10"/>
  <c r="C8" i="10"/>
  <c r="J7" i="10"/>
  <c r="F7" i="10"/>
  <c r="E7" i="10"/>
  <c r="D7" i="10"/>
  <c r="C7" i="10"/>
  <c r="J6" i="10"/>
  <c r="F6" i="10"/>
  <c r="E6" i="10"/>
  <c r="D6" i="10"/>
  <c r="C6" i="10"/>
  <c r="J5" i="10"/>
  <c r="F5" i="10"/>
  <c r="E5" i="10"/>
  <c r="D5" i="10"/>
  <c r="C5" i="10"/>
  <c r="J4" i="10"/>
  <c r="F4" i="10"/>
  <c r="E4" i="10"/>
  <c r="D4" i="10"/>
  <c r="C4" i="10"/>
  <c r="J3" i="10"/>
  <c r="F3" i="10"/>
  <c r="E3" i="10"/>
  <c r="D3" i="10"/>
  <c r="C3" i="10"/>
  <c r="J2" i="10"/>
  <c r="F2" i="10"/>
  <c r="E2" i="10"/>
  <c r="D2" i="10"/>
  <c r="C2" i="10"/>
  <c r="F83" i="8"/>
  <c r="E83" i="8"/>
  <c r="D83" i="8"/>
  <c r="C83" i="8"/>
  <c r="F82" i="8"/>
  <c r="E82" i="8"/>
  <c r="D82" i="8"/>
  <c r="C82" i="8"/>
  <c r="F81" i="8"/>
  <c r="E81" i="8"/>
  <c r="D81" i="8"/>
  <c r="C81" i="8"/>
  <c r="F80" i="8"/>
  <c r="E80" i="8"/>
  <c r="D80" i="8"/>
  <c r="C80" i="8"/>
  <c r="F79" i="8"/>
  <c r="E79" i="8"/>
  <c r="D79" i="8"/>
  <c r="C79" i="8"/>
  <c r="F78" i="8"/>
  <c r="E78" i="8"/>
  <c r="D78" i="8"/>
  <c r="C78" i="8"/>
  <c r="F77" i="8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73" i="8"/>
  <c r="E73" i="8"/>
  <c r="D73" i="8"/>
  <c r="C73" i="8"/>
  <c r="F72" i="8"/>
  <c r="E72" i="8"/>
  <c r="D72" i="8"/>
  <c r="C72" i="8"/>
  <c r="F71" i="8"/>
  <c r="E71" i="8"/>
  <c r="D71" i="8"/>
  <c r="C71" i="8"/>
  <c r="F70" i="8"/>
  <c r="E70" i="8"/>
  <c r="D70" i="8"/>
  <c r="C70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65" i="8"/>
  <c r="E65" i="8"/>
  <c r="D65" i="8"/>
  <c r="C65" i="8"/>
  <c r="F64" i="8"/>
  <c r="E64" i="8"/>
  <c r="D64" i="8"/>
  <c r="C64" i="8"/>
  <c r="F63" i="8"/>
  <c r="E63" i="8"/>
  <c r="D63" i="8"/>
  <c r="C63" i="8"/>
  <c r="F62" i="8"/>
  <c r="E62" i="8"/>
  <c r="D62" i="8"/>
  <c r="C62" i="8"/>
  <c r="F61" i="8"/>
  <c r="E61" i="8"/>
  <c r="D61" i="8"/>
  <c r="C61" i="8"/>
  <c r="F60" i="8"/>
  <c r="E60" i="8"/>
  <c r="D60" i="8"/>
  <c r="C60" i="8"/>
  <c r="F59" i="8"/>
  <c r="E59" i="8"/>
  <c r="D59" i="8"/>
  <c r="C59" i="8"/>
  <c r="F58" i="8"/>
  <c r="E58" i="8"/>
  <c r="D58" i="8"/>
  <c r="C58" i="8"/>
  <c r="F57" i="8"/>
  <c r="E57" i="8"/>
  <c r="D57" i="8"/>
  <c r="C57" i="8"/>
  <c r="F56" i="8"/>
  <c r="E56" i="8"/>
  <c r="D56" i="8"/>
  <c r="C56" i="8"/>
  <c r="F55" i="8"/>
  <c r="E55" i="8"/>
  <c r="D55" i="8"/>
  <c r="C55" i="8"/>
  <c r="F54" i="8"/>
  <c r="E54" i="8"/>
  <c r="D54" i="8"/>
  <c r="C54" i="8"/>
  <c r="F53" i="8"/>
  <c r="E53" i="8"/>
  <c r="D53" i="8"/>
  <c r="C53" i="8"/>
  <c r="F52" i="8"/>
  <c r="E52" i="8"/>
  <c r="D52" i="8"/>
  <c r="C52" i="8"/>
  <c r="F51" i="8"/>
  <c r="E51" i="8"/>
  <c r="D51" i="8"/>
  <c r="C51" i="8"/>
  <c r="F50" i="8"/>
  <c r="E50" i="8"/>
  <c r="D50" i="8"/>
  <c r="C50" i="8"/>
  <c r="F49" i="8"/>
  <c r="E49" i="8"/>
  <c r="D49" i="8"/>
  <c r="C49" i="8"/>
  <c r="F48" i="8"/>
  <c r="E48" i="8"/>
  <c r="D48" i="8"/>
  <c r="C48" i="8"/>
  <c r="F47" i="8"/>
  <c r="E47" i="8"/>
  <c r="D47" i="8"/>
  <c r="C47" i="8"/>
  <c r="F46" i="8"/>
  <c r="E46" i="8"/>
  <c r="D46" i="8"/>
  <c r="C46" i="8"/>
  <c r="F45" i="8"/>
  <c r="E45" i="8"/>
  <c r="D45" i="8"/>
  <c r="C45" i="8"/>
  <c r="F44" i="8"/>
  <c r="E44" i="8"/>
  <c r="D44" i="8"/>
  <c r="C44" i="8"/>
  <c r="F43" i="8"/>
  <c r="E43" i="8"/>
  <c r="D43" i="8"/>
  <c r="C43" i="8"/>
  <c r="F42" i="8"/>
  <c r="E42" i="8"/>
  <c r="D42" i="8"/>
  <c r="C42" i="8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F26" i="8"/>
  <c r="E26" i="8"/>
  <c r="D26" i="8"/>
  <c r="C26" i="8"/>
  <c r="F25" i="8"/>
  <c r="E25" i="8"/>
  <c r="D25" i="8"/>
  <c r="C25" i="8"/>
  <c r="F24" i="8"/>
  <c r="E24" i="8"/>
  <c r="D24" i="8"/>
  <c r="C24" i="8"/>
  <c r="F23" i="8"/>
  <c r="E23" i="8"/>
  <c r="D23" i="8"/>
  <c r="C23" i="8"/>
  <c r="F22" i="8"/>
  <c r="E22" i="8"/>
  <c r="D22" i="8"/>
  <c r="C22" i="8"/>
  <c r="F21" i="8"/>
  <c r="E21" i="8"/>
  <c r="D21" i="8"/>
  <c r="C21" i="8"/>
  <c r="F20" i="8"/>
  <c r="E20" i="8"/>
  <c r="D20" i="8"/>
  <c r="C20" i="8"/>
  <c r="F19" i="8"/>
  <c r="E19" i="8"/>
  <c r="D19" i="8"/>
  <c r="C19" i="8"/>
  <c r="F18" i="8"/>
  <c r="E18" i="8"/>
  <c r="D18" i="8"/>
  <c r="C18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E10" i="8"/>
  <c r="D10" i="8"/>
  <c r="C10" i="8"/>
  <c r="F9" i="8"/>
  <c r="E9" i="8"/>
  <c r="D9" i="8"/>
  <c r="C9" i="8"/>
  <c r="F8" i="8"/>
  <c r="E8" i="8"/>
  <c r="D8" i="8"/>
  <c r="C8" i="8"/>
  <c r="F7" i="8"/>
  <c r="E7" i="8"/>
  <c r="D7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F2" i="8"/>
  <c r="E2" i="8"/>
  <c r="D2" i="8"/>
  <c r="C2" i="8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83" i="6"/>
  <c r="E83" i="6"/>
  <c r="D83" i="6"/>
  <c r="C83" i="6"/>
  <c r="F82" i="6"/>
  <c r="E82" i="6"/>
  <c r="D82" i="6"/>
  <c r="C82" i="6"/>
  <c r="F81" i="6"/>
  <c r="E81" i="6"/>
  <c r="D81" i="6"/>
  <c r="C81" i="6"/>
  <c r="F80" i="6"/>
  <c r="E80" i="6"/>
  <c r="D80" i="6"/>
  <c r="C80" i="6"/>
  <c r="F79" i="6"/>
  <c r="E79" i="6"/>
  <c r="D79" i="6"/>
  <c r="C79" i="6"/>
  <c r="F78" i="6"/>
  <c r="E78" i="6"/>
  <c r="D78" i="6"/>
  <c r="C78" i="6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73" i="6"/>
  <c r="E73" i="6"/>
  <c r="D73" i="6"/>
  <c r="C73" i="6"/>
  <c r="F72" i="6"/>
  <c r="E72" i="6"/>
  <c r="D72" i="6"/>
  <c r="C72" i="6"/>
  <c r="F71" i="6"/>
  <c r="E71" i="6"/>
  <c r="D71" i="6"/>
  <c r="C71" i="6"/>
  <c r="F70" i="6"/>
  <c r="E70" i="6"/>
  <c r="D70" i="6"/>
  <c r="C70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65" i="6"/>
  <c r="E65" i="6"/>
  <c r="D65" i="6"/>
  <c r="C65" i="6"/>
  <c r="F64" i="6"/>
  <c r="E64" i="6"/>
  <c r="D64" i="6"/>
  <c r="C64" i="6"/>
  <c r="F63" i="6"/>
  <c r="E63" i="6"/>
  <c r="D63" i="6"/>
  <c r="C63" i="6"/>
  <c r="F62" i="6"/>
  <c r="E62" i="6"/>
  <c r="D62" i="6"/>
  <c r="C62" i="6"/>
  <c r="F61" i="6"/>
  <c r="E61" i="6"/>
  <c r="D61" i="6"/>
  <c r="C61" i="6"/>
  <c r="F60" i="6"/>
  <c r="E60" i="6"/>
  <c r="D60" i="6"/>
  <c r="C60" i="6"/>
  <c r="F59" i="6"/>
  <c r="E59" i="6"/>
  <c r="D59" i="6"/>
  <c r="C59" i="6"/>
  <c r="F58" i="6"/>
  <c r="E58" i="6"/>
  <c r="D58" i="6"/>
  <c r="C58" i="6"/>
  <c r="F57" i="6"/>
  <c r="E57" i="6"/>
  <c r="D57" i="6"/>
  <c r="C57" i="6"/>
  <c r="F56" i="6"/>
  <c r="E56" i="6"/>
  <c r="D56" i="6"/>
  <c r="C56" i="6"/>
  <c r="F55" i="6"/>
  <c r="E55" i="6"/>
  <c r="D55" i="6"/>
  <c r="C55" i="6"/>
  <c r="F54" i="6"/>
  <c r="E54" i="6"/>
  <c r="D54" i="6"/>
  <c r="C54" i="6"/>
  <c r="F53" i="6"/>
  <c r="E53" i="6"/>
  <c r="D53" i="6"/>
  <c r="C53" i="6"/>
  <c r="F52" i="6"/>
  <c r="E52" i="6"/>
  <c r="D52" i="6"/>
  <c r="C52" i="6"/>
  <c r="F51" i="6"/>
  <c r="E51" i="6"/>
  <c r="D51" i="6"/>
  <c r="C51" i="6"/>
  <c r="F50" i="6"/>
  <c r="E50" i="6"/>
  <c r="D50" i="6"/>
  <c r="C50" i="6"/>
  <c r="F49" i="6"/>
  <c r="E49" i="6"/>
  <c r="D49" i="6"/>
  <c r="C49" i="6"/>
  <c r="F48" i="6"/>
  <c r="E48" i="6"/>
  <c r="D48" i="6"/>
  <c r="C48" i="6"/>
  <c r="F47" i="6"/>
  <c r="E47" i="6"/>
  <c r="D47" i="6"/>
  <c r="C47" i="6"/>
  <c r="F46" i="6"/>
  <c r="E46" i="6"/>
  <c r="D46" i="6"/>
  <c r="C46" i="6"/>
  <c r="F45" i="6"/>
  <c r="E45" i="6"/>
  <c r="D45" i="6"/>
  <c r="C45" i="6"/>
  <c r="F44" i="6"/>
  <c r="E44" i="6"/>
  <c r="D44" i="6"/>
  <c r="C44" i="6"/>
  <c r="F43" i="6"/>
  <c r="E43" i="6"/>
  <c r="D43" i="6"/>
  <c r="C43" i="6"/>
  <c r="F42" i="6"/>
  <c r="E42" i="6"/>
  <c r="D42" i="6"/>
  <c r="C42" i="6"/>
  <c r="F41" i="6"/>
  <c r="E41" i="6"/>
  <c r="D41" i="6"/>
  <c r="C41" i="6"/>
  <c r="F40" i="6"/>
  <c r="E40" i="6"/>
  <c r="D40" i="6"/>
  <c r="C40" i="6"/>
  <c r="F39" i="6"/>
  <c r="E39" i="6"/>
  <c r="D39" i="6"/>
  <c r="C39" i="6"/>
  <c r="F38" i="6"/>
  <c r="E38" i="6"/>
  <c r="D38" i="6"/>
  <c r="C38" i="6"/>
  <c r="F37" i="6"/>
  <c r="E37" i="6"/>
  <c r="D37" i="6"/>
  <c r="C37" i="6"/>
  <c r="F36" i="6"/>
  <c r="E36" i="6"/>
  <c r="D36" i="6"/>
  <c r="C36" i="6"/>
  <c r="F35" i="6"/>
  <c r="E35" i="6"/>
  <c r="D35" i="6"/>
  <c r="C35" i="6"/>
  <c r="F34" i="6"/>
  <c r="E34" i="6"/>
  <c r="D34" i="6"/>
  <c r="C34" i="6"/>
  <c r="F33" i="6"/>
  <c r="E33" i="6"/>
  <c r="D33" i="6"/>
  <c r="C33" i="6"/>
  <c r="F32" i="6"/>
  <c r="E32" i="6"/>
  <c r="D32" i="6"/>
  <c r="C32" i="6"/>
  <c r="F31" i="6"/>
  <c r="E31" i="6"/>
  <c r="D31" i="6"/>
  <c r="C31" i="6"/>
  <c r="F30" i="6"/>
  <c r="E30" i="6"/>
  <c r="D30" i="6"/>
  <c r="C30" i="6"/>
  <c r="F29" i="6"/>
  <c r="E29" i="6"/>
  <c r="D29" i="6"/>
  <c r="C29" i="6"/>
  <c r="F28" i="6"/>
  <c r="E28" i="6"/>
  <c r="D28" i="6"/>
  <c r="C28" i="6"/>
  <c r="F27" i="6"/>
  <c r="E27" i="6"/>
  <c r="D27" i="6"/>
  <c r="C27" i="6"/>
  <c r="F26" i="6"/>
  <c r="E26" i="6"/>
  <c r="D26" i="6"/>
  <c r="C26" i="6"/>
  <c r="F25" i="6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  <c r="F26" i="2"/>
  <c r="C26" i="2"/>
  <c r="A26" i="2"/>
  <c r="F25" i="2"/>
  <c r="C25" i="2"/>
  <c r="A25" i="2"/>
  <c r="F24" i="2"/>
  <c r="C24" i="2"/>
  <c r="A24" i="2"/>
  <c r="F23" i="2"/>
  <c r="C23" i="2"/>
  <c r="A23" i="2"/>
  <c r="F22" i="2"/>
  <c r="C22" i="2"/>
  <c r="A22" i="2"/>
  <c r="F21" i="2"/>
  <c r="C21" i="2"/>
  <c r="A21" i="2"/>
  <c r="F20" i="2"/>
  <c r="C20" i="2"/>
  <c r="A20" i="2"/>
  <c r="F19" i="2"/>
  <c r="C19" i="2"/>
  <c r="A19" i="2"/>
  <c r="F18" i="2"/>
  <c r="C18" i="2"/>
  <c r="A18" i="2"/>
  <c r="F16" i="2"/>
  <c r="C16" i="2"/>
  <c r="A16" i="2"/>
  <c r="F15" i="2"/>
  <c r="C15" i="2"/>
  <c r="A15" i="2"/>
  <c r="F14" i="2"/>
  <c r="C14" i="2"/>
  <c r="A14" i="2"/>
  <c r="F13" i="2"/>
  <c r="C13" i="2"/>
  <c r="A13" i="2"/>
  <c r="F12" i="2"/>
  <c r="C12" i="2"/>
  <c r="A12" i="2"/>
  <c r="F11" i="2"/>
  <c r="C11" i="2"/>
  <c r="A11" i="2"/>
  <c r="F10" i="2"/>
  <c r="C10" i="2"/>
  <c r="A10" i="2"/>
  <c r="F9" i="2"/>
  <c r="C9" i="2"/>
  <c r="A9" i="2"/>
  <c r="G8" i="2"/>
  <c r="B8" i="2" s="1"/>
  <c r="F8" i="2"/>
  <c r="C8" i="2"/>
  <c r="A8" i="2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8" i="1"/>
  <c r="A38" i="1"/>
  <c r="C37" i="1"/>
  <c r="A37" i="1"/>
  <c r="F36" i="1"/>
  <c r="C36" i="1"/>
  <c r="A36" i="1"/>
  <c r="C35" i="1"/>
  <c r="A35" i="1"/>
  <c r="C34" i="1"/>
  <c r="A34" i="1"/>
  <c r="C33" i="1"/>
  <c r="A33" i="1"/>
  <c r="I32" i="1"/>
  <c r="C32" i="1"/>
  <c r="A32" i="1"/>
  <c r="C31" i="1"/>
  <c r="A31" i="1"/>
  <c r="I30" i="1"/>
  <c r="C30" i="1"/>
  <c r="A30" i="1"/>
  <c r="C28" i="1"/>
  <c r="A28" i="1"/>
  <c r="C27" i="1"/>
  <c r="A27" i="1"/>
  <c r="C26" i="1"/>
  <c r="A26" i="1"/>
  <c r="C25" i="1"/>
  <c r="A25" i="1"/>
  <c r="G24" i="1"/>
  <c r="G25" i="1" s="1"/>
  <c r="C24" i="1"/>
  <c r="A24" i="1"/>
  <c r="G23" i="1"/>
  <c r="G11" i="2" s="1"/>
  <c r="G21" i="2" s="1"/>
  <c r="C23" i="1"/>
  <c r="A23" i="1"/>
  <c r="C22" i="1"/>
  <c r="A22" i="1"/>
  <c r="I21" i="1"/>
  <c r="J9" i="2" s="1"/>
  <c r="G21" i="1"/>
  <c r="G9" i="2" s="1"/>
  <c r="G19" i="2" s="1"/>
  <c r="C21" i="1"/>
  <c r="A21" i="1"/>
  <c r="G20" i="1"/>
  <c r="G30" i="1" s="1"/>
  <c r="C20" i="1"/>
  <c r="A20" i="1"/>
  <c r="B3" i="1"/>
  <c r="B3" i="2" s="1"/>
  <c r="D101" i="11"/>
  <c r="G26" i="1" s="1"/>
  <c r="D100" i="11"/>
  <c r="D99" i="11"/>
  <c r="D98" i="11"/>
  <c r="D97" i="11"/>
  <c r="D96" i="11"/>
  <c r="G27" i="1" s="1"/>
  <c r="D95" i="11"/>
  <c r="C92" i="11"/>
  <c r="C91" i="11"/>
  <c r="C90" i="11"/>
  <c r="C89" i="11"/>
  <c r="C88" i="11"/>
  <c r="C87" i="11"/>
  <c r="C86" i="11"/>
  <c r="D83" i="11"/>
  <c r="D82" i="11"/>
  <c r="D81" i="11"/>
  <c r="D80" i="11"/>
  <c r="D79" i="11"/>
  <c r="D78" i="11"/>
  <c r="D77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B48" i="11"/>
  <c r="B47" i="11"/>
  <c r="B46" i="11"/>
  <c r="B36" i="11"/>
  <c r="B35" i="11"/>
  <c r="B34" i="11"/>
  <c r="B24" i="11"/>
  <c r="I42" i="1" s="1"/>
  <c r="B23" i="11"/>
  <c r="I41" i="1" s="1"/>
  <c r="B22" i="11"/>
  <c r="I40" i="1" s="1"/>
  <c r="B14" i="11"/>
  <c r="B13" i="11"/>
  <c r="I31" i="1" s="1"/>
  <c r="B12" i="11"/>
  <c r="B4" i="11"/>
  <c r="I22" i="1" s="1"/>
  <c r="B3" i="11"/>
  <c r="B2" i="11"/>
  <c r="I20" i="1" s="1"/>
  <c r="J8" i="2" l="1"/>
  <c r="F21" i="1"/>
  <c r="B21" i="1" s="1"/>
  <c r="F22" i="1"/>
  <c r="F20" i="1"/>
  <c r="B20" i="1" s="1"/>
  <c r="G15" i="2"/>
  <c r="G25" i="2" s="1"/>
  <c r="G37" i="1"/>
  <c r="G28" i="1"/>
  <c r="G14" i="2"/>
  <c r="G24" i="2" s="1"/>
  <c r="G36" i="1"/>
  <c r="G13" i="2"/>
  <c r="G35" i="1"/>
  <c r="J11" i="2"/>
  <c r="F28" i="1"/>
  <c r="F27" i="1"/>
  <c r="B27" i="1" s="1"/>
  <c r="F26" i="1"/>
  <c r="B26" i="1" s="1"/>
  <c r="F42" i="1"/>
  <c r="B42" i="1" s="1"/>
  <c r="F40" i="1"/>
  <c r="B40" i="1" s="1"/>
  <c r="F41" i="1"/>
  <c r="B41" i="1" s="1"/>
  <c r="D14" i="3"/>
  <c r="B14" i="3" s="1"/>
  <c r="D13" i="3"/>
  <c r="B13" i="3" s="1"/>
  <c r="D12" i="3"/>
  <c r="B12" i="3" s="1"/>
  <c r="D27" i="3"/>
  <c r="B27" i="3" s="1"/>
  <c r="D26" i="3"/>
  <c r="B26" i="3" s="1"/>
  <c r="D25" i="3"/>
  <c r="B25" i="3" s="1"/>
  <c r="F24" i="1"/>
  <c r="B24" i="1" s="1"/>
  <c r="J18" i="2"/>
  <c r="F32" i="1"/>
  <c r="F30" i="1"/>
  <c r="B30" i="1" s="1"/>
  <c r="G31" i="1"/>
  <c r="G33" i="1"/>
  <c r="B15" i="2"/>
  <c r="G18" i="2"/>
  <c r="B18" i="2" s="1"/>
  <c r="B25" i="2"/>
  <c r="D17" i="3"/>
  <c r="B17" i="3" s="1"/>
  <c r="D16" i="3"/>
  <c r="B16" i="3" s="1"/>
  <c r="D15" i="3"/>
  <c r="B15" i="3" s="1"/>
  <c r="B36" i="1"/>
  <c r="F25" i="1"/>
  <c r="B25" i="1" s="1"/>
  <c r="F38" i="1"/>
  <c r="J20" i="2"/>
  <c r="F37" i="1"/>
  <c r="F45" i="1"/>
  <c r="B45" i="1" s="1"/>
  <c r="F44" i="1"/>
  <c r="B44" i="1" s="1"/>
  <c r="F43" i="1"/>
  <c r="B43" i="1" s="1"/>
  <c r="D20" i="3"/>
  <c r="B20" i="3" s="1"/>
  <c r="D19" i="3"/>
  <c r="B19" i="3" s="1"/>
  <c r="D18" i="3"/>
  <c r="B18" i="3" s="1"/>
  <c r="G22" i="1"/>
  <c r="B11" i="2"/>
  <c r="B21" i="2"/>
  <c r="D30" i="3"/>
  <c r="B30" i="3" s="1"/>
  <c r="D29" i="3"/>
  <c r="B29" i="3" s="1"/>
  <c r="D28" i="3"/>
  <c r="B28" i="3" s="1"/>
  <c r="G12" i="2"/>
  <c r="G34" i="1"/>
  <c r="B14" i="2"/>
  <c r="B24" i="2"/>
  <c r="F34" i="1"/>
  <c r="B34" i="1" s="1"/>
  <c r="F33" i="1"/>
  <c r="J19" i="2"/>
  <c r="F35" i="1"/>
  <c r="B35" i="1" s="1"/>
  <c r="F48" i="1"/>
  <c r="B48" i="1" s="1"/>
  <c r="F47" i="1"/>
  <c r="B47" i="1" s="1"/>
  <c r="F46" i="1"/>
  <c r="B46" i="1" s="1"/>
  <c r="D24" i="3"/>
  <c r="B24" i="3" s="1"/>
  <c r="D23" i="3"/>
  <c r="B23" i="3" s="1"/>
  <c r="D22" i="3"/>
  <c r="B22" i="3" s="1"/>
  <c r="F23" i="1"/>
  <c r="B23" i="1" s="1"/>
  <c r="F31" i="1"/>
  <c r="B31" i="1" s="1"/>
  <c r="B9" i="2"/>
  <c r="B19" i="2"/>
  <c r="A34" i="17"/>
  <c r="A16" i="16"/>
  <c r="A160" i="16"/>
  <c r="A83" i="17"/>
  <c r="A184" i="4"/>
  <c r="A97" i="16"/>
  <c r="A200" i="16"/>
  <c r="A151" i="16"/>
  <c r="A45" i="17"/>
  <c r="A199" i="17"/>
  <c r="A151" i="17"/>
  <c r="A96" i="17"/>
  <c r="A49" i="17"/>
  <c r="A139" i="17"/>
  <c r="A192" i="16"/>
  <c r="A101" i="16"/>
  <c r="A193" i="17"/>
  <c r="A225" i="4" a="1"/>
  <c r="A176" i="17"/>
  <c r="A95" i="4"/>
  <c r="A59" i="17"/>
  <c r="A49" i="4"/>
  <c r="A133" i="4"/>
  <c r="A130" i="17"/>
  <c r="A101" i="4"/>
  <c r="A122" i="17"/>
  <c r="A59" i="16"/>
  <c r="A74" i="4"/>
  <c r="A143" i="17"/>
  <c r="A26" i="16"/>
  <c r="A10" i="4"/>
  <c r="A133" i="17"/>
  <c r="A33" i="4"/>
  <c r="A14" i="17"/>
  <c r="A149" i="16"/>
  <c r="A68" i="16"/>
  <c r="A120" i="16"/>
  <c r="A189" i="16"/>
  <c r="A5" i="4"/>
  <c r="A221" i="4" a="1"/>
  <c r="A216" i="16" a="1"/>
  <c r="A160" i="4"/>
  <c r="A8" i="4"/>
  <c r="A174" i="4"/>
  <c r="A216" i="4" a="1"/>
  <c r="A216" i="17" a="1"/>
  <c r="A38" i="4"/>
  <c r="A117" i="16"/>
  <c r="A22" i="16"/>
  <c r="A55" i="17"/>
  <c r="A131" i="17"/>
  <c r="A135" i="17"/>
  <c r="A209" i="4" a="1"/>
  <c r="A24" i="17"/>
  <c r="A172" i="17"/>
  <c r="A167" i="17"/>
  <c r="A6" i="16"/>
  <c r="A168" i="4"/>
  <c r="A164" i="4"/>
  <c r="A168" i="16"/>
  <c r="A180" i="17"/>
  <c r="A105" i="16"/>
  <c r="A99" i="17"/>
  <c r="A135" i="4"/>
  <c r="A122" i="16"/>
  <c r="A12" i="17"/>
  <c r="A18" i="16"/>
  <c r="A139" i="4"/>
  <c r="A224" i="17" a="1"/>
  <c r="A74" i="16"/>
  <c r="A6" i="4"/>
  <c r="A191" i="17"/>
  <c r="A195" i="4"/>
  <c r="A88" i="4"/>
  <c r="A113" i="17"/>
  <c r="A112" i="4"/>
  <c r="A60" i="4"/>
  <c r="A214" i="16" a="1"/>
  <c r="A12" i="16"/>
  <c r="A109" i="4"/>
  <c r="A110" i="4"/>
  <c r="A126" i="17"/>
  <c r="A149" i="4"/>
  <c r="A75" i="16"/>
  <c r="A154" i="16"/>
  <c r="A47" i="17"/>
  <c r="A51" i="17"/>
  <c r="A145" i="4"/>
  <c r="A38" i="16"/>
  <c r="A129" i="4"/>
  <c r="A188" i="16"/>
  <c r="A130" i="4"/>
  <c r="A39" i="16"/>
  <c r="A20" i="17"/>
  <c r="A108" i="16"/>
  <c r="A185" i="16"/>
  <c r="A41" i="17"/>
  <c r="A183" i="17"/>
  <c r="A4" i="17"/>
  <c r="A66" i="4"/>
  <c r="A170" i="17"/>
  <c r="A30" i="17"/>
  <c r="A187" i="17"/>
  <c r="A129" i="16"/>
  <c r="A83" i="4"/>
  <c r="A75" i="4"/>
  <c r="A159" i="4"/>
  <c r="A89" i="17"/>
  <c r="A81" i="16"/>
  <c r="A80" i="17"/>
  <c r="A162" i="16"/>
  <c r="A131" i="16"/>
  <c r="A116" i="17"/>
  <c r="A125" i="17"/>
  <c r="A68" i="4"/>
  <c r="A120" i="4"/>
  <c r="A84" i="16"/>
  <c r="A51" i="4"/>
  <c r="A110" i="16"/>
  <c r="A51" i="16"/>
  <c r="A146" i="17"/>
  <c r="A134" i="17"/>
  <c r="A17" i="4"/>
  <c r="A142" i="4"/>
  <c r="A72" i="16"/>
  <c r="A71" i="17"/>
  <c r="A220" i="17" a="1"/>
  <c r="A192" i="4"/>
  <c r="A213" i="17" a="1"/>
  <c r="A106" i="17"/>
  <c r="A116" i="16"/>
  <c r="A166" i="4"/>
  <c r="A164" i="17"/>
  <c r="A124" i="4"/>
  <c r="A183" i="4"/>
  <c r="A71" i="4"/>
  <c r="A42" i="17"/>
  <c r="A74" i="17"/>
  <c r="A150" i="17"/>
  <c r="A8" i="17"/>
  <c r="A199" i="4"/>
  <c r="A210" i="17" a="1"/>
  <c r="A29" i="17"/>
  <c r="A18" i="4"/>
  <c r="A81" i="17"/>
  <c r="A66" i="17"/>
  <c r="A33" i="17"/>
  <c r="A70" i="16"/>
  <c r="A55" i="4"/>
  <c r="A117" i="17"/>
  <c r="A95" i="17"/>
  <c r="A171" i="16"/>
  <c r="A113" i="4"/>
  <c r="A63" i="4"/>
  <c r="A100" i="16"/>
  <c r="A112" i="17"/>
  <c r="A43" i="4"/>
  <c r="A166" i="17"/>
  <c r="A54" i="4"/>
  <c r="A214" i="17" a="1"/>
  <c r="A93" i="16"/>
  <c r="A174" i="16"/>
  <c r="A25" i="4"/>
  <c r="A179" i="17"/>
  <c r="A84" i="17"/>
  <c r="A41" i="4"/>
  <c r="A147" i="17"/>
  <c r="A179" i="16"/>
  <c r="A174" i="17"/>
  <c r="A200" i="17"/>
  <c r="A91" i="17"/>
  <c r="A96" i="4"/>
  <c r="A16" i="4"/>
  <c r="A204" i="17" a="1"/>
  <c r="A37" i="16"/>
  <c r="A75" i="17"/>
  <c r="A163" i="17"/>
  <c r="A47" i="4"/>
  <c r="A191" i="4"/>
  <c r="A104" i="17"/>
  <c r="A199" i="16"/>
  <c r="A92" i="17"/>
  <c r="A64" i="16"/>
  <c r="A24" i="4"/>
  <c r="A60" i="17"/>
  <c r="A206" i="4" a="1"/>
  <c r="A72" i="4"/>
  <c r="A170" i="4"/>
  <c r="A208" i="4" a="1"/>
  <c r="A91" i="4"/>
  <c r="A70" i="4"/>
  <c r="A26" i="4"/>
  <c r="A155" i="4"/>
  <c r="A138" i="4"/>
  <c r="A108" i="17"/>
  <c r="A193" i="16"/>
  <c r="A225" i="17" a="1"/>
  <c r="A159" i="16"/>
  <c r="A166" i="16"/>
  <c r="A10" i="17"/>
  <c r="A72" i="17"/>
  <c r="A46" i="4"/>
  <c r="A196" i="17"/>
  <c r="A5" i="16"/>
  <c r="A201" i="4"/>
  <c r="A50" i="17"/>
  <c r="A193" i="4"/>
  <c r="A55" i="16"/>
  <c r="A50" i="16"/>
  <c r="A204" i="16" a="1"/>
  <c r="A149" i="17"/>
  <c r="A160" i="17"/>
  <c r="A42" i="4"/>
  <c r="A8" i="16"/>
  <c r="A41" i="16"/>
  <c r="A205" i="17" a="1"/>
  <c r="A135" i="16"/>
  <c r="A9" i="4"/>
  <c r="A134" i="4"/>
  <c r="A9" i="17"/>
  <c r="A220" i="4" a="1"/>
  <c r="A222" i="4" a="1"/>
  <c r="A167" i="16"/>
  <c r="A18" i="17"/>
  <c r="A35" i="4"/>
  <c r="A88" i="16"/>
  <c r="A126" i="16"/>
  <c r="A204" i="4" a="1"/>
  <c r="A104" i="16"/>
  <c r="A10" i="16"/>
  <c r="A196" i="4"/>
  <c r="A220" i="16" a="1"/>
  <c r="A222" i="17" a="1"/>
  <c r="A31" i="16"/>
  <c r="A131" i="4"/>
  <c r="A191" i="16"/>
  <c r="A154" i="4"/>
  <c r="A106" i="16"/>
  <c r="A37" i="17"/>
  <c r="A112" i="16"/>
  <c r="A22" i="17"/>
  <c r="A114" i="16"/>
  <c r="A205" i="16" a="1"/>
  <c r="A155" i="16"/>
  <c r="A133" i="16"/>
  <c r="A171" i="4"/>
  <c r="A62" i="17"/>
  <c r="A35" i="17"/>
  <c r="A138" i="17"/>
  <c r="A38" i="17"/>
  <c r="A175" i="17"/>
  <c r="A46" i="17"/>
  <c r="A217" i="16" a="1"/>
  <c r="A6" i="17"/>
  <c r="A87" i="4"/>
  <c r="A181" i="17"/>
  <c r="A118" i="17"/>
  <c r="A9" i="16"/>
  <c r="A81" i="4"/>
  <c r="A45" i="16"/>
  <c r="A109" i="16"/>
  <c r="A45" i="4"/>
  <c r="A184" i="16"/>
  <c r="A20" i="16"/>
  <c r="A154" i="17"/>
  <c r="A83" i="16"/>
  <c r="A208" i="17" a="1"/>
  <c r="A158" i="17"/>
  <c r="A180" i="16"/>
  <c r="A43" i="17"/>
  <c r="A4" i="16"/>
  <c r="A71" i="16"/>
  <c r="A175" i="16"/>
  <c r="A39" i="4"/>
  <c r="A59" i="4"/>
  <c r="A147" i="16"/>
  <c r="A35" i="16"/>
  <c r="A208" i="16" a="1"/>
  <c r="A176" i="16"/>
  <c r="A105" i="4"/>
  <c r="A100" i="17"/>
  <c r="A67" i="17"/>
  <c r="A209" i="17" a="1"/>
  <c r="A13" i="4"/>
  <c r="A68" i="17"/>
  <c r="A175" i="4"/>
  <c r="A181" i="4"/>
  <c r="A17" i="16"/>
  <c r="A79" i="4"/>
  <c r="A66" i="16"/>
  <c r="A58" i="17"/>
  <c r="A92" i="4"/>
  <c r="A80" i="4"/>
  <c r="A58" i="16"/>
  <c r="A172" i="16"/>
  <c r="A142" i="17"/>
  <c r="A158" i="4"/>
  <c r="A147" i="4"/>
  <c r="A187" i="4"/>
  <c r="A126" i="4"/>
  <c r="A196" i="16"/>
  <c r="A185" i="4"/>
  <c r="A197" i="16"/>
  <c r="A97" i="4"/>
  <c r="A150" i="16"/>
  <c r="A118" i="4"/>
  <c r="A87" i="16"/>
  <c r="A21" i="16"/>
  <c r="A85" i="4"/>
  <c r="A130" i="16"/>
  <c r="A137" i="17"/>
  <c r="A30" i="16"/>
  <c r="A85" i="16"/>
  <c r="A195" i="16"/>
  <c r="A21" i="17"/>
  <c r="A141" i="4"/>
  <c r="A141" i="16"/>
  <c r="A54" i="17"/>
  <c r="A218" i="4" a="1"/>
  <c r="A113" i="16"/>
  <c r="A171" i="17"/>
  <c r="A17" i="17"/>
  <c r="A31" i="4"/>
  <c r="A56" i="4"/>
  <c r="A89" i="16"/>
  <c r="A16" i="17"/>
  <c r="A225" i="16" a="1"/>
  <c r="A226" i="16" a="1"/>
  <c r="A192" i="17"/>
  <c r="A146" i="4"/>
  <c r="A106" i="4"/>
  <c r="A167" i="4"/>
  <c r="A67" i="16"/>
  <c r="A46" i="16"/>
  <c r="A104" i="4"/>
  <c r="A60" i="16"/>
  <c r="A218" i="17" a="1"/>
  <c r="A205" i="4" a="1"/>
  <c r="A25" i="16"/>
  <c r="A110" i="17"/>
  <c r="A151" i="4"/>
  <c r="A80" i="16"/>
  <c r="A197" i="17"/>
  <c r="A20" i="4"/>
  <c r="A64" i="4"/>
  <c r="A62" i="16"/>
  <c r="A99" i="4"/>
  <c r="A217" i="4" a="1"/>
  <c r="A37" i="4"/>
  <c r="A179" i="4"/>
  <c r="A139" i="16"/>
  <c r="A226" i="4" a="1"/>
  <c r="A143" i="4"/>
  <c r="A187" i="16"/>
  <c r="A143" i="16"/>
  <c r="A210" i="4" a="1"/>
  <c r="A105" i="17"/>
  <c r="A129" i="17"/>
  <c r="A137" i="16"/>
  <c r="A134" i="16"/>
  <c r="A146" i="16"/>
  <c r="A25" i="17"/>
  <c r="A212" i="4" a="1"/>
  <c r="A201" i="16"/>
  <c r="A64" i="17"/>
  <c r="A100" i="4"/>
  <c r="A99" i="16"/>
  <c r="A159" i="17"/>
  <c r="A224" i="16" a="1"/>
  <c r="A5" i="17"/>
  <c r="A189" i="4"/>
  <c r="A122" i="4"/>
  <c r="A210" i="16" a="1"/>
  <c r="A213" i="16" a="1"/>
  <c r="A221" i="16" a="1"/>
  <c r="A125" i="4"/>
  <c r="A184" i="17"/>
  <c r="A108" i="4"/>
  <c r="A180" i="4"/>
  <c r="A168" i="17"/>
  <c r="A195" i="17"/>
  <c r="A145" i="17"/>
  <c r="A156" i="16"/>
  <c r="A150" i="4"/>
  <c r="A34" i="4"/>
  <c r="A49" i="16"/>
  <c r="A158" i="16"/>
  <c r="A56" i="17"/>
  <c r="A124" i="16"/>
  <c r="A14" i="16"/>
  <c r="A76" i="16"/>
  <c r="A96" i="16"/>
  <c r="A63" i="16"/>
  <c r="A209" i="16" a="1"/>
  <c r="A214" i="4" a="1"/>
  <c r="A226" i="17" a="1"/>
  <c r="A156" i="17"/>
  <c r="A56" i="16"/>
  <c r="A117" i="4"/>
  <c r="A164" i="16"/>
  <c r="A22" i="4"/>
  <c r="A47" i="16"/>
  <c r="A206" i="16" a="1"/>
  <c r="A120" i="17"/>
  <c r="A185" i="17"/>
  <c r="A67" i="4"/>
  <c r="A200" i="4"/>
  <c r="A189" i="17"/>
  <c r="A50" i="4"/>
  <c r="A141" i="17"/>
  <c r="A79" i="17"/>
  <c r="A114" i="17"/>
  <c r="A14" i="4"/>
  <c r="A4" i="4"/>
  <c r="A93" i="4"/>
  <c r="A70" i="17"/>
  <c r="A163" i="16"/>
  <c r="A213" i="4" a="1"/>
  <c r="A97" i="17"/>
  <c r="A206" i="17" a="1"/>
  <c r="A34" i="16"/>
  <c r="A79" i="16"/>
  <c r="A188" i="4"/>
  <c r="A42" i="16"/>
  <c r="A24" i="16"/>
  <c r="A138" i="16"/>
  <c r="A114" i="4"/>
  <c r="A222" i="16" a="1"/>
  <c r="A121" i="16"/>
  <c r="A212" i="17" a="1"/>
  <c r="A76" i="4"/>
  <c r="A31" i="17"/>
  <c r="A201" i="17"/>
  <c r="A87" i="17"/>
  <c r="A93" i="17"/>
  <c r="A63" i="17"/>
  <c r="A197" i="4"/>
  <c r="A172" i="4"/>
  <c r="A142" i="16"/>
  <c r="A137" i="4"/>
  <c r="A84" i="4"/>
  <c r="A163" i="4"/>
  <c r="A39" i="17"/>
  <c r="A218" i="16" a="1"/>
  <c r="A221" i="17" a="1"/>
  <c r="A58" i="4"/>
  <c r="A91" i="16"/>
  <c r="A88" i="17"/>
  <c r="A212" i="16" a="1"/>
  <c r="A89" i="4"/>
  <c r="A29" i="16"/>
  <c r="A92" i="16"/>
  <c r="A156" i="4"/>
  <c r="A124" i="17"/>
  <c r="A176" i="4"/>
  <c r="A85" i="17"/>
  <c r="A33" i="16"/>
  <c r="A54" i="16"/>
  <c r="A26" i="17"/>
  <c r="A162" i="4"/>
  <c r="A12" i="4"/>
  <c r="A95" i="16"/>
  <c r="A13" i="16"/>
  <c r="A121" i="4"/>
  <c r="A188" i="17"/>
  <c r="A109" i="17"/>
  <c r="A125" i="16"/>
  <c r="A116" i="4"/>
  <c r="A118" i="16"/>
  <c r="A21" i="4"/>
  <c r="A13" i="17"/>
  <c r="A155" i="17"/>
  <c r="A43" i="16"/>
  <c r="A183" i="16"/>
  <c r="A181" i="16"/>
  <c r="A224" i="4" a="1"/>
  <c r="A76" i="17"/>
  <c r="A30" i="4"/>
  <c r="A121" i="17"/>
  <c r="A217" i="17" a="1"/>
  <c r="A62" i="4"/>
  <c r="A162" i="17"/>
  <c r="A145" i="16"/>
  <c r="A29" i="4"/>
  <c r="A101" i="17"/>
  <c r="A170" i="16"/>
  <c r="A225" i="17" l="1"/>
  <c r="A212" i="4"/>
  <c r="A213" i="17"/>
  <c r="A216" i="16"/>
  <c r="A204" i="4"/>
  <c r="A217" i="16"/>
  <c r="A225" i="16"/>
  <c r="A226" i="17"/>
  <c r="A208" i="16"/>
  <c r="A220" i="17"/>
  <c r="A206" i="17"/>
  <c r="A221" i="4"/>
  <c r="A210" i="17"/>
  <c r="A208" i="17"/>
  <c r="A221" i="17"/>
  <c r="A213" i="16"/>
  <c r="A209" i="4"/>
  <c r="A222" i="16"/>
  <c r="A212" i="17"/>
  <c r="A204" i="16"/>
  <c r="A224" i="4"/>
  <c r="A214" i="17"/>
  <c r="A225" i="4"/>
  <c r="A216" i="4"/>
  <c r="A216" i="17"/>
  <c r="A210" i="16"/>
  <c r="A206" i="4"/>
  <c r="A220" i="16"/>
  <c r="A204" i="17"/>
  <c r="A224" i="16"/>
  <c r="A220" i="4"/>
  <c r="A210" i="4"/>
  <c r="A205" i="17"/>
  <c r="A205" i="16"/>
  <c r="A214" i="16"/>
  <c r="A217" i="17"/>
  <c r="A206" i="16"/>
  <c r="A226" i="4"/>
  <c r="A224" i="17"/>
  <c r="A221" i="16"/>
  <c r="A217" i="4"/>
  <c r="A208" i="4"/>
  <c r="A218" i="4"/>
  <c r="A212" i="16"/>
  <c r="A209" i="17"/>
  <c r="A226" i="16"/>
  <c r="A222" i="4"/>
  <c r="A213" i="4"/>
  <c r="A218" i="17"/>
  <c r="A218" i="16"/>
  <c r="A214" i="4"/>
  <c r="A205" i="4"/>
  <c r="A222" i="17"/>
  <c r="A209" i="16"/>
  <c r="G22" i="2"/>
  <c r="B22" i="2" s="1"/>
  <c r="B12" i="2"/>
  <c r="B13" i="2"/>
  <c r="G23" i="2"/>
  <c r="B23" i="2" s="1"/>
  <c r="B37" i="1"/>
  <c r="B28" i="1"/>
  <c r="G10" i="2"/>
  <c r="G32" i="1"/>
  <c r="B32" i="1" s="1"/>
  <c r="B33" i="1"/>
  <c r="B38" i="1"/>
  <c r="G16" i="2"/>
  <c r="G38" i="1"/>
  <c r="B22" i="1"/>
  <c r="G26" i="2" l="1"/>
  <c r="B26" i="2" s="1"/>
  <c r="B16" i="2"/>
  <c r="B10" i="2"/>
  <c r="G20" i="2"/>
  <c r="B20" i="2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<sst xmlns="http://schemas.openxmlformats.org/spreadsheetml/2006/main" count="1205" uniqueCount="224">
  <si>
    <t>Parameter</t>
  </si>
  <si>
    <t>Value</t>
  </si>
  <si>
    <t>Description</t>
  </si>
  <si>
    <t>Y0_p</t>
  </si>
  <si>
    <t>initial gross value added</t>
  </si>
  <si>
    <t>labour cost shares</t>
  </si>
  <si>
    <t>employment shares</t>
  </si>
  <si>
    <t>gross value added shares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</si>
  <si>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</si>
  <si>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</si>
  <si>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</si>
  <si>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</si>
  <si>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</si>
  <si>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</si>
  <si>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</si>
  <si>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</si>
  <si>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</si>
  <si>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</si>
  <si>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</si>
  <si>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</si>
  <si>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</si>
  <si>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</si>
  <si>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</si>
  <si>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</si>
  <si>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</si>
  <si>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</si>
  <si>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</si>
  <si>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</si>
  <si>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</si>
  <si>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</si>
  <si>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</si>
  <si>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</si>
  <si>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</si>
  <si>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</si>
  <si>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</si>
  <si>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</si>
  <si>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rhoA_p</t>
  </si>
  <si>
    <t>speed of adjustment for technology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</si>
  <si>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</si>
  <si>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</si>
  <si>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</si>
  <si>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</si>
  <si>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</si>
  <si>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</si>
  <si>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</si>
  <si>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</si>
  <si>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</si>
  <si>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</si>
  <si>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</si>
  <si>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</si>
  <si>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</si>
  <si>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</si>
  <si>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</si>
  <si>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</si>
  <si>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</si>
  <si>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</si>
  <si>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</si>
  <si>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</si>
  <si>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</si>
  <si>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linear term</t>
  </si>
  <si>
    <t>quadratic term</t>
  </si>
  <si>
    <t>quadratic exponent :-)</t>
  </si>
  <si>
    <t>Percipitation</t>
  </si>
  <si>
    <t>Wind Speed</t>
  </si>
  <si>
    <t>Sea Level</t>
  </si>
  <si>
    <t>NT_p</t>
  </si>
  <si>
    <t>PT_p</t>
  </si>
  <si>
    <t>YT_p</t>
  </si>
  <si>
    <t>depreciation rate is delta_p =  (I/Y)/ (K/Y)</t>
  </si>
  <si>
    <t>omegaNX0_p</t>
  </si>
  <si>
    <t>omegaNXT_p</t>
  </si>
  <si>
    <t>Economic Sectors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</si>
  <si>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</si>
  <si>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</si>
  <si>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</si>
  <si>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</si>
  <si>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</si>
  <si>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</si>
  <si>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</si>
  <si>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</si>
  <si>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</si>
  <si>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</si>
  <si>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</si>
  <si>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</si>
  <si>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</si>
  <si>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</si>
  <si>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</si>
  <si>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</si>
  <si>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</si>
  <si>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</si>
  <si>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</si>
  <si>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</si>
  <si>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</si>
  <si>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</si>
  <si>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</si>
  <si>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</si>
  <si>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</si>
  <si>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</si>
  <si>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</si>
  <si>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</si>
  <si>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</si>
  <si>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</si>
  <si>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</si>
  <si>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</si>
  <si>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</si>
  <si>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</si>
  <si>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</si>
  <si>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</si>
  <si>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</si>
  <si>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</si>
  <si>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</si>
  <si>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</si>
  <si>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Sheets</t>
  </si>
  <si>
    <t>Start</t>
  </si>
  <si>
    <t>Terminal</t>
  </si>
  <si>
    <t>defines terminal values for the baseline scenario</t>
  </si>
  <si>
    <t>defines initial values for economic variables</t>
  </si>
  <si>
    <t>Baseline</t>
  </si>
  <si>
    <t>Dynamics</t>
  </si>
  <si>
    <t>defines values for structural parameters which influence the dynamics of the model</t>
  </si>
  <si>
    <t>defines values for structural parameters mainly elasticities</t>
  </si>
  <si>
    <t>Sector</t>
  </si>
  <si>
    <t>Region</t>
  </si>
  <si>
    <t>T0_3_p</t>
  </si>
  <si>
    <t>intitial temperature in region 3</t>
  </si>
  <si>
    <t>Red River Delta</t>
  </si>
  <si>
    <t>Central Highlands</t>
  </si>
  <si>
    <t>Mekong river delta</t>
  </si>
  <si>
    <t>Sector in Model</t>
  </si>
  <si>
    <t>Classifications</t>
  </si>
  <si>
    <t>Region in Model</t>
  </si>
  <si>
    <t>Initial Value Added Growth Rates</t>
  </si>
  <si>
    <t>Elasticity between labour and capital</t>
  </si>
  <si>
    <t>Adaptation cost effectiveness</t>
  </si>
  <si>
    <t>National Sector Share</t>
  </si>
  <si>
    <t>Regional Share</t>
  </si>
  <si>
    <t>Total</t>
  </si>
  <si>
    <t>Vietnam</t>
  </si>
  <si>
    <t>Northern Midlands and Mountain Areas</t>
  </si>
  <si>
    <t>North Central and Central coastal areas</t>
  </si>
  <si>
    <t>South East</t>
  </si>
  <si>
    <t>Mekong River Delta</t>
  </si>
  <si>
    <t>Agriculture</t>
  </si>
  <si>
    <t>Forestry</t>
  </si>
  <si>
    <t>Special</t>
  </si>
  <si>
    <t>Homestead</t>
  </si>
  <si>
    <t>Number of newly established enterprises</t>
  </si>
  <si>
    <t>Cumulative</t>
  </si>
  <si>
    <t>Share</t>
  </si>
  <si>
    <t>Number of acting enterprises</t>
  </si>
  <si>
    <t>Number of Houses</t>
  </si>
  <si>
    <t>Area</t>
  </si>
  <si>
    <t>Average Population</t>
  </si>
  <si>
    <t>etaQ_p</t>
  </si>
  <si>
    <t>etaQ_1_p</t>
  </si>
  <si>
    <t>etaQ_2_p</t>
  </si>
  <si>
    <t>etaQ_3_p</t>
  </si>
  <si>
    <t>Time</t>
  </si>
  <si>
    <t>exo_T_1</t>
  </si>
  <si>
    <t>exo_SL</t>
  </si>
  <si>
    <t>Taxes on capital</t>
  </si>
  <si>
    <t>Taxes on labour</t>
  </si>
  <si>
    <t>Gross Value Added Shares National Level</t>
  </si>
  <si>
    <t>Employment Shares</t>
  </si>
  <si>
    <t>Labour cost shares</t>
  </si>
  <si>
    <t>exo_T_2</t>
  </si>
  <si>
    <t>exo_DRO_1</t>
  </si>
  <si>
    <t>exo_CYC_1</t>
  </si>
  <si>
    <t>exo_CYC_2</t>
  </si>
  <si>
    <t>Drought</t>
  </si>
  <si>
    <t>Cyclone</t>
  </si>
  <si>
    <t>Damage Functions TFP</t>
  </si>
  <si>
    <t>Damage Functions Labour</t>
  </si>
  <si>
    <t>Damage Functions Capital</t>
  </si>
  <si>
    <t>Data</t>
  </si>
  <si>
    <t>defines coefficients for the sectoral and regional damage functions to total factor productivity</t>
  </si>
  <si>
    <t>defines coefficients for the sectoral and regional damage functions to capital stock</t>
  </si>
  <si>
    <t>sheet with link to data sources used for calibration</t>
  </si>
  <si>
    <t>exo_PoP</t>
  </si>
  <si>
    <t>exo_T_3</t>
  </si>
  <si>
    <t>PERC0_3_p</t>
  </si>
  <si>
    <t>percipitation in region 3</t>
  </si>
  <si>
    <t>WS0_3_p</t>
  </si>
  <si>
    <t>wind speed in region 3</t>
  </si>
  <si>
    <t>exo_CYC_3</t>
  </si>
  <si>
    <t>exo_DRO_3</t>
  </si>
  <si>
    <t>Adaptation</t>
  </si>
  <si>
    <t>Extremes</t>
  </si>
  <si>
    <t>Structural Parameters</t>
  </si>
  <si>
    <t>defines coefficients for the sectoral and regional damage functions to labour productivity</t>
  </si>
  <si>
    <t xml:space="preserve">Note: The model uses aggregated sectors, e.g. BDE. The sector BDE is the aggregate out of the single sectors B, D and E. </t>
  </si>
  <si>
    <t>terminal aggregates</t>
  </si>
  <si>
    <t>Source: Statistical Yearbook 2018 page 42 Table 3</t>
  </si>
  <si>
    <t>Land use by region</t>
  </si>
  <si>
    <t>Source: Statistical Yearbook 2018 page 205 Table 73</t>
  </si>
  <si>
    <t>Source: Statistical Yearbook 2018 page 209 Table 75</t>
  </si>
  <si>
    <t>Source: Statistical Yearbook 2018 page 189 Table 71</t>
  </si>
  <si>
    <t>Source: Statistical Yearbook 2018 page 53 Table 5</t>
  </si>
  <si>
    <t>elasticity of substitution between sectors</t>
  </si>
  <si>
    <t>elasticity of substitution between regions for sector 1</t>
  </si>
  <si>
    <t>elasticity of substitution between regions for sector 2</t>
  </si>
  <si>
    <t>elasticity of substitution between regions for sector 3</t>
  </si>
  <si>
    <t>Initial Employment Growth Rates</t>
  </si>
  <si>
    <t>Growth rates of real gross value added</t>
  </si>
  <si>
    <t>Growth rates of employment</t>
  </si>
  <si>
    <t>North Central and Central Coast, Southeast, Central Highlands, Northern Midlands and Mountains</t>
  </si>
  <si>
    <t>GDP per capita in 2010 US Dollars</t>
  </si>
  <si>
    <t>B,C,D,E,F</t>
  </si>
  <si>
    <t>G-T</t>
  </si>
  <si>
    <t>© Halle Institute for Economic Research (IWH)</t>
  </si>
  <si>
    <t>exo_GA_SL_1_1</t>
  </si>
  <si>
    <t xml:space="preserve">defines the path for exogenous variables like population </t>
  </si>
  <si>
    <t xml:space="preserve">defines the path for exogenous variables especially regional temperature </t>
  </si>
  <si>
    <t xml:space="preserve">defines the path for exogenous variables especially regional temperature and sea level </t>
  </si>
  <si>
    <t>defines the path for exogenous variables especially regional temperature, sea level and regional and sector specific adaptation measures.</t>
  </si>
  <si>
    <t xml:space="preserve">defines the path for exogenous variables especially regional temperature, sea level and regional, sector specific adaptation measures, and the intensity and severity of weather extremes. </t>
  </si>
  <si>
    <t>WS</t>
  </si>
  <si>
    <t>SL</t>
  </si>
  <si>
    <t>PREC</t>
  </si>
  <si>
    <t>DRO</t>
  </si>
  <si>
    <t>CYC</t>
  </si>
  <si>
    <t>exo_PREC_1</t>
  </si>
  <si>
    <t>exo_PREC_2</t>
  </si>
  <si>
    <t>exo_PREC_3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</si>
</sst>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/>
    <xf numFmtId="2" fontId="0" fillId="0" borderId="0" xfId="0" applyNumberFormat="1"/>
    <xf numFmtId="0" fontId="1" fillId="0" borderId="0" xfId="0" applyFont="1"/>
    <xf numFmtId="0" fontId="2" fillId="0" borderId="0" xfId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/>
    <xf numFmtId="11" fontId="3" fillId="0" borderId="0" xfId="0" applyNumberFormat="1" applyFont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6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2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165" fontId="0" fillId="0" borderId="6" xfId="0" applyNumberFormat="1" applyBorder="1"/>
    <xf numFmtId="165" fontId="0" fillId="0" borderId="9" xfId="0" applyNumberFormat="1" applyBorder="1"/>
    <xf numFmtId="164" fontId="3" fillId="0" borderId="0" xfId="0" applyNumberFormat="1" applyFont="1"/>
    <xf numFmtId="0" fontId="0" fillId="6" borderId="8" xfId="0" applyFill="1" applyBorder="1"/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0" fontId="0" fillId="6" borderId="0" xfId="0" applyFill="1" applyAlignment="1">
      <alignment horizontal="center"/>
    </xf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SU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a2c93ce427878e7/Dokumente/GitHub/Vietnam_RBC_model/Data/EmploymentSha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Real%20Gross%20Value%20Added%20by%20Economic%20Activ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VWGR/Gemeins.Projekte/2020/GIZ_Klima/Github/master/Vietnam_RBC_model/Data/EmploymentSha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modified"/>
      <sheetName val="S"/>
      <sheetName val="U"/>
      <sheetName val="IO"/>
      <sheetName val="Tabelle1"/>
      <sheetName val="IO_unscaled_ProductTechnology"/>
      <sheetName val="IO_scaled_ProductTechnology"/>
      <sheetName val="IO_GRAS_ProductTechnology"/>
      <sheetName val="IO_unscaled_IndustryTechnology"/>
      <sheetName val="IO_scaled_IndustryTechnology"/>
      <sheetName val="IO_GRAS_IndustryTechnology"/>
      <sheetName val="IO_GRAS_Economic_Activity_3"/>
      <sheetName val="IO GRAS Economic Activity 9"/>
      <sheetName val="IO_GRAS_Economic_Activity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0.12065051525610013</v>
          </cell>
          <cell r="C17">
            <v>0.41899633359784821</v>
          </cell>
          <cell r="D17">
            <v>0.46035315114605213</v>
          </cell>
        </row>
        <row r="18">
          <cell r="B18">
            <v>0.66875157554028841</v>
          </cell>
          <cell r="C18">
            <v>0.59550049379795222</v>
          </cell>
          <cell r="D18">
            <v>0.65438575050367986</v>
          </cell>
        </row>
      </sheetData>
      <sheetData sheetId="12">
        <row r="23">
          <cell r="B23">
            <v>0.12065051525610013</v>
          </cell>
        </row>
      </sheetData>
      <sheetData sheetId="13">
        <row r="19">
          <cell r="F19">
            <v>0.31491092974541263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>
        <row r="5">
          <cell r="A5">
            <v>2005</v>
          </cell>
        </row>
      </sheetData>
      <sheetData sheetId="1">
        <row r="12">
          <cell r="B12">
            <v>0.41864967694004818</v>
          </cell>
        </row>
      </sheetData>
      <sheetData sheetId="2">
        <row r="12">
          <cell r="B12">
            <v>0.41864967694004818</v>
          </cell>
          <cell r="C12">
            <v>0.3244782638060289</v>
          </cell>
          <cell r="D12">
            <v>0.25687205925392287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3.06-07"/>
      <sheetName val="Regression Data"/>
      <sheetName val="Aggregation 3 Sectors"/>
    </sheetNames>
    <sheetDataSet>
      <sheetData sheetId="0"/>
      <sheetData sheetId="1"/>
      <sheetData sheetId="2">
        <row r="17">
          <cell r="AB17">
            <v>2.7500252201002755E-2</v>
          </cell>
          <cell r="AC17">
            <v>7.5959058253599013E-2</v>
          </cell>
          <cell r="AD17">
            <v>6.7015704524621203E-2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02.39-40"/>
      <sheetName val="Calibration"/>
      <sheetName val="Calibration3"/>
    </sheetNames>
    <sheetDataSet>
      <sheetData sheetId="0"/>
      <sheetData sheetId="1">
        <row r="3">
          <cell r="X3">
            <v>-4.1781774017679151E-2</v>
          </cell>
        </row>
      </sheetData>
      <sheetData sheetId="2">
        <row r="3">
          <cell r="K3">
            <v>-4.1781774017679151E-2</v>
          </cell>
          <cell r="L3">
            <v>4.7325488555684768E-2</v>
          </cell>
          <cell r="M3">
            <v>2.1277733008339038E-2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56"/>
  <sheetViews>
    <sheetView workbookViewId="0">
      <selection activeCell="B10" sqref="B10"/>
    </sheetView>
  </sheetViews>
  <sheetFormatPr baseColWidth="10" defaultRowHeight="14.4" x14ac:dyDescent="0.3"/>
  <cols>
    <col min="1" max="1" width="24" bestFit="1" customWidth="1"/>
    <col min="2" max="2" width="108.44140625" bestFit="1" customWidth="1"/>
    <col min="3" max="3" width="14.44140625" bestFit="1" customWidth="1"/>
    <col min="4" max="4" width="31" bestFit="1" customWidth="1"/>
    <col min="5" max="5" width="28.44140625" bestFit="1" customWidth="1"/>
    <col min="6" max="6" width="9.44140625" bestFit="1" customWidth="1"/>
    <col min="7" max="7" width="17.33203125" bestFit="1" customWidth="1"/>
  </cols>
  <sheetData>
    <row r="1" spans="1:16384" x14ac:dyDescent="0.3">
      <c r="A1" s="50" t="s">
        <v>112</v>
      </c>
      <c r="B1" s="50"/>
    </row>
    <row r="2" spans="1:16384" x14ac:dyDescent="0.3">
      <c r="A2" s="4" t="s">
        <v>113</v>
      </c>
      <c r="B2" t="s">
        <v>116</v>
      </c>
    </row>
    <row r="3" spans="1:16384" x14ac:dyDescent="0.3">
      <c r="A3" s="4" t="s">
        <v>114</v>
      </c>
      <c r="B3" t="s">
        <v>115</v>
      </c>
    </row>
    <row r="4" spans="1:16384" x14ac:dyDescent="0.3">
      <c r="A4" s="4" t="s">
        <v>117</v>
      </c>
      <c r="B4" t="s">
        <v>211</v>
      </c>
    </row>
    <row r="5" spans="1:16384" x14ac:dyDescent="0.3">
      <c r="A5" s="4" t="s">
        <v>58</v>
      </c>
      <c r="B5" t="s">
        <v>212</v>
      </c>
    </row>
    <row r="6" spans="1:16384" x14ac:dyDescent="0.3">
      <c r="A6" s="4" t="s">
        <v>64</v>
      </c>
      <c r="B6" t="s">
        <v>213</v>
      </c>
    </row>
    <row r="7" spans="1:16384" x14ac:dyDescent="0.3">
      <c r="A7" s="4" t="s">
        <v>186</v>
      </c>
      <c r="B7" t="s">
        <v>214</v>
      </c>
    </row>
    <row r="8" spans="1:16384" x14ac:dyDescent="0.3">
      <c r="A8" s="4" t="s">
        <v>187</v>
      </c>
      <c r="B8" t="s">
        <v>215</v>
      </c>
    </row>
    <row r="9" spans="1:16384" x14ac:dyDescent="0.3">
      <c r="A9" s="4" t="s">
        <v>118</v>
      </c>
      <c r="B9" t="s">
        <v>119</v>
      </c>
    </row>
    <row r="10" spans="1:16384" x14ac:dyDescent="0.3">
      <c r="A10" s="4" t="s">
        <v>188</v>
      </c>
      <c r="B10" t="s">
        <v>120</v>
      </c>
    </row>
    <row r="11" spans="1:16384" x14ac:dyDescent="0.3">
      <c r="A11" s="4" t="s">
        <v>171</v>
      </c>
      <c r="B11" t="s">
        <v>175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16384" x14ac:dyDescent="0.3">
      <c r="A12" s="4" t="s">
        <v>172</v>
      </c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x14ac:dyDescent="0.3">
      <c r="A13" s="4" t="s">
        <v>173</v>
      </c>
      <c r="B13" t="s">
        <v>176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  <c r="XET13" s="4"/>
      <c r="XEU13" s="4"/>
      <c r="XEV13" s="4"/>
      <c r="XEW13" s="4"/>
      <c r="XEX13" s="4"/>
      <c r="XEY13" s="4"/>
      <c r="XEZ13" s="4"/>
      <c r="XFA13" s="4"/>
      <c r="XFB13" s="4"/>
      <c r="XFC13" s="4"/>
      <c r="XFD13" s="4"/>
    </row>
    <row r="14" spans="1:16384" x14ac:dyDescent="0.3">
      <c r="A14" s="4" t="s">
        <v>174</v>
      </c>
      <c r="B14" t="s">
        <v>177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  <c r="XET14" s="4"/>
      <c r="XEU14" s="4"/>
      <c r="XEV14" s="4"/>
      <c r="XEW14" s="4"/>
      <c r="XEX14" s="4"/>
      <c r="XEY14" s="4"/>
      <c r="XEZ14" s="4"/>
      <c r="XFA14" s="4"/>
      <c r="XFB14" s="4"/>
      <c r="XFC14" s="4"/>
      <c r="XFD14" s="4"/>
    </row>
    <row r="15" spans="1:16384" x14ac:dyDescent="0.3">
      <c r="A15" s="50" t="s">
        <v>71</v>
      </c>
      <c r="B15" s="50"/>
    </row>
    <row r="16" spans="1:16384" x14ac:dyDescent="0.3">
      <c r="A16" t="s">
        <v>72</v>
      </c>
      <c r="B16" s="3" t="s">
        <v>92</v>
      </c>
    </row>
    <row r="17" spans="1:2" x14ac:dyDescent="0.3">
      <c r="A17" t="s">
        <v>73</v>
      </c>
      <c r="B17" s="3" t="s">
        <v>93</v>
      </c>
    </row>
    <row r="18" spans="1:2" x14ac:dyDescent="0.3">
      <c r="A18" t="s">
        <v>74</v>
      </c>
      <c r="B18" s="3" t="s">
        <v>94</v>
      </c>
    </row>
    <row r="19" spans="1:2" x14ac:dyDescent="0.3">
      <c r="A19" t="s">
        <v>75</v>
      </c>
      <c r="B19" s="3" t="s">
        <v>95</v>
      </c>
    </row>
    <row r="20" spans="1:2" x14ac:dyDescent="0.3">
      <c r="A20" t="s">
        <v>91</v>
      </c>
      <c r="B20" s="3" t="s">
        <v>96</v>
      </c>
    </row>
    <row r="21" spans="1:2" x14ac:dyDescent="0.3">
      <c r="A21" t="s">
        <v>76</v>
      </c>
      <c r="B21" s="3" t="s">
        <v>97</v>
      </c>
    </row>
    <row r="22" spans="1:2" x14ac:dyDescent="0.3">
      <c r="A22" t="s">
        <v>77</v>
      </c>
      <c r="B22" s="3" t="s">
        <v>98</v>
      </c>
    </row>
    <row r="23" spans="1:2" x14ac:dyDescent="0.3">
      <c r="A23" t="s">
        <v>78</v>
      </c>
      <c r="B23" s="3" t="s">
        <v>99</v>
      </c>
    </row>
    <row r="24" spans="1:2" x14ac:dyDescent="0.3">
      <c r="A24" t="s">
        <v>79</v>
      </c>
      <c r="B24" s="3" t="s">
        <v>100</v>
      </c>
    </row>
    <row r="25" spans="1:2" x14ac:dyDescent="0.3">
      <c r="A25" t="s">
        <v>80</v>
      </c>
      <c r="B25" s="3" t="s">
        <v>101</v>
      </c>
    </row>
    <row r="26" spans="1:2" x14ac:dyDescent="0.3">
      <c r="A26" t="s">
        <v>81</v>
      </c>
      <c r="B26" s="3" t="s">
        <v>102</v>
      </c>
    </row>
    <row r="27" spans="1:2" x14ac:dyDescent="0.3">
      <c r="A27" t="s">
        <v>82</v>
      </c>
      <c r="B27" s="3" t="s">
        <v>103</v>
      </c>
    </row>
    <row r="28" spans="1:2" x14ac:dyDescent="0.3">
      <c r="A28" t="s">
        <v>83</v>
      </c>
      <c r="B28" s="3" t="s">
        <v>104</v>
      </c>
    </row>
    <row r="29" spans="1:2" x14ac:dyDescent="0.3">
      <c r="A29" t="s">
        <v>84</v>
      </c>
      <c r="B29" s="3" t="s">
        <v>105</v>
      </c>
    </row>
    <row r="30" spans="1:2" x14ac:dyDescent="0.3">
      <c r="A30" t="s">
        <v>85</v>
      </c>
      <c r="B30" s="3" t="s">
        <v>106</v>
      </c>
    </row>
    <row r="31" spans="1:2" x14ac:dyDescent="0.3">
      <c r="A31" t="s">
        <v>86</v>
      </c>
      <c r="B31" s="3" t="s">
        <v>107</v>
      </c>
    </row>
    <row r="32" spans="1:2" x14ac:dyDescent="0.3">
      <c r="A32" t="s">
        <v>87</v>
      </c>
      <c r="B32" s="3" t="s">
        <v>108</v>
      </c>
    </row>
    <row r="33" spans="1:2" x14ac:dyDescent="0.3">
      <c r="A33" t="s">
        <v>88</v>
      </c>
      <c r="B33" s="3" t="s">
        <v>109</v>
      </c>
    </row>
    <row r="34" spans="1:2" x14ac:dyDescent="0.3">
      <c r="A34" t="s">
        <v>89</v>
      </c>
      <c r="B34" s="3" t="s">
        <v>110</v>
      </c>
    </row>
    <row r="35" spans="1:2" x14ac:dyDescent="0.3">
      <c r="A35" t="s">
        <v>90</v>
      </c>
      <c r="B35" s="3" t="s">
        <v>111</v>
      </c>
    </row>
    <row r="37" spans="1:2" x14ac:dyDescent="0.3">
      <c r="A37" s="12" t="s">
        <v>128</v>
      </c>
      <c r="B37" s="12" t="s">
        <v>129</v>
      </c>
    </row>
    <row r="38" spans="1:2" x14ac:dyDescent="0.3">
      <c r="A38" s="10">
        <v>1</v>
      </c>
      <c r="B38" t="s">
        <v>72</v>
      </c>
    </row>
    <row r="39" spans="1:2" x14ac:dyDescent="0.3">
      <c r="A39" s="10">
        <v>2</v>
      </c>
      <c r="B39" t="s">
        <v>207</v>
      </c>
    </row>
    <row r="40" spans="1:2" x14ac:dyDescent="0.3">
      <c r="A40" s="10">
        <v>3</v>
      </c>
      <c r="B40" t="s">
        <v>208</v>
      </c>
    </row>
    <row r="41" spans="1:2" x14ac:dyDescent="0.3">
      <c r="A41" s="10"/>
    </row>
    <row r="42" spans="1:2" x14ac:dyDescent="0.3">
      <c r="A42" s="10"/>
    </row>
    <row r="43" spans="1:2" x14ac:dyDescent="0.3">
      <c r="A43" s="10"/>
    </row>
    <row r="44" spans="1:2" x14ac:dyDescent="0.3">
      <c r="A44" s="10"/>
    </row>
    <row r="45" spans="1:2" x14ac:dyDescent="0.3">
      <c r="A45" s="10"/>
    </row>
    <row r="46" spans="1:2" x14ac:dyDescent="0.3">
      <c r="A46" s="10"/>
    </row>
    <row r="48" spans="1:2" x14ac:dyDescent="0.3">
      <c r="A48" s="12" t="s">
        <v>130</v>
      </c>
      <c r="B48" s="12"/>
    </row>
    <row r="49" spans="1:2" x14ac:dyDescent="0.3">
      <c r="A49" s="10">
        <v>1</v>
      </c>
      <c r="B49" t="s">
        <v>127</v>
      </c>
    </row>
    <row r="50" spans="1:2" x14ac:dyDescent="0.3">
      <c r="A50" s="10">
        <v>2</v>
      </c>
      <c r="B50" t="s">
        <v>125</v>
      </c>
    </row>
    <row r="51" spans="1:2" x14ac:dyDescent="0.3">
      <c r="A51" s="10">
        <v>3</v>
      </c>
      <c r="B51" t="s">
        <v>205</v>
      </c>
    </row>
    <row r="52" spans="1:2" x14ac:dyDescent="0.3">
      <c r="A52" s="10"/>
    </row>
    <row r="53" spans="1:2" x14ac:dyDescent="0.3">
      <c r="A53" s="10"/>
    </row>
    <row r="54" spans="1:2" x14ac:dyDescent="0.3">
      <c r="A54" s="10"/>
    </row>
    <row r="55" spans="1:2" x14ac:dyDescent="0.3">
      <c r="A55" s="49" t="s">
        <v>190</v>
      </c>
      <c r="B55" s="49"/>
    </row>
    <row r="56" spans="1:2" x14ac:dyDescent="0.3">
      <c r="A56" t="s">
        <v>209</v>
      </c>
    </row>
  </sheetData>
  <mergeCells count="3">
    <mergeCell ref="A55:B55"/>
    <mergeCell ref="A1:B1"/>
    <mergeCell ref="A15:B15"/>
  </mergeCells>
  <hyperlinks>
    <hyperlink ref="A2" location="Start!A1" display="Start"/>
    <hyperlink ref="A3" location="Terminal!A1" display="Terminal"/>
    <hyperlink ref="A4" location="Baseline!A1" display="Baseline"/>
    <hyperlink ref="A9" location="Dynamics!A1" display="Dynamics"/>
    <hyperlink ref="A11" location="'Damage Functions TFP'!A1" display="Damage Functions TFP"/>
    <hyperlink ref="A12" location="'Damage Functions Labour'!A1" display="Damage Functions Labour"/>
    <hyperlink ref="A13" location="'Damage Functions Capital'!A1" display="Damage Functions Capital"/>
    <hyperlink ref="A14" location="Data!A1" display="Data"/>
    <hyperlink ref="A5" location="Temperature!A1" display="Temperature"/>
    <hyperlink ref="A6" location="SeaLevel!A1" display="Sea Level"/>
    <hyperlink ref="A7" location="Adaptation!A1" display="Adaptation"/>
    <hyperlink ref="A8" location="Extremes!A1" display="Extremes"/>
    <hyperlink ref="A10" location="'Structural Parameters'!A1" display="Strucutral Parameters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C47" sqref="C47"/>
    </sheetView>
  </sheetViews>
  <sheetFormatPr baseColWidth="10" defaultRowHeight="14.4" x14ac:dyDescent="0.3"/>
  <cols>
    <col min="1" max="1" width="10.33203125" customWidth="1"/>
    <col min="2" max="2" width="12" bestFit="1" customWidth="1"/>
    <col min="3" max="3" width="44.109375" customWidth="1"/>
    <col min="4" max="4" width="12.6640625" bestFit="1" customWidth="1"/>
    <col min="5" max="5" width="6.33203125" bestFit="1" customWidth="1"/>
    <col min="6" max="6" width="6.88671875" bestFit="1" customWidth="1"/>
    <col min="7" max="7" width="8.33203125" bestFit="1" customWidth="1"/>
    <col min="8" max="8" width="4" bestFit="1" customWidth="1"/>
    <col min="9" max="9" width="8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</row>
    <row r="2" spans="1:9" x14ac:dyDescent="0.3">
      <c r="A2" t="s">
        <v>30</v>
      </c>
      <c r="B2" s="14">
        <v>0.95</v>
      </c>
      <c r="C2" t="s">
        <v>51</v>
      </c>
    </row>
    <row r="3" spans="1:9" x14ac:dyDescent="0.3">
      <c r="A3" t="s">
        <v>31</v>
      </c>
      <c r="B3" s="37">
        <f>D3/E3</f>
        <v>8.666666666666667E-2</v>
      </c>
      <c r="C3" t="s">
        <v>68</v>
      </c>
      <c r="D3">
        <v>0.26</v>
      </c>
      <c r="E3">
        <v>3</v>
      </c>
      <c r="F3" s="6"/>
    </row>
    <row r="4" spans="1:9" x14ac:dyDescent="0.3">
      <c r="A4" t="s">
        <v>36</v>
      </c>
      <c r="B4" s="14">
        <v>0</v>
      </c>
      <c r="C4" t="s">
        <v>37</v>
      </c>
    </row>
    <row r="5" spans="1:9" x14ac:dyDescent="0.3">
      <c r="A5" t="s">
        <v>40</v>
      </c>
      <c r="B5" s="14">
        <v>0.7</v>
      </c>
      <c r="C5" t="s">
        <v>39</v>
      </c>
      <c r="G5" s="5"/>
      <c r="I5" s="5"/>
    </row>
    <row r="6" spans="1:9" x14ac:dyDescent="0.3">
      <c r="A6" t="s">
        <v>41</v>
      </c>
      <c r="B6" s="14">
        <v>0</v>
      </c>
      <c r="C6" t="s">
        <v>42</v>
      </c>
    </row>
    <row r="7" spans="1:9" x14ac:dyDescent="0.3">
      <c r="A7" t="s">
        <v>43</v>
      </c>
      <c r="B7" s="14">
        <v>0.95</v>
      </c>
      <c r="C7" t="s">
        <v>49</v>
      </c>
    </row>
    <row r="8" spans="1:9" x14ac:dyDescent="0.3">
      <c r="A8" t="s">
        <v>47</v>
      </c>
      <c r="B8" s="14">
        <v>0</v>
      </c>
      <c r="C8" t="s">
        <v>50</v>
      </c>
    </row>
    <row r="9" spans="1:9" x14ac:dyDescent="0.3">
      <c r="A9" t="s">
        <v>46</v>
      </c>
      <c r="B9" s="14">
        <v>1</v>
      </c>
      <c r="C9" t="s">
        <v>48</v>
      </c>
    </row>
    <row r="10" spans="1:9" x14ac:dyDescent="0.3">
      <c r="A10" t="s">
        <v>44</v>
      </c>
      <c r="B10" s="14">
        <v>10</v>
      </c>
      <c r="C10" t="s">
        <v>45</v>
      </c>
    </row>
    <row r="11" spans="1:9" x14ac:dyDescent="0.3">
      <c r="A11" s="51" t="s">
        <v>131</v>
      </c>
      <c r="B11" s="51"/>
      <c r="C11" s="51"/>
      <c r="D11" s="17"/>
      <c r="E11" s="17" t="s">
        <v>121</v>
      </c>
      <c r="F11" s="17" t="s">
        <v>122</v>
      </c>
    </row>
    <row r="12" spans="1:9" x14ac:dyDescent="0.3">
      <c r="A12" t="str">
        <f t="shared" ref="A12:A19" si="0">"gY0_" &amp; E12 &amp; "_" &amp; F12 &amp; "_p"</f>
        <v>gY0_1_1_p</v>
      </c>
      <c r="B12" s="16">
        <f>1+D12</f>
        <v>1.0275002522010028</v>
      </c>
      <c r="C12" t="str">
        <f>CONCATENATE(E$11," ",E12," ",F$11, " ",F12)</f>
        <v>Sector 1 Region 1</v>
      </c>
      <c r="D12" s="37">
        <f>VLOOKUP(E12,Data!$A$34:$B$36,2,0)</f>
        <v>2.7500252201002755E-2</v>
      </c>
      <c r="E12">
        <v>1</v>
      </c>
      <c r="F12">
        <v>1</v>
      </c>
    </row>
    <row r="13" spans="1:9" x14ac:dyDescent="0.3">
      <c r="A13" t="str">
        <f t="shared" si="0"/>
        <v>gY0_1_2_p</v>
      </c>
      <c r="B13" s="16">
        <f t="shared" ref="B13:B19" si="1">1+D13</f>
        <v>1.0275002522010028</v>
      </c>
      <c r="C13" t="str">
        <f t="shared" ref="C13:C19" si="2">CONCATENATE(E$11," ",E13," ",F$11, " ",F13)</f>
        <v>Sector 1 Region 2</v>
      </c>
      <c r="D13" s="37">
        <f>VLOOKUP(E13,Data!$A$34:$B$36,2,0)</f>
        <v>2.7500252201002755E-2</v>
      </c>
      <c r="E13">
        <v>1</v>
      </c>
      <c r="F13">
        <v>2</v>
      </c>
    </row>
    <row r="14" spans="1:9" x14ac:dyDescent="0.3">
      <c r="A14" t="str">
        <f t="shared" ref="A14" si="3">"gY0_" &amp; E14 &amp; "_" &amp; F14 &amp; "_p"</f>
        <v>gY0_1_3_p</v>
      </c>
      <c r="B14" s="16">
        <f t="shared" ref="B14" si="4">1+D14</f>
        <v>1.0275002522010028</v>
      </c>
      <c r="C14" t="str">
        <f t="shared" ref="C14" si="5">CONCATENATE(E$11," ",E14," ",F$11, " ",F14)</f>
        <v>Sector 1 Region 3</v>
      </c>
      <c r="D14" s="37">
        <f>VLOOKUP(E14,Data!$A$34:$B$36,2,0)</f>
        <v>2.7500252201002755E-2</v>
      </c>
      <c r="E14">
        <v>1</v>
      </c>
      <c r="F14">
        <v>3</v>
      </c>
    </row>
    <row r="15" spans="1:9" x14ac:dyDescent="0.3">
      <c r="A15" t="str">
        <f t="shared" si="0"/>
        <v>gY0_2_1_p</v>
      </c>
      <c r="B15" s="16">
        <f t="shared" si="1"/>
        <v>1.0759590582535989</v>
      </c>
      <c r="C15" t="str">
        <f t="shared" si="2"/>
        <v>Sector 2 Region 1</v>
      </c>
      <c r="D15" s="37">
        <f>VLOOKUP(E15,Data!$A$34:$B$36,2,0)</f>
        <v>7.5959058253599013E-2</v>
      </c>
      <c r="E15">
        <v>2</v>
      </c>
      <c r="F15">
        <v>1</v>
      </c>
    </row>
    <row r="16" spans="1:9" x14ac:dyDescent="0.3">
      <c r="A16" t="str">
        <f t="shared" si="0"/>
        <v>gY0_2_2_p</v>
      </c>
      <c r="B16" s="16">
        <f t="shared" si="1"/>
        <v>1.0759590582535989</v>
      </c>
      <c r="C16" t="str">
        <f t="shared" si="2"/>
        <v>Sector 2 Region 2</v>
      </c>
      <c r="D16" s="37">
        <f>VLOOKUP(E16,Data!$A$34:$B$36,2,0)</f>
        <v>7.5959058253599013E-2</v>
      </c>
      <c r="E16">
        <v>2</v>
      </c>
      <c r="F16">
        <v>2</v>
      </c>
    </row>
    <row r="17" spans="1:6" x14ac:dyDescent="0.3">
      <c r="A17" t="str">
        <f t="shared" ref="A17" si="6">"gY0_" &amp; E17 &amp; "_" &amp; F17 &amp; "_p"</f>
        <v>gY0_2_3_p</v>
      </c>
      <c r="B17" s="16">
        <f t="shared" ref="B17" si="7">1+D17</f>
        <v>1.0759590582535989</v>
      </c>
      <c r="C17" t="str">
        <f t="shared" ref="C17" si="8">CONCATENATE(E$11," ",E17," ",F$11, " ",F17)</f>
        <v>Sector 2 Region 3</v>
      </c>
      <c r="D17" s="37">
        <f>VLOOKUP(E17,Data!$A$34:$B$36,2,0)</f>
        <v>7.5959058253599013E-2</v>
      </c>
      <c r="E17">
        <v>2</v>
      </c>
      <c r="F17">
        <v>3</v>
      </c>
    </row>
    <row r="18" spans="1:6" x14ac:dyDescent="0.3">
      <c r="A18" t="str">
        <f t="shared" si="0"/>
        <v>gY0_3_1_p</v>
      </c>
      <c r="B18" s="16">
        <f t="shared" si="1"/>
        <v>1.0670157045246211</v>
      </c>
      <c r="C18" t="str">
        <f t="shared" si="2"/>
        <v>Sector 3 Region 1</v>
      </c>
      <c r="D18" s="37">
        <f>VLOOKUP(E18,Data!$A$34:$B$36,2,0)</f>
        <v>6.7015704524621203E-2</v>
      </c>
      <c r="E18">
        <v>3</v>
      </c>
      <c r="F18">
        <v>1</v>
      </c>
    </row>
    <row r="19" spans="1:6" x14ac:dyDescent="0.3">
      <c r="A19" t="str">
        <f t="shared" si="0"/>
        <v>gY0_3_2_p</v>
      </c>
      <c r="B19" s="16">
        <f t="shared" si="1"/>
        <v>1.0670157045246211</v>
      </c>
      <c r="C19" t="str">
        <f t="shared" si="2"/>
        <v>Sector 3 Region 2</v>
      </c>
      <c r="D19" s="37">
        <f>VLOOKUP(E19,Data!$A$34:$B$36,2,0)</f>
        <v>6.7015704524621203E-2</v>
      </c>
      <c r="E19">
        <v>3</v>
      </c>
      <c r="F19">
        <v>2</v>
      </c>
    </row>
    <row r="20" spans="1:6" x14ac:dyDescent="0.3">
      <c r="A20" t="str">
        <f t="shared" ref="A20" si="9">"gY0_" &amp; E20 &amp; "_" &amp; F20 &amp; "_p"</f>
        <v>gY0_3_3_p</v>
      </c>
      <c r="B20" s="16">
        <f t="shared" ref="B20" si="10">1+D20</f>
        <v>1.0670157045246211</v>
      </c>
      <c r="C20" t="str">
        <f t="shared" ref="C20" si="11">CONCATENATE(E$11," ",E20," ",F$11, " ",F20)</f>
        <v>Sector 3 Region 3</v>
      </c>
      <c r="D20" s="37">
        <f>VLOOKUP(E20,Data!$A$34:$B$36,2,0)</f>
        <v>6.7015704524621203E-2</v>
      </c>
      <c r="E20">
        <v>3</v>
      </c>
      <c r="F20">
        <v>3</v>
      </c>
    </row>
    <row r="21" spans="1:6" x14ac:dyDescent="0.3">
      <c r="A21" s="51" t="s">
        <v>202</v>
      </c>
      <c r="B21" s="51"/>
      <c r="C21" s="51"/>
      <c r="D21" s="17"/>
      <c r="E21" s="17" t="s">
        <v>121</v>
      </c>
      <c r="F21" s="17" t="s">
        <v>122</v>
      </c>
    </row>
    <row r="22" spans="1:6" x14ac:dyDescent="0.3">
      <c r="A22" t="str">
        <f t="shared" ref="A22:A30" si="12">"gN0_" &amp; E22 &amp; "_" &amp; F22 &amp; "_p"</f>
        <v>gN0_1_1_p</v>
      </c>
      <c r="B22" s="16">
        <f>1+D22</f>
        <v>0.95821822598232087</v>
      </c>
      <c r="C22" t="str">
        <f>CONCATENATE(E$11," ",E22," ",F$11, " ",F22)</f>
        <v>Sector 1 Region 1</v>
      </c>
      <c r="D22" s="37">
        <f>VLOOKUP(E22,Data!$A$46:$B$48,2,0)</f>
        <v>-4.1781774017679151E-2</v>
      </c>
      <c r="E22">
        <v>1</v>
      </c>
      <c r="F22">
        <v>1</v>
      </c>
    </row>
    <row r="23" spans="1:6" x14ac:dyDescent="0.3">
      <c r="A23" t="str">
        <f t="shared" si="12"/>
        <v>gN0_1_2_p</v>
      </c>
      <c r="B23" s="16">
        <f t="shared" ref="B23:B30" si="13">1+D23</f>
        <v>0.95821822598232087</v>
      </c>
      <c r="C23" t="str">
        <f t="shared" ref="C23:C30" si="14">CONCATENATE(E$11," ",E23," ",F$11, " ",F23)</f>
        <v>Sector 1 Region 2</v>
      </c>
      <c r="D23" s="37">
        <f>VLOOKUP(E23,Data!$A$46:$B$48,2,0)</f>
        <v>-4.1781774017679151E-2</v>
      </c>
      <c r="E23">
        <v>1</v>
      </c>
      <c r="F23">
        <v>2</v>
      </c>
    </row>
    <row r="24" spans="1:6" x14ac:dyDescent="0.3">
      <c r="A24" t="str">
        <f t="shared" ref="A24" si="15">"gN0_" &amp; E24 &amp; "_" &amp; F24 &amp; "_p"</f>
        <v>gN0_1_3_p</v>
      </c>
      <c r="B24" s="16">
        <f t="shared" ref="B24" si="16">1+D24</f>
        <v>0.95821822598232087</v>
      </c>
      <c r="C24" t="str">
        <f t="shared" ref="C24" si="17">CONCATENATE(E$11," ",E24," ",F$11, " ",F24)</f>
        <v>Sector 1 Region 3</v>
      </c>
      <c r="D24" s="37">
        <f>VLOOKUP(E24,Data!$A$46:$B$48,2,0)</f>
        <v>-4.1781774017679151E-2</v>
      </c>
      <c r="E24">
        <v>1</v>
      </c>
      <c r="F24">
        <v>3</v>
      </c>
    </row>
    <row r="25" spans="1:6" x14ac:dyDescent="0.3">
      <c r="A25" t="str">
        <f t="shared" si="12"/>
        <v>gN0_2_1_p</v>
      </c>
      <c r="B25" s="16">
        <f t="shared" si="13"/>
        <v>1.0473254885556849</v>
      </c>
      <c r="C25" t="str">
        <f t="shared" si="14"/>
        <v>Sector 2 Region 1</v>
      </c>
      <c r="D25" s="37">
        <f>VLOOKUP(E25,Data!$A$46:$B$48,2,0)</f>
        <v>4.7325488555684768E-2</v>
      </c>
      <c r="E25">
        <v>2</v>
      </c>
      <c r="F25">
        <v>1</v>
      </c>
    </row>
    <row r="26" spans="1:6" x14ac:dyDescent="0.3">
      <c r="A26" t="str">
        <f t="shared" si="12"/>
        <v>gN0_2_2_p</v>
      </c>
      <c r="B26" s="16">
        <f t="shared" si="13"/>
        <v>1.0473254885556849</v>
      </c>
      <c r="C26" t="str">
        <f t="shared" si="14"/>
        <v>Sector 2 Region 2</v>
      </c>
      <c r="D26" s="37">
        <f>VLOOKUP(E26,Data!$A$46:$B$48,2,0)</f>
        <v>4.7325488555684768E-2</v>
      </c>
      <c r="E26">
        <v>2</v>
      </c>
      <c r="F26">
        <v>2</v>
      </c>
    </row>
    <row r="27" spans="1:6" x14ac:dyDescent="0.3">
      <c r="A27" t="str">
        <f t="shared" ref="A27" si="18">"gN0_" &amp; E27 &amp; "_" &amp; F27 &amp; "_p"</f>
        <v>gN0_2_3_p</v>
      </c>
      <c r="B27" s="16">
        <f t="shared" ref="B27" si="19">1+D27</f>
        <v>1.0473254885556849</v>
      </c>
      <c r="C27" t="str">
        <f t="shared" ref="C27" si="20">CONCATENATE(E$11," ",E27," ",F$11, " ",F27)</f>
        <v>Sector 2 Region 3</v>
      </c>
      <c r="D27" s="37">
        <f>VLOOKUP(E27,Data!$A$46:$B$48,2,0)</f>
        <v>4.7325488555684768E-2</v>
      </c>
      <c r="E27">
        <v>2</v>
      </c>
      <c r="F27">
        <v>3</v>
      </c>
    </row>
    <row r="28" spans="1:6" x14ac:dyDescent="0.3">
      <c r="A28" t="str">
        <f t="shared" si="12"/>
        <v>gN0_3_1_p</v>
      </c>
      <c r="B28" s="16">
        <f t="shared" si="13"/>
        <v>1.0212777330083391</v>
      </c>
      <c r="C28" t="str">
        <f t="shared" si="14"/>
        <v>Sector 3 Region 1</v>
      </c>
      <c r="D28" s="37">
        <f>VLOOKUP(E28,Data!$A$46:$B$48,2,0)</f>
        <v>2.1277733008339038E-2</v>
      </c>
      <c r="E28">
        <v>3</v>
      </c>
      <c r="F28">
        <v>1</v>
      </c>
    </row>
    <row r="29" spans="1:6" x14ac:dyDescent="0.3">
      <c r="A29" t="str">
        <f t="shared" si="12"/>
        <v>gN0_3_2_p</v>
      </c>
      <c r="B29" s="16">
        <f t="shared" si="13"/>
        <v>1.0212777330083391</v>
      </c>
      <c r="C29" t="str">
        <f t="shared" si="14"/>
        <v>Sector 3 Region 2</v>
      </c>
      <c r="D29" s="37">
        <f>VLOOKUP(E29,Data!$A$46:$B$48,2,0)</f>
        <v>2.1277733008339038E-2</v>
      </c>
      <c r="E29">
        <v>3</v>
      </c>
      <c r="F29">
        <v>2</v>
      </c>
    </row>
    <row r="30" spans="1:6" x14ac:dyDescent="0.3">
      <c r="A30" t="str">
        <f t="shared" si="12"/>
        <v>gN0_3_3_p</v>
      </c>
      <c r="B30" s="16">
        <f t="shared" si="13"/>
        <v>1.0212777330083391</v>
      </c>
      <c r="C30" t="str">
        <f t="shared" si="14"/>
        <v>Sector 3 Region 3</v>
      </c>
      <c r="D30" s="37">
        <f>VLOOKUP(E30,Data!$A$46:$B$48,2,0)</f>
        <v>2.1277733008339038E-2</v>
      </c>
      <c r="E30">
        <v>3</v>
      </c>
      <c r="F30">
        <v>3</v>
      </c>
    </row>
  </sheetData>
  <mergeCells count="2">
    <mergeCell ref="A11:C11"/>
    <mergeCell ref="A21:C2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7" zoomScale="115" zoomScaleNormal="115" workbookViewId="0">
      <selection activeCell="C48" sqref="C48"/>
    </sheetView>
  </sheetViews>
  <sheetFormatPr baseColWidth="10" defaultRowHeight="14.4" x14ac:dyDescent="0.3"/>
  <cols>
    <col min="3" max="3" width="47.33203125" bestFit="1" customWidth="1"/>
  </cols>
  <sheetData>
    <row r="1" spans="1:6" x14ac:dyDescent="0.3">
      <c r="A1" s="17" t="s">
        <v>0</v>
      </c>
      <c r="B1" s="17" t="s">
        <v>1</v>
      </c>
      <c r="C1" s="17" t="s">
        <v>2</v>
      </c>
    </row>
    <row r="2" spans="1:6" x14ac:dyDescent="0.3">
      <c r="A2" t="s">
        <v>32</v>
      </c>
      <c r="B2">
        <v>0.5</v>
      </c>
      <c r="C2" t="s">
        <v>33</v>
      </c>
    </row>
    <row r="3" spans="1:6" x14ac:dyDescent="0.3">
      <c r="A3" t="s">
        <v>35</v>
      </c>
      <c r="B3">
        <v>1</v>
      </c>
      <c r="C3" t="s">
        <v>34</v>
      </c>
    </row>
    <row r="4" spans="1:6" x14ac:dyDescent="0.3">
      <c r="A4" t="s">
        <v>153</v>
      </c>
      <c r="B4">
        <v>4.7300000000000004</v>
      </c>
      <c r="C4" t="s">
        <v>198</v>
      </c>
    </row>
    <row r="5" spans="1:6" x14ac:dyDescent="0.3">
      <c r="A5" t="s">
        <v>52</v>
      </c>
      <c r="B5">
        <v>0.1</v>
      </c>
      <c r="C5" t="s">
        <v>53</v>
      </c>
    </row>
    <row r="6" spans="1:6" x14ac:dyDescent="0.3">
      <c r="A6" t="s">
        <v>54</v>
      </c>
      <c r="B6">
        <v>0</v>
      </c>
      <c r="C6" t="s">
        <v>55</v>
      </c>
    </row>
    <row r="7" spans="1:6" x14ac:dyDescent="0.3">
      <c r="A7" t="s">
        <v>56</v>
      </c>
      <c r="B7">
        <v>0</v>
      </c>
      <c r="C7" t="s">
        <v>57</v>
      </c>
    </row>
    <row r="8" spans="1:6" x14ac:dyDescent="0.3">
      <c r="A8" t="s">
        <v>154</v>
      </c>
      <c r="B8">
        <v>1.01</v>
      </c>
      <c r="C8" t="s">
        <v>199</v>
      </c>
    </row>
    <row r="9" spans="1:6" x14ac:dyDescent="0.3">
      <c r="A9" t="s">
        <v>155</v>
      </c>
      <c r="B9">
        <v>1.01</v>
      </c>
      <c r="C9" t="s">
        <v>200</v>
      </c>
    </row>
    <row r="10" spans="1:6" x14ac:dyDescent="0.3">
      <c r="A10" t="s">
        <v>156</v>
      </c>
      <c r="B10">
        <v>1.01</v>
      </c>
      <c r="C10" t="s">
        <v>201</v>
      </c>
    </row>
    <row r="11" spans="1:6" x14ac:dyDescent="0.3">
      <c r="A11" s="51" t="s">
        <v>132</v>
      </c>
      <c r="B11" s="51"/>
      <c r="C11" s="51"/>
      <c r="D11" s="17" t="s">
        <v>121</v>
      </c>
      <c r="E11" s="17" t="s">
        <v>122</v>
      </c>
      <c r="F11" s="17"/>
    </row>
    <row r="12" spans="1:6" x14ac:dyDescent="0.3">
      <c r="A12" t="str">
        <f>"etaNK_" &amp; D12 &amp; "_" &amp; E12 &amp; "_p"</f>
        <v>etaNK_1_1_p</v>
      </c>
      <c r="B12">
        <v>0.99</v>
      </c>
      <c r="C12" t="str">
        <f t="shared" ref="C12:C20" si="0">CONCATENATE(D$11," ",D12," ",E$11, " ",E12)</f>
        <v>Sector 1 Region 1</v>
      </c>
      <c r="D12">
        <v>1</v>
      </c>
      <c r="E12">
        <v>1</v>
      </c>
    </row>
    <row r="13" spans="1:6" x14ac:dyDescent="0.3">
      <c r="A13" t="str">
        <f t="shared" ref="A13:A20" si="1">"etaNK_" &amp; D13 &amp; "_" &amp; E13 &amp; "_p"</f>
        <v>etaNK_1_2_p</v>
      </c>
      <c r="B13">
        <v>0.99</v>
      </c>
      <c r="C13" t="str">
        <f t="shared" si="0"/>
        <v>Sector 1 Region 2</v>
      </c>
      <c r="D13">
        <v>1</v>
      </c>
      <c r="E13">
        <v>2</v>
      </c>
    </row>
    <row r="14" spans="1:6" x14ac:dyDescent="0.3">
      <c r="A14" t="str">
        <f t="shared" si="1"/>
        <v>etaNK_1_3_p</v>
      </c>
      <c r="B14">
        <v>0.99</v>
      </c>
      <c r="C14" t="str">
        <f t="shared" si="0"/>
        <v>Sector 1 Region 3</v>
      </c>
      <c r="D14">
        <v>1</v>
      </c>
      <c r="E14">
        <v>3</v>
      </c>
    </row>
    <row r="15" spans="1:6" x14ac:dyDescent="0.3">
      <c r="A15" t="str">
        <f t="shared" si="1"/>
        <v>etaNK_2_1_p</v>
      </c>
      <c r="B15">
        <v>0.99</v>
      </c>
      <c r="C15" t="str">
        <f t="shared" si="0"/>
        <v>Sector 2 Region 1</v>
      </c>
      <c r="D15">
        <v>2</v>
      </c>
      <c r="E15">
        <v>1</v>
      </c>
    </row>
    <row r="16" spans="1:6" x14ac:dyDescent="0.3">
      <c r="A16" t="str">
        <f t="shared" si="1"/>
        <v>etaNK_2_2_p</v>
      </c>
      <c r="B16">
        <v>0.99</v>
      </c>
      <c r="C16" t="str">
        <f t="shared" si="0"/>
        <v>Sector 2 Region 2</v>
      </c>
      <c r="D16">
        <v>2</v>
      </c>
      <c r="E16">
        <v>2</v>
      </c>
    </row>
    <row r="17" spans="1:6" x14ac:dyDescent="0.3">
      <c r="A17" t="str">
        <f t="shared" si="1"/>
        <v>etaNK_2_3_p</v>
      </c>
      <c r="B17">
        <v>0.99</v>
      </c>
      <c r="C17" t="str">
        <f t="shared" si="0"/>
        <v>Sector 2 Region 3</v>
      </c>
      <c r="D17">
        <v>2</v>
      </c>
      <c r="E17">
        <v>3</v>
      </c>
    </row>
    <row r="18" spans="1:6" x14ac:dyDescent="0.3">
      <c r="A18" t="str">
        <f t="shared" si="1"/>
        <v>etaNK_3_1_p</v>
      </c>
      <c r="B18">
        <v>0.99</v>
      </c>
      <c r="C18" t="str">
        <f t="shared" si="0"/>
        <v>Sector 3 Region 1</v>
      </c>
      <c r="D18">
        <v>3</v>
      </c>
      <c r="E18">
        <v>1</v>
      </c>
    </row>
    <row r="19" spans="1:6" x14ac:dyDescent="0.3">
      <c r="A19" t="str">
        <f t="shared" si="1"/>
        <v>etaNK_3_2_p</v>
      </c>
      <c r="B19">
        <v>0.99</v>
      </c>
      <c r="C19" t="str">
        <f t="shared" si="0"/>
        <v>Sector 3 Region 2</v>
      </c>
      <c r="D19">
        <v>3</v>
      </c>
      <c r="E19">
        <v>2</v>
      </c>
    </row>
    <row r="20" spans="1:6" x14ac:dyDescent="0.3">
      <c r="A20" t="str">
        <f t="shared" si="1"/>
        <v>etaNK_3_3_p</v>
      </c>
      <c r="B20">
        <v>0.99</v>
      </c>
      <c r="C20" t="str">
        <f t="shared" si="0"/>
        <v>Sector 3 Region 3</v>
      </c>
      <c r="D20">
        <v>3</v>
      </c>
      <c r="E20">
        <v>3</v>
      </c>
    </row>
    <row r="21" spans="1:6" x14ac:dyDescent="0.3">
      <c r="A21" s="51" t="s">
        <v>133</v>
      </c>
      <c r="B21" s="51"/>
      <c r="C21" s="51"/>
      <c r="D21" s="17" t="s">
        <v>121</v>
      </c>
      <c r="E21" s="17" t="s">
        <v>122</v>
      </c>
      <c r="F21" s="17"/>
    </row>
    <row r="22" spans="1:6" x14ac:dyDescent="0.3">
      <c r="A22" t="str">
        <f>"phiGA_" &amp; D22 &amp; "_" &amp; E22 &amp; "_p"</f>
        <v>phiGA_1_1_p</v>
      </c>
      <c r="B22">
        <v>1</v>
      </c>
      <c r="C22" t="str">
        <f>CONCATENATE(D$11," ",D22," ",E$11, " ",E22)</f>
        <v>Sector 1 Region 1</v>
      </c>
      <c r="D22">
        <v>1</v>
      </c>
      <c r="E22">
        <v>1</v>
      </c>
    </row>
    <row r="23" spans="1:6" x14ac:dyDescent="0.3">
      <c r="A23" t="str">
        <f t="shared" ref="A23:A30" si="2">"phiGA_" &amp; D23 &amp; "_" &amp; E23 &amp; "_p"</f>
        <v>phiGA_1_2_p</v>
      </c>
      <c r="B23">
        <v>1</v>
      </c>
      <c r="C23" t="str">
        <f t="shared" ref="C23:C30" si="3">CONCATENATE(D$11," ",D23," ",E$11, " ",E23)</f>
        <v>Sector 1 Region 2</v>
      </c>
      <c r="D23">
        <v>1</v>
      </c>
      <c r="E23">
        <v>2</v>
      </c>
    </row>
    <row r="24" spans="1:6" x14ac:dyDescent="0.3">
      <c r="A24" t="str">
        <f t="shared" si="2"/>
        <v>phiGA_1_3_p</v>
      </c>
      <c r="B24">
        <v>1</v>
      </c>
      <c r="C24" t="str">
        <f t="shared" si="3"/>
        <v>Sector 1 Region 3</v>
      </c>
      <c r="D24">
        <v>1</v>
      </c>
      <c r="E24">
        <v>3</v>
      </c>
    </row>
    <row r="25" spans="1:6" x14ac:dyDescent="0.3">
      <c r="A25" t="str">
        <f t="shared" si="2"/>
        <v>phiGA_2_1_p</v>
      </c>
      <c r="B25">
        <v>1</v>
      </c>
      <c r="C25" t="str">
        <f t="shared" si="3"/>
        <v>Sector 2 Region 1</v>
      </c>
      <c r="D25">
        <v>2</v>
      </c>
      <c r="E25">
        <v>1</v>
      </c>
    </row>
    <row r="26" spans="1:6" x14ac:dyDescent="0.3">
      <c r="A26" t="str">
        <f t="shared" si="2"/>
        <v>phiGA_2_2_p</v>
      </c>
      <c r="B26">
        <v>1</v>
      </c>
      <c r="C26" t="str">
        <f t="shared" si="3"/>
        <v>Sector 2 Region 2</v>
      </c>
      <c r="D26">
        <v>2</v>
      </c>
      <c r="E26">
        <v>2</v>
      </c>
    </row>
    <row r="27" spans="1:6" x14ac:dyDescent="0.3">
      <c r="A27" t="str">
        <f t="shared" si="2"/>
        <v>phiGA_2_3_p</v>
      </c>
      <c r="B27">
        <v>1</v>
      </c>
      <c r="C27" t="str">
        <f t="shared" si="3"/>
        <v>Sector 2 Region 3</v>
      </c>
      <c r="D27">
        <v>2</v>
      </c>
      <c r="E27">
        <v>3</v>
      </c>
    </row>
    <row r="28" spans="1:6" x14ac:dyDescent="0.3">
      <c r="A28" t="str">
        <f t="shared" si="2"/>
        <v>phiGA_3_1_p</v>
      </c>
      <c r="B28">
        <v>1</v>
      </c>
      <c r="C28" t="str">
        <f t="shared" si="3"/>
        <v>Sector 3 Region 1</v>
      </c>
      <c r="D28">
        <v>3</v>
      </c>
      <c r="E28">
        <v>1</v>
      </c>
    </row>
    <row r="29" spans="1:6" x14ac:dyDescent="0.3">
      <c r="A29" t="str">
        <f t="shared" si="2"/>
        <v>phiGA_3_2_p</v>
      </c>
      <c r="B29">
        <v>1</v>
      </c>
      <c r="C29" t="str">
        <f t="shared" si="3"/>
        <v>Sector 3 Region 2</v>
      </c>
      <c r="D29">
        <v>3</v>
      </c>
      <c r="E29">
        <v>2</v>
      </c>
    </row>
    <row r="30" spans="1:6" x14ac:dyDescent="0.3">
      <c r="A30" t="str">
        <f t="shared" si="2"/>
        <v>phiGA_3_3_p</v>
      </c>
      <c r="B30">
        <v>1</v>
      </c>
      <c r="C30" t="str">
        <f t="shared" si="3"/>
        <v>Sector 3 Region 3</v>
      </c>
      <c r="D30">
        <v>3</v>
      </c>
      <c r="E30">
        <v>3</v>
      </c>
    </row>
    <row r="31" spans="1:6" x14ac:dyDescent="0.3">
      <c r="A31" s="51" t="s">
        <v>160</v>
      </c>
      <c r="B31" s="51"/>
      <c r="C31" s="51"/>
      <c r="D31" s="17" t="s">
        <v>121</v>
      </c>
      <c r="E31" s="17" t="s">
        <v>122</v>
      </c>
      <c r="F31" s="17"/>
    </row>
    <row r="32" spans="1:6" x14ac:dyDescent="0.3">
      <c r="A32" t="str">
        <f t="shared" ref="A32:A40" si="4">"tauK_" &amp; D32 &amp; "_" &amp; E32 &amp; "_p"</f>
        <v>tauK_1_1_p</v>
      </c>
      <c r="B32">
        <v>0.2</v>
      </c>
      <c r="C32" t="str">
        <f>CONCATENATE(D$11," ",D32," ",E$11, " ",E32)</f>
        <v>Sector 1 Region 1</v>
      </c>
      <c r="D32">
        <v>1</v>
      </c>
      <c r="E32">
        <v>1</v>
      </c>
    </row>
    <row r="33" spans="1:6" x14ac:dyDescent="0.3">
      <c r="A33" t="str">
        <f t="shared" si="4"/>
        <v>tauK_1_2_p</v>
      </c>
      <c r="B33">
        <v>0.2</v>
      </c>
      <c r="C33" t="str">
        <f>CONCATENATE(D$11," ",D33," ",E$11, " ",E33)</f>
        <v>Sector 1 Region 2</v>
      </c>
      <c r="D33">
        <v>1</v>
      </c>
      <c r="E33">
        <v>2</v>
      </c>
    </row>
    <row r="34" spans="1:6" x14ac:dyDescent="0.3">
      <c r="A34" t="str">
        <f t="shared" si="4"/>
        <v>tauK_1_3_p</v>
      </c>
      <c r="B34">
        <v>0.2</v>
      </c>
      <c r="C34" t="str">
        <f t="shared" ref="C34:C40" si="5">CONCATENATE(D$11," ",D34," ",E$11, " ",E34)</f>
        <v>Sector 1 Region 3</v>
      </c>
      <c r="D34">
        <v>1</v>
      </c>
      <c r="E34">
        <v>3</v>
      </c>
    </row>
    <row r="35" spans="1:6" x14ac:dyDescent="0.3">
      <c r="A35" t="str">
        <f t="shared" si="4"/>
        <v>tauK_2_1_p</v>
      </c>
      <c r="B35">
        <v>0.2</v>
      </c>
      <c r="C35" t="str">
        <f t="shared" si="5"/>
        <v>Sector 2 Region 1</v>
      </c>
      <c r="D35">
        <v>2</v>
      </c>
      <c r="E35">
        <v>1</v>
      </c>
    </row>
    <row r="36" spans="1:6" x14ac:dyDescent="0.3">
      <c r="A36" t="str">
        <f t="shared" si="4"/>
        <v>tauK_2_2_p</v>
      </c>
      <c r="B36">
        <v>0.2</v>
      </c>
      <c r="C36" t="str">
        <f t="shared" si="5"/>
        <v>Sector 2 Region 2</v>
      </c>
      <c r="D36">
        <v>2</v>
      </c>
      <c r="E36">
        <v>2</v>
      </c>
    </row>
    <row r="37" spans="1:6" x14ac:dyDescent="0.3">
      <c r="A37" t="str">
        <f t="shared" si="4"/>
        <v>tauK_2_3_p</v>
      </c>
      <c r="B37">
        <v>0.2</v>
      </c>
      <c r="C37" t="str">
        <f t="shared" si="5"/>
        <v>Sector 2 Region 3</v>
      </c>
      <c r="D37">
        <v>2</v>
      </c>
      <c r="E37">
        <v>3</v>
      </c>
    </row>
    <row r="38" spans="1:6" x14ac:dyDescent="0.3">
      <c r="A38" t="str">
        <f t="shared" si="4"/>
        <v>tauK_3_1_p</v>
      </c>
      <c r="B38">
        <v>0.2</v>
      </c>
      <c r="C38" t="str">
        <f t="shared" si="5"/>
        <v>Sector 3 Region 1</v>
      </c>
      <c r="D38">
        <v>3</v>
      </c>
      <c r="E38">
        <v>1</v>
      </c>
    </row>
    <row r="39" spans="1:6" x14ac:dyDescent="0.3">
      <c r="A39" t="str">
        <f t="shared" si="4"/>
        <v>tauK_3_2_p</v>
      </c>
      <c r="B39">
        <v>0.2</v>
      </c>
      <c r="C39" t="str">
        <f t="shared" si="5"/>
        <v>Sector 3 Region 2</v>
      </c>
      <c r="D39">
        <v>3</v>
      </c>
      <c r="E39">
        <v>2</v>
      </c>
    </row>
    <row r="40" spans="1:6" x14ac:dyDescent="0.3">
      <c r="A40" t="str">
        <f t="shared" si="4"/>
        <v>tauK_3_3_p</v>
      </c>
      <c r="B40">
        <v>0.2</v>
      </c>
      <c r="C40" t="str">
        <f t="shared" si="5"/>
        <v>Sector 3 Region 3</v>
      </c>
      <c r="D40">
        <v>3</v>
      </c>
      <c r="E40">
        <v>3</v>
      </c>
    </row>
    <row r="41" spans="1:6" x14ac:dyDescent="0.3">
      <c r="A41" s="51" t="s">
        <v>161</v>
      </c>
      <c r="B41" s="51"/>
      <c r="C41" s="51"/>
      <c r="D41" s="17" t="s">
        <v>121</v>
      </c>
      <c r="E41" s="17" t="s">
        <v>122</v>
      </c>
      <c r="F41" s="17"/>
    </row>
    <row r="42" spans="1:6" x14ac:dyDescent="0.3">
      <c r="A42" t="str">
        <f t="shared" ref="A42:A50" si="6">"tauN_" &amp; D42 &amp; "_" &amp; E42 &amp; "_p"</f>
        <v>tauN_1_1_p</v>
      </c>
      <c r="B42">
        <v>0</v>
      </c>
      <c r="C42" t="str">
        <f>CONCATENATE(D$11," ",D42," ",E$11, " ",E42)</f>
        <v>Sector 1 Region 1</v>
      </c>
      <c r="D42">
        <v>1</v>
      </c>
      <c r="E42">
        <v>1</v>
      </c>
    </row>
    <row r="43" spans="1:6" x14ac:dyDescent="0.3">
      <c r="A43" t="str">
        <f t="shared" si="6"/>
        <v>tauN_1_2_p</v>
      </c>
      <c r="B43">
        <v>0</v>
      </c>
      <c r="C43" t="str">
        <f t="shared" ref="C43:C50" si="7">CONCATENATE(D$11," ",D43," ",E$11, " ",E43)</f>
        <v>Sector 1 Region 2</v>
      </c>
      <c r="D43">
        <v>1</v>
      </c>
      <c r="E43">
        <v>2</v>
      </c>
    </row>
    <row r="44" spans="1:6" x14ac:dyDescent="0.3">
      <c r="A44" t="str">
        <f t="shared" si="6"/>
        <v>tauN_1_3_p</v>
      </c>
      <c r="B44">
        <v>0</v>
      </c>
      <c r="C44" t="str">
        <f t="shared" si="7"/>
        <v>Sector 1 Region 3</v>
      </c>
      <c r="D44">
        <v>1</v>
      </c>
      <c r="E44">
        <v>3</v>
      </c>
    </row>
    <row r="45" spans="1:6" x14ac:dyDescent="0.3">
      <c r="A45" t="str">
        <f t="shared" si="6"/>
        <v>tauN_2_1_p</v>
      </c>
      <c r="B45">
        <v>0</v>
      </c>
      <c r="C45" t="str">
        <f t="shared" si="7"/>
        <v>Sector 2 Region 1</v>
      </c>
      <c r="D45">
        <v>2</v>
      </c>
      <c r="E45">
        <v>1</v>
      </c>
    </row>
    <row r="46" spans="1:6" x14ac:dyDescent="0.3">
      <c r="A46" t="str">
        <f t="shared" si="6"/>
        <v>tauN_2_2_p</v>
      </c>
      <c r="B46">
        <v>0</v>
      </c>
      <c r="C46" t="str">
        <f t="shared" si="7"/>
        <v>Sector 2 Region 2</v>
      </c>
      <c r="D46">
        <v>2</v>
      </c>
      <c r="E46">
        <v>2</v>
      </c>
    </row>
    <row r="47" spans="1:6" x14ac:dyDescent="0.3">
      <c r="A47" t="str">
        <f t="shared" si="6"/>
        <v>tauN_2_3_p</v>
      </c>
      <c r="B47">
        <v>0</v>
      </c>
      <c r="C47" t="str">
        <f t="shared" si="7"/>
        <v>Sector 2 Region 3</v>
      </c>
      <c r="D47">
        <v>2</v>
      </c>
      <c r="E47">
        <v>3</v>
      </c>
    </row>
    <row r="48" spans="1:6" x14ac:dyDescent="0.3">
      <c r="A48" t="str">
        <f t="shared" si="6"/>
        <v>tauN_3_1_p</v>
      </c>
      <c r="B48">
        <v>0</v>
      </c>
      <c r="C48" t="str">
        <f t="shared" si="7"/>
        <v>Sector 3 Region 1</v>
      </c>
      <c r="D48">
        <v>3</v>
      </c>
      <c r="E48">
        <v>1</v>
      </c>
    </row>
    <row r="49" spans="1:5" x14ac:dyDescent="0.3">
      <c r="A49" t="str">
        <f t="shared" si="6"/>
        <v>tauN_3_2_p</v>
      </c>
      <c r="B49">
        <v>0</v>
      </c>
      <c r="C49" t="str">
        <f t="shared" si="7"/>
        <v>Sector 3 Region 2</v>
      </c>
      <c r="D49">
        <v>3</v>
      </c>
      <c r="E49">
        <v>2</v>
      </c>
    </row>
    <row r="50" spans="1:5" x14ac:dyDescent="0.3">
      <c r="A50" t="str">
        <f t="shared" si="6"/>
        <v>tauN_3_3_p</v>
      </c>
      <c r="B50">
        <v>0</v>
      </c>
      <c r="C50" t="str">
        <f t="shared" si="7"/>
        <v>Sector 3 Region 3</v>
      </c>
      <c r="D50">
        <v>3</v>
      </c>
      <c r="E50">
        <v>3</v>
      </c>
    </row>
  </sheetData>
  <mergeCells count="4">
    <mergeCell ref="A11:C11"/>
    <mergeCell ref="A21:C21"/>
    <mergeCell ref="A31:C31"/>
    <mergeCell ref="A41:C4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31" workbookViewId="0">
      <selection activeCell="B203" sqref="B203:B226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"aN_" &amp;  INDIRECT("D" &amp; ROW(C4)-D4)  &amp; "_" &amp;D4 &amp; "_" &amp; INDIRECT("F" &amp; ROW(C4)-F4) &amp; "_p"</f>
        <v>aN_T_1_1_1_p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>"aN_" &amp;  INDIRECT("D" &amp; ROW(C5)-D5)  &amp; "_" &amp;D5 &amp; "_" &amp; INDIRECT("F" &amp; ROW(C5)-F5) &amp; "_p"</f>
        <v>aN_T_2_1_1_p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"aN_" &amp;  INDIRECT("D" &amp; ROW(C6)-D6)  &amp; "_" &amp;D6 &amp; "_" &amp; INDIRECT("F" &amp; ROW(C6)-F6) &amp; "_p"</f>
        <v>aN_T_3_1_1_p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B7" s="1"/>
      <c r="C7" s="1"/>
      <c r="D7" t="s">
        <v>216</v>
      </c>
      <c r="F7">
        <v>5</v>
      </c>
    </row>
    <row r="8" spans="1:6" x14ac:dyDescent="0.3">
      <c r="A8" t="str">
        <f ca="1">"aN_" &amp;  INDIRECT("D" &amp; ROW(C8)-D8)  &amp; "_" &amp;D8 &amp; "_" &amp; INDIRECT("F" &amp; ROW(C8)-F8) &amp; "_p"</f>
        <v>aN_WS_1_1_1_p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"aN_" &amp;  INDIRECT("D" &amp; ROW(C9)-D9)  &amp; "_" &amp;D9 &amp; "_" &amp; INDIRECT("F" &amp; ROW(C9)-F9) &amp; "_p"</f>
        <v>aN_WS_2_1_1_p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"aN_" &amp;  INDIRECT("D" &amp; ROW(C10)-D10)  &amp; "_" &amp;D10 &amp; "_" &amp; INDIRECT("F" &amp; ROW(C10)-F10) &amp; "_p"</f>
        <v>aN_WS_3_1_1_p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>"aN_" &amp;  INDIRECT("D" &amp; ROW(C12)-D12)  &amp; "_" &amp;D12 &amp; "_" &amp; INDIRECT("F" &amp; ROW(C12)-F12) &amp; "_p"</f>
        <v>aN_PREC_1_1_1_p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"aN_" &amp;  INDIRECT("D" &amp; ROW(C13)-D13)  &amp; "_" &amp;D13 &amp; "_" &amp; INDIRECT("F" &amp; ROW(C13)-F13) &amp; "_p"</f>
        <v>aN_PREC_2_1_1_p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"aN_" &amp;  INDIRECT("D" &amp; ROW(C14)-D14)  &amp; "_" &amp;D14 &amp; "_" &amp; INDIRECT("F" &amp; ROW(C14)-F14) &amp; "_p"</f>
        <v>aN_PREC_3_1_1_p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>"aN_" &amp;  INDIRECT("D" &amp; ROW(C16)-D16)  &amp; "_" &amp;D16 &amp; "_" &amp; INDIRECT("F" &amp; ROW(C16)-F16) &amp; "_p"</f>
        <v>aN_SL_1_1_1_p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>"aN_" &amp;  INDIRECT("D" &amp; ROW(C17)-D17)  &amp; "_" &amp;D17 &amp; "_" &amp; INDIRECT("F" &amp; ROW(C17)-F17) &amp; "_p"</f>
        <v>aN_SL_2_1_1_p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"aN_" &amp;  INDIRECT("D" &amp; ROW(C18)-D18)  &amp; "_" &amp;D18 &amp; "_" &amp; INDIRECT("F" &amp; ROW(C18)-F18) &amp; "_p"</f>
        <v>aN_SL_3_1_1_p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>"aN_" &amp;  INDIRECT("D" &amp; ROW(C20)-D20)  &amp; "_" &amp;D20 &amp; "_" &amp; INDIRECT("F" &amp; ROW(C20)-F20) &amp; "_p"</f>
        <v>aN_DRO_1_1_1_p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"aN_" &amp;  INDIRECT("D" &amp; ROW(C21)-D21)  &amp; "_" &amp;D21 &amp; "_" &amp; INDIRECT("F" &amp; ROW(C21)-F21) &amp; "_p"</f>
        <v>aN_DRO_2_1_1_p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"aN_" &amp;  INDIRECT("D" &amp; ROW(C22)-D22)  &amp; "_" &amp;D22 &amp; "_" &amp; INDIRECT("F" &amp; ROW(C22)-F22) &amp; "_p"</f>
        <v>aN_DRO_3_1_1_p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>"aN_" &amp;  INDIRECT("D" &amp; ROW(C24)-D24)  &amp; "_" &amp;D24 &amp; "_" &amp; INDIRECT("F" &amp; ROW(C24)-F24) &amp; "_p"</f>
        <v>aN_CYC_1_1_1_p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>"aN_" &amp;  INDIRECT("D" &amp; ROW(C25)-D25)  &amp; "_" &amp;D25 &amp; "_" &amp; INDIRECT("F" &amp; ROW(C25)-F25) &amp; "_p"</f>
        <v>aN_CYC_2_1_1_p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"aN_" &amp;  INDIRECT("D" &amp; ROW(C26)-D26)  &amp; "_" &amp;D26 &amp; "_" &amp; INDIRECT("F" &amp; ROW(C26)-F26) &amp; "_p"</f>
        <v>aN_CYC_3_1_1_p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"aN_" &amp;  INDIRECT("D" &amp; ROW(C29)-D29)  &amp; "_" &amp;D29 &amp; "_" &amp; INDIRECT("F" &amp; ROW(C29)-F29) &amp; "_p"</f>
        <v>aN_T_1_1_2_p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>"aN_" &amp;  INDIRECT("D" &amp; ROW(C30)-D30)  &amp; "_" &amp;D30 &amp; "_" &amp; INDIRECT("F" &amp; ROW(C30)-F30) &amp; "_p"</f>
        <v>aN_T_2_1_2_p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"aN_" &amp;  INDIRECT("D" &amp; ROW(C31)-D31)  &amp; "_" &amp;D31 &amp; "_" &amp; INDIRECT("F" &amp; ROW(C31)-F31) &amp; "_p"</f>
        <v>aN_T_3_1_2_p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B32" s="1"/>
      <c r="C32" s="1"/>
      <c r="D32" t="s">
        <v>216</v>
      </c>
      <c r="F32">
        <v>5</v>
      </c>
    </row>
    <row r="33" spans="1:6" x14ac:dyDescent="0.3">
      <c r="A33" t="str">
        <f ca="1">"aN_" &amp;  INDIRECT("D" &amp; ROW(C33)-D33)  &amp; "_" &amp;D33 &amp; "_" &amp; INDIRECT("F" &amp; ROW(C33)-F33) &amp; "_p"</f>
        <v>aN_WS_1_1_2_p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"aN_" &amp;  INDIRECT("D" &amp; ROW(C34)-D34)  &amp; "_" &amp;D34 &amp; "_" &amp; INDIRECT("F" &amp; ROW(C34)-F34) &amp; "_p"</f>
        <v>aN_WS_2_1_2_p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"aN_" &amp;  INDIRECT("D" &amp; ROW(C35)-D35)  &amp; "_" &amp;D35 &amp; "_" &amp; INDIRECT("F" &amp; ROW(C35)-F35) &amp; "_p"</f>
        <v>aN_WS_3_1_2_p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>"aN_" &amp;  INDIRECT("D" &amp; ROW(C37)-D37)  &amp; "_" &amp;D37 &amp; "_" &amp; INDIRECT("F" &amp; ROW(C37)-F37) &amp; "_p"</f>
        <v>aN_PREC_1_1_2_p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"aN_" &amp;  INDIRECT("D" &amp; ROW(C38)-D38)  &amp; "_" &amp;D38 &amp; "_" &amp; INDIRECT("F" &amp; ROW(C38)-F38) &amp; "_p"</f>
        <v>aN_PREC_2_1_2_p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"aN_" &amp;  INDIRECT("D" &amp; ROW(C39)-D39)  &amp; "_" &amp;D39 &amp; "_" &amp; INDIRECT("F" &amp; ROW(C39)-F39) &amp; "_p"</f>
        <v>aN_PREC_3_1_2_p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>"aN_" &amp;  INDIRECT("D" &amp; ROW(C41)-D41)  &amp; "_" &amp;D41 &amp; "_" &amp; INDIRECT("F" &amp; ROW(C41)-F41) &amp; "_p"</f>
        <v>aN_SL_1_1_2_p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>"aN_" &amp;  INDIRECT("D" &amp; ROW(C42)-D42)  &amp; "_" &amp;D42 &amp; "_" &amp; INDIRECT("F" &amp; ROW(C42)-F42) &amp; "_p"</f>
        <v>aN_SL_2_1_2_p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"aN_" &amp;  INDIRECT("D" &amp; ROW(C43)-D43)  &amp; "_" &amp;D43 &amp; "_" &amp; INDIRECT("F" &amp; ROW(C43)-F43) &amp; "_p"</f>
        <v>aN_SL_3_1_2_p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>"aN_" &amp;  INDIRECT("D" &amp; ROW(C45)-D45)  &amp; "_" &amp;D45 &amp; "_" &amp; INDIRECT("F" &amp; ROW(C45)-F45) &amp; "_p"</f>
        <v>aN_DRO_1_1_2_p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"aN_" &amp;  INDIRECT("D" &amp; ROW(C46)-D46)  &amp; "_" &amp;D46 &amp; "_" &amp; INDIRECT("F" &amp; ROW(C46)-F46) &amp; "_p"</f>
        <v>aN_DRO_2_1_2_p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"aN_" &amp;  INDIRECT("D" &amp; ROW(C47)-D47)  &amp; "_" &amp;D47 &amp; "_" &amp; INDIRECT("F" &amp; ROW(C47)-F47) &amp; "_p"</f>
        <v>aN_DRO_3_1_2_p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>"aN_" &amp;  INDIRECT("D" &amp; ROW(C49)-D49)  &amp; "_" &amp;D49 &amp; "_" &amp; INDIRECT("F" &amp; ROW(C49)-F49) &amp; "_p"</f>
        <v>aN_CYC_1_1_2_p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>"aN_" &amp;  INDIRECT("D" &amp; ROW(C50)-D50)  &amp; "_" &amp;D50 &amp; "_" &amp; INDIRECT("F" &amp; ROW(C50)-F50) &amp; "_p"</f>
        <v>aN_CYC_2_1_2_p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"aN_" &amp;  INDIRECT("D" &amp; ROW(C51)-D51)  &amp; "_" &amp;D51 &amp; "_" &amp; INDIRECT("F" &amp; ROW(C51)-F51) &amp; "_p"</f>
        <v>aN_CYC_3_1_2_p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"aN_" &amp;  INDIRECT("D" &amp; ROW(C54)-D54)  &amp; "_" &amp;D54 &amp; "_" &amp; INDIRECT("F" &amp; ROW(C54)-F54) &amp; "_p"</f>
        <v>aN_T_1_1_3_p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>"aN_" &amp;  INDIRECT("D" &amp; ROW(C55)-D55)  &amp; "_" &amp;D55 &amp; "_" &amp; INDIRECT("F" &amp; ROW(C55)-F55) &amp; "_p"</f>
        <v>aN_T_2_1_3_p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"aN_" &amp;  INDIRECT("D" &amp; ROW(C56)-D56)  &amp; "_" &amp;D56 &amp; "_" &amp; INDIRECT("F" &amp; ROW(C56)-F56) &amp; "_p"</f>
        <v>aN_T_3_1_3_p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t="s">
        <v>216</v>
      </c>
      <c r="F57">
        <v>5</v>
      </c>
    </row>
    <row r="58" spans="1:6" x14ac:dyDescent="0.3">
      <c r="A58" t="str">
        <f ca="1">"aN_" &amp;  INDIRECT("D" &amp; ROW(C58)-D58)  &amp; "_" &amp;D58 &amp; "_" &amp; INDIRECT("F" &amp; ROW(C58)-F58) &amp; "_p"</f>
        <v>aN_WS_1_1_3_p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"aN_" &amp;  INDIRECT("D" &amp; ROW(C59)-D59)  &amp; "_" &amp;D59 &amp; "_" &amp; INDIRECT("F" &amp; ROW(C59)-F59) &amp; "_p"</f>
        <v>aN_WS_2_1_3_p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"aN_" &amp;  INDIRECT("D" &amp; ROW(C60)-D60)  &amp; "_" &amp;D60 &amp; "_" &amp; INDIRECT("F" &amp; ROW(C60)-F60) &amp; "_p"</f>
        <v>aN_WS_3_1_3_p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>"aN_" &amp;  INDIRECT("D" &amp; ROW(C62)-D62)  &amp; "_" &amp;D62 &amp; "_" &amp; INDIRECT("F" &amp; ROW(C62)-F62) &amp; "_p"</f>
        <v>aN_PREC_1_1_3_p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"aN_" &amp;  INDIRECT("D" &amp; ROW(C63)-D63)  &amp; "_" &amp;D63 &amp; "_" &amp; INDIRECT("F" &amp; ROW(C63)-F63) &amp; "_p"</f>
        <v>aN_PREC_2_1_3_p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"aN_" &amp;  INDIRECT("D" &amp; ROW(C64)-D64)  &amp; "_" &amp;D64 &amp; "_" &amp; INDIRECT("F" &amp; ROW(C64)-F64) &amp; "_p"</f>
        <v>aN_PREC_3_1_3_p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>"aN_" &amp;  INDIRECT("D" &amp; ROW(C66)-D66)  &amp; "_" &amp;D66 &amp; "_" &amp; INDIRECT("F" &amp; ROW(C66)-F66) &amp; "_p"</f>
        <v>aN_SL_1_1_3_p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>"aN_" &amp;  INDIRECT("D" &amp; ROW(C67)-D67)  &amp; "_" &amp;D67 &amp; "_" &amp; INDIRECT("F" &amp; ROW(C67)-F67) &amp; "_p"</f>
        <v>aN_SL_2_1_3_p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"aN_" &amp;  INDIRECT("D" &amp; ROW(C68)-D68)  &amp; "_" &amp;D68 &amp; "_" &amp; INDIRECT("F" &amp; ROW(C68)-F68) &amp; "_p"</f>
        <v>aN_SL_3_1_3_p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>"aN_" &amp;  INDIRECT("D" &amp; ROW(C70)-D70)  &amp; "_" &amp;D70 &amp; "_" &amp; INDIRECT("F" &amp; ROW(C70)-F70) &amp; "_p"</f>
        <v>aN_DRO_1_1_3_p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"aN_" &amp;  INDIRECT("D" &amp; ROW(C71)-D71)  &amp; "_" &amp;D71 &amp; "_" &amp; INDIRECT("F" &amp; ROW(C71)-F71) &amp; "_p"</f>
        <v>aN_DRO_2_1_3_p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"aN_" &amp;  INDIRECT("D" &amp; ROW(C72)-D72)  &amp; "_" &amp;D72 &amp; "_" &amp; INDIRECT("F" &amp; ROW(C72)-F72) &amp; "_p"</f>
        <v>aN_DRO_3_1_3_p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>"aN_" &amp;  INDIRECT("D" &amp; ROW(C74)-D74)  &amp; "_" &amp;D74 &amp; "_" &amp; INDIRECT("F" &amp; ROW(C74)-F74) &amp; "_p"</f>
        <v>aN_CYC_1_1_3_p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>"aN_" &amp;  INDIRECT("D" &amp; ROW(C75)-D75)  &amp; "_" &amp;D75 &amp; "_" &amp; INDIRECT("F" &amp; ROW(C75)-F75) &amp; "_p"</f>
        <v>aN_CYC_2_1_3_p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"aN_" &amp;  INDIRECT("D" &amp; ROW(C76)-D76)  &amp; "_" &amp;D76 &amp; "_" &amp; INDIRECT("F" &amp; ROW(C76)-F76) &amp; "_p"</f>
        <v>aN_CYC_3_1_3_p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>"aN_" &amp;  INDIRECT("D" &amp; ROW(C79)-D79)  &amp; "_" &amp;D79 &amp; "_" &amp; INDIRECT("F" &amp; ROW(C79)-F79) &amp; "_p"</f>
        <v>aN_T_1_2_1_p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>"aN_" &amp;  INDIRECT("D" &amp; ROW(C80)-D80)  &amp; "_" &amp;D80 &amp; "_" &amp; INDIRECT("F" &amp; ROW(C80)-F80) &amp; "_p"</f>
        <v>aN_T_2_2_1_p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"aN_" &amp;  INDIRECT("D" &amp; ROW(C81)-D81)  &amp; "_" &amp;D81 &amp; "_" &amp; INDIRECT("F" &amp; ROW(C81)-F81) &amp; "_p"</f>
        <v>aN_T_3_2_1_p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B82" s="1"/>
      <c r="C82" s="1"/>
      <c r="D82" t="s">
        <v>216</v>
      </c>
      <c r="F82">
        <v>5</v>
      </c>
    </row>
    <row r="83" spans="1:6" x14ac:dyDescent="0.3">
      <c r="A83" t="str">
        <f ca="1">"aN_" &amp;  INDIRECT("D" &amp; ROW(C83)-D83)  &amp; "_" &amp;D83 &amp; "_" &amp; INDIRECT("F" &amp; ROW(C83)-F83) &amp; "_p"</f>
        <v>aN_WS_1_2_1_p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"aN_" &amp;  INDIRECT("D" &amp; ROW(C84)-D84)  &amp; "_" &amp;D84 &amp; "_" &amp; INDIRECT("F" &amp; ROW(C84)-F84) &amp; "_p"</f>
        <v>aN_WS_2_2_1_p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"aN_" &amp;  INDIRECT("D" &amp; ROW(C85)-D85)  &amp; "_" &amp;D85 &amp; "_" &amp; INDIRECT("F" &amp; ROW(C85)-F85) &amp; "_p"</f>
        <v>aN_WS_3_2_1_p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>"aN_" &amp;  INDIRECT("D" &amp; ROW(C87)-D87)  &amp; "_" &amp;D87 &amp; "_" &amp; INDIRECT("F" &amp; ROW(C87)-F87) &amp; "_p"</f>
        <v>aN_PREC_1_2_1_p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"aN_" &amp;  INDIRECT("D" &amp; ROW(C88)-D88)  &amp; "_" &amp;D88 &amp; "_" &amp; INDIRECT("F" &amp; ROW(C88)-F88) &amp; "_p"</f>
        <v>aN_PREC_2_2_1_p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"aN_" &amp;  INDIRECT("D" &amp; ROW(C89)-D89)  &amp; "_" &amp;D89 &amp; "_" &amp; INDIRECT("F" &amp; ROW(C89)-F89) &amp; "_p"</f>
        <v>aN_PREC_3_2_1_p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>"aN_" &amp;  INDIRECT("D" &amp; ROW(C91)-D91)  &amp; "_" &amp;D91 &amp; "_" &amp; INDIRECT("F" &amp; ROW(C91)-F91) &amp; "_p"</f>
        <v>aN_SL_1_2_1_p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"aN_" &amp;  INDIRECT("D" &amp; ROW(C92)-D92)  &amp; "_" &amp;D92 &amp; "_" &amp; INDIRECT("F" &amp; ROW(C92)-F92) &amp; "_p"</f>
        <v>aN_SL_2_2_1_p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"aN_" &amp;  INDIRECT("D" &amp; ROW(C93)-D93)  &amp; "_" &amp;D93 &amp; "_" &amp; INDIRECT("F" &amp; ROW(C93)-F93) &amp; "_p"</f>
        <v>aN_SL_3_2_1_p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>"aN_" &amp;  INDIRECT("D" &amp; ROW(C95)-D95)  &amp; "_" &amp;D95 &amp; "_" &amp; INDIRECT("F" &amp; ROW(C95)-F95) &amp; "_p"</f>
        <v>aN_DRO_1_2_1_p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"aN_" &amp;  INDIRECT("D" &amp; ROW(C96)-D96)  &amp; "_" &amp;D96 &amp; "_" &amp; INDIRECT("F" &amp; ROW(C96)-F96) &amp; "_p"</f>
        <v>aN_DRO_2_2_1_p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"aN_" &amp;  INDIRECT("D" &amp; ROW(C97)-D97)  &amp; "_" &amp;D97 &amp; "_" &amp; INDIRECT("F" &amp; ROW(C97)-F97) &amp; "_p"</f>
        <v>aN_DRO_3_2_1_p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>"aN_" &amp;  INDIRECT("D" &amp; ROW(C99)-D99)  &amp; "_" &amp;D99 &amp; "_" &amp; INDIRECT("F" &amp; ROW(C99)-F99) &amp; "_p"</f>
        <v>aN_CYC_1_2_1_p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>"aN_" &amp;  INDIRECT("D" &amp; ROW(C100)-D100)  &amp; "_" &amp;D100 &amp; "_" &amp; INDIRECT("F" &amp; ROW(C100)-F100) &amp; "_p"</f>
        <v>aN_CYC_2_2_1_p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"aN_" &amp;  INDIRECT("D" &amp; ROW(C101)-D101)  &amp; "_" &amp;D101 &amp; "_" &amp; INDIRECT("F" &amp; ROW(C101)-F101) &amp; "_p"</f>
        <v>aN_CYC_3_2_1_p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"aN_" &amp;  INDIRECT("D" &amp; ROW(C104)-D104)  &amp; "_" &amp;D104 &amp; "_" &amp; INDIRECT("F" &amp; ROW(C104)-F104) &amp; "_p"</f>
        <v>aN_T_1_2_2_p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>"aN_" &amp;  INDIRECT("D" &amp; ROW(C105)-D105)  &amp; "_" &amp;D105 &amp; "_" &amp; INDIRECT("F" &amp; ROW(C105)-F105) &amp; "_p"</f>
        <v>aN_T_2_2_2_p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"aN_" &amp;  INDIRECT("D" &amp; ROW(C106)-D106)  &amp; "_" &amp;D106 &amp; "_" &amp; INDIRECT("F" &amp; ROW(C106)-F106) &amp; "_p"</f>
        <v>aN_T_3_2_2_p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B107" s="1"/>
      <c r="C107" s="1"/>
      <c r="D107" t="s">
        <v>216</v>
      </c>
      <c r="F107">
        <v>5</v>
      </c>
    </row>
    <row r="108" spans="1:6" x14ac:dyDescent="0.3">
      <c r="A108" t="str">
        <f ca="1">"aN_" &amp;  INDIRECT("D" &amp; ROW(C108)-D108)  &amp; "_" &amp;D108 &amp; "_" &amp; INDIRECT("F" &amp; ROW(C108)-F108) &amp; "_p"</f>
        <v>aN_WS_1_2_2_p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"aN_" &amp;  INDIRECT("D" &amp; ROW(C109)-D109)  &amp; "_" &amp;D109 &amp; "_" &amp; INDIRECT("F" &amp; ROW(C109)-F109) &amp; "_p"</f>
        <v>aN_WS_2_2_2_p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"aN_" &amp;  INDIRECT("D" &amp; ROW(C110)-D110)  &amp; "_" &amp;D110 &amp; "_" &amp; INDIRECT("F" &amp; ROW(C110)-F110) &amp; "_p"</f>
        <v>aN_WS_3_2_2_p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>"aN_" &amp;  INDIRECT("D" &amp; ROW(C112)-D112)  &amp; "_" &amp;D112 &amp; "_" &amp; INDIRECT("F" &amp; ROW(C112)-F112) &amp; "_p"</f>
        <v>aN_PREC_1_2_2_p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"aN_" &amp;  INDIRECT("D" &amp; ROW(C113)-D113)  &amp; "_" &amp;D113 &amp; "_" &amp; INDIRECT("F" &amp; ROW(C113)-F113) &amp; "_p"</f>
        <v>aN_PREC_2_2_2_p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"aN_" &amp;  INDIRECT("D" &amp; ROW(C114)-D114)  &amp; "_" &amp;D114 &amp; "_" &amp; INDIRECT("F" &amp; ROW(C114)-F114) &amp; "_p"</f>
        <v>aN_PREC_3_2_2_p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>"aN_" &amp;  INDIRECT("D" &amp; ROW(C116)-D116)  &amp; "_" &amp;D116 &amp; "_" &amp; INDIRECT("F" &amp; ROW(C116)-F116) &amp; "_p"</f>
        <v>aN_SL_1_2_2_p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"aN_" &amp;  INDIRECT("D" &amp; ROW(C117)-D117)  &amp; "_" &amp;D117 &amp; "_" &amp; INDIRECT("F" &amp; ROW(C117)-F117) &amp; "_p"</f>
        <v>aN_SL_2_2_2_p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"aN_" &amp;  INDIRECT("D" &amp; ROW(C118)-D118)  &amp; "_" &amp;D118 &amp; "_" &amp; INDIRECT("F" &amp; ROW(C118)-F118) &amp; "_p"</f>
        <v>aN_SL_3_2_2_p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>"aN_" &amp;  INDIRECT("D" &amp; ROW(C120)-D120)  &amp; "_" &amp;D120 &amp; "_" &amp; INDIRECT("F" &amp; ROW(C120)-F120) &amp; "_p"</f>
        <v>aN_DRO_1_2_2_p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"aN_" &amp;  INDIRECT("D" &amp; ROW(C121)-D121)  &amp; "_" &amp;D121 &amp; "_" &amp; INDIRECT("F" &amp; ROW(C121)-F121) &amp; "_p"</f>
        <v>aN_DRO_2_2_2_p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"aN_" &amp;  INDIRECT("D" &amp; ROW(C122)-D122)  &amp; "_" &amp;D122 &amp; "_" &amp; INDIRECT("F" &amp; ROW(C122)-F122) &amp; "_p"</f>
        <v>aN_DRO_3_2_2_p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>"aN_" &amp;  INDIRECT("D" &amp; ROW(C124)-D124)  &amp; "_" &amp;D124 &amp; "_" &amp; INDIRECT("F" &amp; ROW(C124)-F124) &amp; "_p"</f>
        <v>aN_CYC_1_2_2_p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>"aN_" &amp;  INDIRECT("D" &amp; ROW(C125)-D125)  &amp; "_" &amp;D125 &amp; "_" &amp; INDIRECT("F" &amp; ROW(C125)-F125) &amp; "_p"</f>
        <v>aN_CYC_2_2_2_p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"aN_" &amp;  INDIRECT("D" &amp; ROW(C126)-D126)  &amp; "_" &amp;D126 &amp; "_" &amp; INDIRECT("F" &amp; ROW(C126)-F126) &amp; "_p"</f>
        <v>aN_CYC_3_2_2_p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"aN_" &amp;  INDIRECT("D" &amp; ROW(C129)-D129)  &amp; "_" &amp;D129 &amp; "_" &amp; INDIRECT("F" &amp; ROW(C129)-F129) &amp; "_p"</f>
        <v>aN_T_1_2_3_p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>"aN_" &amp;  INDIRECT("D" &amp; ROW(C130)-D130)  &amp; "_" &amp;D130 &amp; "_" &amp; INDIRECT("F" &amp; ROW(C130)-F130) &amp; "_p"</f>
        <v>aN_T_2_2_3_p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"aN_" &amp;  INDIRECT("D" &amp; ROW(C131)-D131)  &amp; "_" &amp;D131 &amp; "_" &amp; INDIRECT("F" &amp; ROW(C131)-F131) &amp; "_p"</f>
        <v>aN_T_3_2_3_p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B132" s="1"/>
      <c r="C132" s="1"/>
      <c r="D132" t="s">
        <v>216</v>
      </c>
      <c r="F132">
        <v>5</v>
      </c>
    </row>
    <row r="133" spans="1:6" x14ac:dyDescent="0.3">
      <c r="A133" t="str">
        <f ca="1">"aN_" &amp;  INDIRECT("D" &amp; ROW(C133)-D133)  &amp; "_" &amp;D133 &amp; "_" &amp; INDIRECT("F" &amp; ROW(C133)-F133) &amp; "_p"</f>
        <v>aN_WS_1_2_3_p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"aN_" &amp;  INDIRECT("D" &amp; ROW(C134)-D134)  &amp; "_" &amp;D134 &amp; "_" &amp; INDIRECT("F" &amp; ROW(C134)-F134) &amp; "_p"</f>
        <v>aN_WS_2_2_3_p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"aN_" &amp;  INDIRECT("D" &amp; ROW(C135)-D135)  &amp; "_" &amp;D135 &amp; "_" &amp; INDIRECT("F" &amp; ROW(C135)-F135) &amp; "_p"</f>
        <v>aN_WS_3_2_3_p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>"aN_" &amp;  INDIRECT("D" &amp; ROW(C137)-D137)  &amp; "_" &amp;D137 &amp; "_" &amp; INDIRECT("F" &amp; ROW(C137)-F137) &amp; "_p"</f>
        <v>aN_PREC_1_2_3_p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"aN_" &amp;  INDIRECT("D" &amp; ROW(C138)-D138)  &amp; "_" &amp;D138 &amp; "_" &amp; INDIRECT("F" &amp; ROW(C138)-F138) &amp; "_p"</f>
        <v>aN_PREC_2_2_3_p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"aN_" &amp;  INDIRECT("D" &amp; ROW(C139)-D139)  &amp; "_" &amp;D139 &amp; "_" &amp; INDIRECT("F" &amp; ROW(C139)-F139) &amp; "_p"</f>
        <v>aN_PREC_3_2_3_p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>"aN_" &amp;  INDIRECT("D" &amp; ROW(C141)-D141)  &amp; "_" &amp;D141 &amp; "_" &amp; INDIRECT("F" &amp; ROW(C141)-F141) &amp; "_p"</f>
        <v>aN_SL_1_2_3_p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"aN_" &amp;  INDIRECT("D" &amp; ROW(C142)-D142)  &amp; "_" &amp;D142 &amp; "_" &amp; INDIRECT("F" &amp; ROW(C142)-F142) &amp; "_p"</f>
        <v>aN_SL_2_2_3_p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"aN_" &amp;  INDIRECT("D" &amp; ROW(C143)-D143)  &amp; "_" &amp;D143 &amp; "_" &amp; INDIRECT("F" &amp; ROW(C143)-F143) &amp; "_p"</f>
        <v>aN_SL_3_2_3_p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>"aN_" &amp;  INDIRECT("D" &amp; ROW(C145)-D145)  &amp; "_" &amp;D145 &amp; "_" &amp; INDIRECT("F" &amp; ROW(C145)-F145) &amp; "_p"</f>
        <v>aN_DRO_1_2_3_p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"aN_" &amp;  INDIRECT("D" &amp; ROW(C146)-D146)  &amp; "_" &amp;D146 &amp; "_" &amp; INDIRECT("F" &amp; ROW(C146)-F146) &amp; "_p"</f>
        <v>aN_DRO_2_2_3_p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"aN_" &amp;  INDIRECT("D" &amp; ROW(C147)-D147)  &amp; "_" &amp;D147 &amp; "_" &amp; INDIRECT("F" &amp; ROW(C147)-F147) &amp; "_p"</f>
        <v>aN_DRO_3_2_3_p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>"aN_" &amp;  INDIRECT("D" &amp; ROW(C149)-D149)  &amp; "_" &amp;D149 &amp; "_" &amp; INDIRECT("F" &amp; ROW(C149)-F149) &amp; "_p"</f>
        <v>aN_CYC_1_2_3_p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>"aN_" &amp;  INDIRECT("D" &amp; ROW(C150)-D150)  &amp; "_" &amp;D150 &amp; "_" &amp; INDIRECT("F" &amp; ROW(C150)-F150) &amp; "_p"</f>
        <v>aN_CYC_2_2_3_p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"aN_" &amp;  INDIRECT("D" &amp; ROW(C151)-D151)  &amp; "_" &amp;D151 &amp; "_" &amp; INDIRECT("F" &amp; ROW(C151)-F151) &amp; "_p"</f>
        <v>aN_CYC_3_2_3_p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"aN_" &amp;  INDIRECT("D" &amp; ROW(C154)-D154)  &amp; "_" &amp;D154 &amp; "_" &amp; INDIRECT("F" &amp; ROW(C154)-F154) &amp; "_p"</f>
        <v>aN_T_1_3_1_p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"aN_" &amp;  INDIRECT("D" &amp; ROW(C155)-D155)  &amp; "_" &amp;D155 &amp; "_" &amp; INDIRECT("F" &amp; ROW(C155)-F155) &amp; "_p"</f>
        <v>aN_T_2_3_1_p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"aN_" &amp;  INDIRECT("D" &amp; ROW(C156)-D156)  &amp; "_" &amp;D156 &amp; "_" &amp; INDIRECT("F" &amp; ROW(C156)-F156) &amp; "_p"</f>
        <v>aN_T_3_3_1_p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B157" s="1"/>
      <c r="C157" s="1"/>
      <c r="D157" t="s">
        <v>216</v>
      </c>
      <c r="F157">
        <v>5</v>
      </c>
    </row>
    <row r="158" spans="1:6" x14ac:dyDescent="0.3">
      <c r="A158" t="str">
        <f ca="1">"aN_" &amp;  INDIRECT("D" &amp; ROW(C158)-D158)  &amp; "_" &amp;D158 &amp; "_" &amp; INDIRECT("F" &amp; ROW(C158)-F158) &amp; "_p"</f>
        <v>aN_WS_1_3_1_p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"aN_" &amp;  INDIRECT("D" &amp; ROW(C159)-D159)  &amp; "_" &amp;D159 &amp; "_" &amp; INDIRECT("F" &amp; ROW(C159)-F159) &amp; "_p"</f>
        <v>aN_WS_2_3_1_p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"aN_" &amp;  INDIRECT("D" &amp; ROW(C160)-D160)  &amp; "_" &amp;D160 &amp; "_" &amp; INDIRECT("F" &amp; ROW(C160)-F160) &amp; "_p"</f>
        <v>aN_WS_3_3_1_p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>"aN_" &amp;  INDIRECT("D" &amp; ROW(C162)-D162)  &amp; "_" &amp;D162 &amp; "_" &amp; INDIRECT("F" &amp; ROW(C162)-F162) &amp; "_p"</f>
        <v>aN_PREC_1_3_1_p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"aN_" &amp;  INDIRECT("D" &amp; ROW(C163)-D163)  &amp; "_" &amp;D163 &amp; "_" &amp; INDIRECT("F" &amp; ROW(C163)-F163) &amp; "_p"</f>
        <v>aN_PREC_2_3_1_p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"aN_" &amp;  INDIRECT("D" &amp; ROW(C164)-D164)  &amp; "_" &amp;D164 &amp; "_" &amp; INDIRECT("F" &amp; ROW(C164)-F164) &amp; "_p"</f>
        <v>aN_PREC_3_3_1_p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>"aN_" &amp;  INDIRECT("D" &amp; ROW(C166)-D166)  &amp; "_" &amp;D166 &amp; "_" &amp; INDIRECT("F" &amp; ROW(C166)-F166) &amp; "_p"</f>
        <v>aN_SL_1_3_1_p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"aN_" &amp;  INDIRECT("D" &amp; ROW(C167)-D167)  &amp; "_" &amp;D167 &amp; "_" &amp; INDIRECT("F" &amp; ROW(C167)-F167) &amp; "_p"</f>
        <v>aN_SL_2_3_1_p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"aN_" &amp;  INDIRECT("D" &amp; ROW(C168)-D168)  &amp; "_" &amp;D168 &amp; "_" &amp; INDIRECT("F" &amp; ROW(C168)-F168) &amp; "_p"</f>
        <v>aN_SL_3_3_1_p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>"aN_" &amp;  INDIRECT("D" &amp; ROW(C170)-D170)  &amp; "_" &amp;D170 &amp; "_" &amp; INDIRECT("F" &amp; ROW(C170)-F170) &amp; "_p"</f>
        <v>aN_DRO_1_3_1_p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"aN_" &amp;  INDIRECT("D" &amp; ROW(C171)-D171)  &amp; "_" &amp;D171 &amp; "_" &amp; INDIRECT("F" &amp; ROW(C171)-F171) &amp; "_p"</f>
        <v>aN_DRO_2_3_1_p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"aN_" &amp;  INDIRECT("D" &amp; ROW(C172)-D172)  &amp; "_" &amp;D172 &amp; "_" &amp; INDIRECT("F" &amp; ROW(C172)-F172) &amp; "_p"</f>
        <v>aN_DRO_3_3_1_p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>"aN_" &amp;  INDIRECT("D" &amp; ROW(C174)-D174)  &amp; "_" &amp;D174 &amp; "_" &amp; INDIRECT("F" &amp; ROW(C174)-F174) &amp; "_p"</f>
        <v>aN_CYC_1_3_1_p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>"aN_" &amp;  INDIRECT("D" &amp; ROW(C175)-D175)  &amp; "_" &amp;D175 &amp; "_" &amp; INDIRECT("F" &amp; ROW(C175)-F175) &amp; "_p"</f>
        <v>aN_CYC_2_3_1_p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"aN_" &amp;  INDIRECT("D" &amp; ROW(C176)-D176)  &amp; "_" &amp;D176 &amp; "_" &amp; INDIRECT("F" &amp; ROW(C176)-F176) &amp; "_p"</f>
        <v>aN_CYC_3_3_1_p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"aN_" &amp;  INDIRECT("D" &amp; ROW(C179)-D179)  &amp; "_" &amp;D179 &amp; "_" &amp; INDIRECT("F" &amp; ROW(C179)-F179) &amp; "_p"</f>
        <v>aN_T_1_3_2_p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"aN_" &amp;  INDIRECT("D" &amp; ROW(C180)-D180)  &amp; "_" &amp;D180 &amp; "_" &amp; INDIRECT("F" &amp; ROW(C180)-F180) &amp; "_p"</f>
        <v>aN_T_2_3_2_p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"aN_" &amp;  INDIRECT("D" &amp; ROW(C181)-D181)  &amp; "_" &amp;D181 &amp; "_" &amp; INDIRECT("F" &amp; ROW(C181)-F181) &amp; "_p"</f>
        <v>aN_T_3_3_2_p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B182" s="1"/>
      <c r="C182" s="1"/>
      <c r="D182" t="s">
        <v>216</v>
      </c>
      <c r="F182">
        <v>5</v>
      </c>
    </row>
    <row r="183" spans="1:6" x14ac:dyDescent="0.3">
      <c r="A183" t="str">
        <f ca="1">"aN_" &amp;  INDIRECT("D" &amp; ROW(C183)-D183)  &amp; "_" &amp;D183 &amp; "_" &amp; INDIRECT("F" &amp; ROW(C183)-F183) &amp; "_p"</f>
        <v>aN_WS_1_3_2_p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"aN_" &amp;  INDIRECT("D" &amp; ROW(C184)-D184)  &amp; "_" &amp;D184 &amp; "_" &amp; INDIRECT("F" &amp; ROW(C184)-F184) &amp; "_p"</f>
        <v>aN_WS_2_3_2_p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"aN_" &amp;  INDIRECT("D" &amp; ROW(C185)-D185)  &amp; "_" &amp;D185 &amp; "_" &amp; INDIRECT("F" &amp; ROW(C185)-F185) &amp; "_p"</f>
        <v>aN_WS_3_3_2_p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>"aN_" &amp;  INDIRECT("D" &amp; ROW(C187)-D187)  &amp; "_" &amp;D187 &amp; "_" &amp; INDIRECT("F" &amp; ROW(C187)-F187) &amp; "_p"</f>
        <v>aN_PREC_1_3_2_p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"aN_" &amp;  INDIRECT("D" &amp; ROW(C188)-D188)  &amp; "_" &amp;D188 &amp; "_" &amp; INDIRECT("F" &amp; ROW(C188)-F188) &amp; "_p"</f>
        <v>aN_PREC_2_3_2_p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"aN_" &amp;  INDIRECT("D" &amp; ROW(C189)-D189)  &amp; "_" &amp;D189 &amp; "_" &amp; INDIRECT("F" &amp; ROW(C189)-F189) &amp; "_p"</f>
        <v>aN_PREC_3_3_2_p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>"aN_" &amp;  INDIRECT("D" &amp; ROW(C191)-D191)  &amp; "_" &amp;D191 &amp; "_" &amp; INDIRECT("F" &amp; ROW(C191)-F191) &amp; "_p"</f>
        <v>aN_SL_1_3_2_p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"aN_" &amp;  INDIRECT("D" &amp; ROW(C192)-D192)  &amp; "_" &amp;D192 &amp; "_" &amp; INDIRECT("F" &amp; ROW(C192)-F192) &amp; "_p"</f>
        <v>aN_SL_2_3_2_p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"aN_" &amp;  INDIRECT("D" &amp; ROW(C193)-D193)  &amp; "_" &amp;D193 &amp; "_" &amp; INDIRECT("F" &amp; ROW(C193)-F193) &amp; "_p"</f>
        <v>aN_SL_3_3_2_p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>"aN_" &amp;  INDIRECT("D" &amp; ROW(C195)-D195)  &amp; "_" &amp;D195 &amp; "_" &amp; INDIRECT("F" &amp; ROW(C195)-F195) &amp; "_p"</f>
        <v>aN_DRO_1_3_2_p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"aN_" &amp;  INDIRECT("D" &amp; ROW(C196)-D196)  &amp; "_" &amp;D196 &amp; "_" &amp; INDIRECT("F" &amp; ROW(C196)-F196) &amp; "_p"</f>
        <v>aN_DRO_2_3_2_p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"aN_" &amp;  INDIRECT("D" &amp; ROW(C197)-D197)  &amp; "_" &amp;D197 &amp; "_" &amp; INDIRECT("F" &amp; ROW(C197)-F197) &amp; "_p"</f>
        <v>aN_DRO_3_3_2_p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>"aN_" &amp;  INDIRECT("D" &amp; ROW(C199)-D199)  &amp; "_" &amp;D199 &amp; "_" &amp; INDIRECT("F" &amp; ROW(C199)-F199) &amp; "_p"</f>
        <v>aN_CYC_1_3_2_p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>"aN_" &amp;  INDIRECT("D" &amp; ROW(C200)-D200)  &amp; "_" &amp;D200 &amp; "_" &amp; INDIRECT("F" &amp; ROW(C200)-F200) &amp; "_p"</f>
        <v>aN_CYC_2_3_2_p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"aN_" &amp;  INDIRECT("D" &amp; ROW(C201)-D201)  &amp; "_" &amp;D201 &amp; "_" &amp; INDIRECT("F" &amp; ROW(C201)-F201) &amp; "_p"</f>
        <v>aN_CYC_3_3_2_p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>"aN_T_1_" &amp; INDIRECT("F" &amp; ROW(C204)-2) &amp; "_p"</f>
        <v>aN_T_1_3_3_p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>"aN_T_2_" &amp; INDIRECT("F" &amp; ROW(C205)-3) &amp; "_p"</f>
        <v>aN_T_2_3_3_p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>"aN_T_3_" &amp; INDIRECT("F" &amp; ROW(C206)-4) &amp; "_p"</f>
        <v>aN_T_3_3_3_p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B207" s="1"/>
      <c r="C207" s="1"/>
      <c r="D207" t="s">
        <v>216</v>
      </c>
      <c r="F207">
        <v>5</v>
      </c>
    </row>
    <row r="208" spans="1:6" x14ac:dyDescent="0.3">
      <c r="A208" t="str">
        <f t="array" aca="1" ref="A208" ca="1">"aN_WS_1_" &amp; INDIRECT("F" &amp; ROW(C208)-6) &amp; "_p"</f>
        <v>aN_WS_1_3_3_p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"aN_WS_2_" &amp; INDIRECT("F" &amp; ROW(C209)-7) &amp; "_p"</f>
        <v>aN_WS_2_3_3_p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"aN_WS_3_" &amp; INDIRECT("F" &amp; ROW(C210)-8) &amp; "_p"</f>
        <v>aN_WS_3_3_3_p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>"aN_PREC_1_" &amp; INDIRECT("F" &amp; ROW(C212) - 10) &amp; "_p"</f>
        <v>aN_PREC_1_3_3_p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"aN_PREC_2_" &amp; INDIRECT("F" &amp; ROW(C213) - 11) &amp; "_p"</f>
        <v>aN_PREC_2_3_3_p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"aN_PREC_3_" &amp; INDIRECT("F" &amp; ROW(C214) - 12) &amp; "_p"</f>
        <v>aN_PREC_3_3_3_p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>"aN_SL_1_" &amp; INDIRECT("F" &amp; ROW(C216) - 14) &amp; "_p"</f>
        <v>aN_SL_1_3_3_p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>"aN_SL_2_" &amp; INDIRECT("F" &amp; ROW(C217) - 15) &amp; "_p"</f>
        <v>aN_SL_2_3_3_p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>"aN_Sl_3_" &amp; INDIRECT("F" &amp; ROW(C218) - 16) &amp; "_p"</f>
        <v>aN_Sl_3_3_3_p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>"aN_DRO_1_" &amp; INDIRECT("F" &amp; ROW(C220) - 18) &amp; "_p"</f>
        <v>aN_DRO_1_3_3_p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"aN_DRO_1_" &amp; INDIRECT("F" &amp; ROW(C221) - 19) &amp; "_p"</f>
        <v>aN_DRO_1_3_3_p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"aN_DRO_1_" &amp; INDIRECT("F" &amp; ROW(C222) - 20) &amp; "_p"</f>
        <v>aN_DRO_1_3_3_p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>"aN_CYC_1_" &amp; INDIRECT("F" &amp; ROW(C224) - 22) &amp; "_p"</f>
        <v>aN_CYC_1_3_3_p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"aN_CYC_1_" &amp; INDIRECT("F" &amp; ROW(C225) - 23) &amp; "_p"</f>
        <v>aN_CYC_1_3_3_p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"aN_CYC_1_" &amp; INDIRECT("F" &amp; ROW(C226) - 24) &amp; "_p"</f>
        <v>aN_CYC_1_3_3_p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zoomScaleNormal="100" workbookViewId="0">
      <selection activeCell="B24" sqref="B24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42" t="str">
        <f>"sector " &amp; D2 &amp; " and region " &amp;E2</f>
        <v>sector 1 and region 1</v>
      </c>
      <c r="B2" s="42"/>
      <c r="C2" s="42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"aK_" &amp;  INDIRECT("D" &amp; ROW(C4)-D4)  &amp; "_" &amp;D4 &amp; "_" &amp; INDIRECT("F" &amp; ROW(C4)-F4) &amp; "_p"</f>
        <v>aK_T_1_1_1_p</v>
      </c>
      <c r="B4">
        <v>0</v>
      </c>
      <c r="C4" t="s">
        <v>59</v>
      </c>
      <c r="D4">
        <v>1</v>
      </c>
      <c r="F4">
        <v>2</v>
      </c>
    </row>
    <row r="5" spans="1:6" x14ac:dyDescent="0.3">
      <c r="A5" t="str">
        <f ca="1">"aK_" &amp;  INDIRECT("D" &amp; ROW(C5)-D5)  &amp; "_" &amp;D5 &amp; "_" &amp; INDIRECT("F" &amp; ROW(C5)-F5) &amp; "_p"</f>
        <v>aK_T_2_1_1_p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"aK_" &amp;  INDIRECT("D" &amp; ROW(C6)-D6)  &amp; "_" &amp;D6 &amp; "_" &amp; INDIRECT("F" &amp; ROW(C6)-F6) &amp; "_p"</f>
        <v>aK_T_3_1_1_p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>"aK_" &amp;  INDIRECT("D" &amp; ROW(C8)-D8)  &amp; "_" &amp;D8 &amp; "_" &amp; INDIRECT("F" &amp; ROW(C8)-F8) &amp; "_p"</f>
        <v>aK_WS_1_1_1_p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"aK_" &amp;  INDIRECT("D" &amp; ROW(C9)-D9)  &amp; "_" &amp;D9 &amp; "_" &amp; INDIRECT("F" &amp; ROW(C9)-F9) &amp; "_p"</f>
        <v>aK_WS_2_1_1_p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"aK_" &amp;  INDIRECT("D" &amp; ROW(C10)-D10)  &amp; "_" &amp;D10 &amp; "_" &amp; INDIRECT("F" &amp; ROW(C10)-F10) &amp; "_p"</f>
        <v>aK_WS_3_1_1_p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>"aK_" &amp;  INDIRECT("D" &amp; ROW(C12)-D12)  &amp; "_" &amp;D12 &amp; "_" &amp; INDIRECT("F" &amp; ROW(C12)-F12) &amp; "_p"</f>
        <v>aK_PREC_1_1_1_p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"aK_" &amp;  INDIRECT("D" &amp; ROW(C13)-D13)  &amp; "_" &amp;D13 &amp; "_" &amp; INDIRECT("F" &amp; ROW(C13)-F13) &amp; "_p"</f>
        <v>aK_PREC_2_1_1_p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"aK_" &amp;  INDIRECT("D" &amp; ROW(C14)-D14)  &amp; "_" &amp;D14 &amp; "_" &amp; INDIRECT("F" &amp; ROW(C14)-F14) &amp; "_p"</f>
        <v>aK_PREC_3_1_1_p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>"aK_" &amp;  INDIRECT("D" &amp; ROW(C16)-D16)  &amp; "_" &amp;D16 &amp; "_" &amp; INDIRECT("F" &amp; ROW(C16)-F16) &amp; "_p"</f>
        <v>aK_SL_1_1_1_p</v>
      </c>
      <c r="B16">
        <v>0</v>
      </c>
      <c r="C16" t="s">
        <v>59</v>
      </c>
      <c r="D16">
        <v>1</v>
      </c>
      <c r="F16">
        <v>14</v>
      </c>
    </row>
    <row r="17" spans="1:6" x14ac:dyDescent="0.3">
      <c r="A17" t="str">
        <f ca="1">"aK_" &amp;  INDIRECT("D" &amp; ROW(C17)-D17)  &amp; "_" &amp;D17 &amp; "_" &amp; INDIRECT("F" &amp; ROW(C17)-F17) &amp; "_p"</f>
        <v>aK_SL_2_1_1_p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"aK_" &amp;  INDIRECT("D" &amp; ROW(C18)-D18)  &amp; "_" &amp;D18 &amp; "_" &amp; INDIRECT("F" &amp; ROW(C18)-F18) &amp; "_p"</f>
        <v>aK_SL_3_1_1_p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>"aK_" &amp;  INDIRECT("D" &amp; ROW(C20)-D20)  &amp; "_" &amp;D20 &amp; "_" &amp; INDIRECT("F" &amp; ROW(C20)-F20) &amp; "_p"</f>
        <v>aK_DRO_1_1_1_p</v>
      </c>
      <c r="B20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"aK_" &amp;  INDIRECT("D" &amp; ROW(C21)-D21)  &amp; "_" &amp;D21 &amp; "_" &amp; INDIRECT("F" &amp; ROW(C21)-F21) &amp; "_p"</f>
        <v>aK_DRO_2_1_1_p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"aK_" &amp;  INDIRECT("D" &amp; ROW(C22)-D22)  &amp; "_" &amp;D22 &amp; "_" &amp; INDIRECT("F" &amp; ROW(C22)-F22) &amp; "_p"</f>
        <v>aK_DRO_3_1_1_p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>"aK_" &amp;  INDIRECT("D" &amp; ROW(C24)-D24)  &amp; "_" &amp;D24 &amp; "_" &amp; INDIRECT("F" &amp; ROW(C24)-F24) &amp; "_p"</f>
        <v>aK_CYC_1_1_1_p</v>
      </c>
      <c r="B24">
        <v>6.0000000000000001E-3</v>
      </c>
      <c r="C24" t="s">
        <v>59</v>
      </c>
      <c r="D24">
        <v>1</v>
      </c>
      <c r="F24">
        <v>22</v>
      </c>
    </row>
    <row r="25" spans="1:6" x14ac:dyDescent="0.3">
      <c r="A25" t="str">
        <f ca="1">"aK_" &amp;  INDIRECT("D" &amp; ROW(C25)-D25)  &amp; "_" &amp;D25 &amp; "_" &amp; INDIRECT("F" &amp; ROW(C25)-F25) &amp; "_p"</f>
        <v>aK_CYC_2_1_1_p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"aK_" &amp;  INDIRECT("D" &amp; ROW(C26)-D26)  &amp; "_" &amp;D26 &amp; "_" &amp; INDIRECT("F" &amp; ROW(C26)-F26) &amp; "_p"</f>
        <v>aK_CYC_3_1_1_p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42" t="str">
        <f>"sector " &amp; D27 &amp; " and region " &amp;E27</f>
        <v>sector 1 and region 2</v>
      </c>
      <c r="B27" s="42"/>
      <c r="C27" s="42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"aK_" &amp;  INDIRECT("D" &amp; ROW(C29)-D29)  &amp; "_" &amp;D29 &amp; "_" &amp; INDIRECT("F" &amp; ROW(C29)-F29) &amp; "_p"</f>
        <v>aK_T_1_1_2_p</v>
      </c>
      <c r="B29">
        <v>0</v>
      </c>
      <c r="C29" t="s">
        <v>59</v>
      </c>
      <c r="D29">
        <v>1</v>
      </c>
      <c r="F29">
        <v>2</v>
      </c>
    </row>
    <row r="30" spans="1:6" x14ac:dyDescent="0.3">
      <c r="A30" t="str">
        <f ca="1">"aK_" &amp;  INDIRECT("D" &amp; ROW(C30)-D30)  &amp; "_" &amp;D30 &amp; "_" &amp; INDIRECT("F" &amp; ROW(C30)-F30) &amp; "_p"</f>
        <v>aK_T_2_1_2_p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"aK_" &amp;  INDIRECT("D" &amp; ROW(C31)-D31)  &amp; "_" &amp;D31 &amp; "_" &amp; INDIRECT("F" &amp; ROW(C31)-F31) &amp; "_p"</f>
        <v>aK_T_3_1_2_p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>"aK_" &amp;  INDIRECT("D" &amp; ROW(C33)-D33)  &amp; "_" &amp;D33 &amp; "_" &amp; INDIRECT("F" &amp; ROW(C33)-F33) &amp; "_p"</f>
        <v>aK_WS_1_1_2_p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"aK_" &amp;  INDIRECT("D" &amp; ROW(C34)-D34)  &amp; "_" &amp;D34 &amp; "_" &amp; INDIRECT("F" &amp; ROW(C34)-F34) &amp; "_p"</f>
        <v>aK_WS_2_1_2_p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"aK_" &amp;  INDIRECT("D" &amp; ROW(C35)-D35)  &amp; "_" &amp;D35 &amp; "_" &amp; INDIRECT("F" &amp; ROW(C35)-F35) &amp; "_p"</f>
        <v>aK_WS_3_1_2_p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>"aK_" &amp;  INDIRECT("D" &amp; ROW(C37)-D37)  &amp; "_" &amp;D37 &amp; "_" &amp; INDIRECT("F" &amp; ROW(C37)-F37) &amp; "_p"</f>
        <v>aK_PREC_1_1_2_p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"aK_" &amp;  INDIRECT("D" &amp; ROW(C38)-D38)  &amp; "_" &amp;D38 &amp; "_" &amp; INDIRECT("F" &amp; ROW(C38)-F38) &amp; "_p"</f>
        <v>aK_PREC_2_1_2_p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"aK_" &amp;  INDIRECT("D" &amp; ROW(C39)-D39)  &amp; "_" &amp;D39 &amp; "_" &amp; INDIRECT("F" &amp; ROW(C39)-F39) &amp; "_p"</f>
        <v>aK_PREC_3_1_2_p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>"aK_" &amp;  INDIRECT("D" &amp; ROW(C41)-D41)  &amp; "_" &amp;D41 &amp; "_" &amp; INDIRECT("F" &amp; ROW(C41)-F41) &amp; "_p"</f>
        <v>aK_SL_1_1_2_p</v>
      </c>
      <c r="B41">
        <v>0</v>
      </c>
      <c r="C41" t="s">
        <v>59</v>
      </c>
      <c r="D41">
        <v>1</v>
      </c>
      <c r="F41">
        <v>14</v>
      </c>
    </row>
    <row r="42" spans="1:6" x14ac:dyDescent="0.3">
      <c r="A42" t="str">
        <f ca="1">"aK_" &amp;  INDIRECT("D" &amp; ROW(C42)-D42)  &amp; "_" &amp;D42 &amp; "_" &amp; INDIRECT("F" &amp; ROW(C42)-F42) &amp; "_p"</f>
        <v>aK_SL_2_1_2_p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"aK_" &amp;  INDIRECT("D" &amp; ROW(C43)-D43)  &amp; "_" &amp;D43 &amp; "_" &amp; INDIRECT("F" &amp; ROW(C43)-F43) &amp; "_p"</f>
        <v>aK_SL_3_1_2_p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>"aK_" &amp;  INDIRECT("D" &amp; ROW(C45)-D45)  &amp; "_" &amp;D45 &amp; "_" &amp; INDIRECT("F" &amp; ROW(C45)-F45) &amp; "_p"</f>
        <v>aK_DRO_1_1_2_p</v>
      </c>
      <c r="B45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"aK_" &amp;  INDIRECT("D" &amp; ROW(C46)-D46)  &amp; "_" &amp;D46 &amp; "_" &amp; INDIRECT("F" &amp; ROW(C46)-F46) &amp; "_p"</f>
        <v>aK_DRO_2_1_2_p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"aK_" &amp;  INDIRECT("D" &amp; ROW(C47)-D47)  &amp; "_" &amp;D47 &amp; "_" &amp; INDIRECT("F" &amp; ROW(C47)-F47) &amp; "_p"</f>
        <v>aK_DRO_3_1_2_p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>"aK_" &amp;  INDIRECT("D" &amp; ROW(C49)-D49)  &amp; "_" &amp;D49 &amp; "_" &amp; INDIRECT("F" &amp; ROW(C49)-F49) &amp; "_p"</f>
        <v>aK_CYC_1_1_2_p</v>
      </c>
      <c r="B49">
        <v>6.0000000000000001E-3</v>
      </c>
      <c r="C49" t="s">
        <v>59</v>
      </c>
      <c r="D49">
        <v>1</v>
      </c>
      <c r="F49">
        <v>22</v>
      </c>
    </row>
    <row r="50" spans="1:6" x14ac:dyDescent="0.3">
      <c r="A50" t="str">
        <f ca="1">"aK_" &amp;  INDIRECT("D" &amp; ROW(C50)-D50)  &amp; "_" &amp;D50 &amp; "_" &amp; INDIRECT("F" &amp; ROW(C50)-F50) &amp; "_p"</f>
        <v>aK_CYC_2_1_2_p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"aK_" &amp;  INDIRECT("D" &amp; ROW(C51)-D51)  &amp; "_" &amp;D51 &amp; "_" &amp; INDIRECT("F" &amp; ROW(C51)-F51) &amp; "_p"</f>
        <v>aK_CYC_3_1_2_p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42" t="str">
        <f>"sector " &amp; D52 &amp; " and region " &amp;E52</f>
        <v>sector 1 and region 3</v>
      </c>
      <c r="B52" s="42"/>
      <c r="C52" s="42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"aK_" &amp;  INDIRECT("D" &amp; ROW(C54)-D54)  &amp; "_" &amp;D54 &amp; "_" &amp; INDIRECT("F" &amp; ROW(C54)-F54) &amp; "_p"</f>
        <v>aK_T_1_1_3_p</v>
      </c>
      <c r="B54">
        <v>0</v>
      </c>
      <c r="C54" t="s">
        <v>59</v>
      </c>
      <c r="D54">
        <v>1</v>
      </c>
      <c r="F54">
        <v>2</v>
      </c>
    </row>
    <row r="55" spans="1:6" x14ac:dyDescent="0.3">
      <c r="A55" t="str">
        <f ca="1">"aK_" &amp;  INDIRECT("D" &amp; ROW(C55)-D55)  &amp; "_" &amp;D55 &amp; "_" &amp; INDIRECT("F" &amp; ROW(C55)-F55) &amp; "_p"</f>
        <v>aK_T_2_1_3_p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"aK_" &amp;  INDIRECT("D" &amp; ROW(C56)-D56)  &amp; "_" &amp;D56 &amp; "_" &amp; INDIRECT("F" &amp; ROW(C56)-F56) &amp; "_p"</f>
        <v>aK_T_3_1_3_p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C57" s="1"/>
      <c r="D57" s="1" t="s">
        <v>216</v>
      </c>
      <c r="F57">
        <v>5</v>
      </c>
    </row>
    <row r="58" spans="1:6" x14ac:dyDescent="0.3">
      <c r="A58" t="str">
        <f ca="1">"aK_" &amp;  INDIRECT("D" &amp; ROW(C58)-D58)  &amp; "_" &amp;D58 &amp; "_" &amp; INDIRECT("F" &amp; ROW(C58)-F58) &amp; "_p"</f>
        <v>aK_WS_1_1_3_p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"aK_" &amp;  INDIRECT("D" &amp; ROW(C59)-D59)  &amp; "_" &amp;D59 &amp; "_" &amp; INDIRECT("F" &amp; ROW(C59)-F59) &amp; "_p"</f>
        <v>aK_WS_2_1_3_p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"aK_" &amp;  INDIRECT("D" &amp; ROW(C60)-D60)  &amp; "_" &amp;D60 &amp; "_" &amp; INDIRECT("F" &amp; ROW(C60)-F60) &amp; "_p"</f>
        <v>aK_WS_3_1_3_p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>"aK_" &amp;  INDIRECT("D" &amp; ROW(C62)-D62)  &amp; "_" &amp;D62 &amp; "_" &amp; INDIRECT("F" &amp; ROW(C62)-F62) &amp; "_p"</f>
        <v>aK_PREC_1_1_3_p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"aK_" &amp;  INDIRECT("D" &amp; ROW(C63)-D63)  &amp; "_" &amp;D63 &amp; "_" &amp; INDIRECT("F" &amp; ROW(C63)-F63) &amp; "_p"</f>
        <v>aK_PREC_2_1_3_p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"aK_" &amp;  INDIRECT("D" &amp; ROW(C64)-D64)  &amp; "_" &amp;D64 &amp; "_" &amp; INDIRECT("F" &amp; ROW(C64)-F64) &amp; "_p"</f>
        <v>aK_PREC_3_1_3_p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>"aK_" &amp;  INDIRECT("D" &amp; ROW(C66)-D66)  &amp; "_" &amp;D66 &amp; "_" &amp; INDIRECT("F" &amp; ROW(C66)-F66) &amp; "_p"</f>
        <v>aK_SL_1_1_3_p</v>
      </c>
      <c r="B66">
        <v>0</v>
      </c>
      <c r="C66" t="s">
        <v>59</v>
      </c>
      <c r="D66">
        <v>1</v>
      </c>
      <c r="F66">
        <v>14</v>
      </c>
    </row>
    <row r="67" spans="1:6" x14ac:dyDescent="0.3">
      <c r="A67" t="str">
        <f ca="1">"aK_" &amp;  INDIRECT("D" &amp; ROW(C67)-D67)  &amp; "_" &amp;D67 &amp; "_" &amp; INDIRECT("F" &amp; ROW(C67)-F67) &amp; "_p"</f>
        <v>aK_SL_2_1_3_p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"aK_" &amp;  INDIRECT("D" &amp; ROW(C68)-D68)  &amp; "_" &amp;D68 &amp; "_" &amp; INDIRECT("F" &amp; ROW(C68)-F68) &amp; "_p"</f>
        <v>aK_SL_3_1_3_p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>"aK_" &amp;  INDIRECT("D" &amp; ROW(C70)-D70)  &amp; "_" &amp;D70 &amp; "_" &amp; INDIRECT("F" &amp; ROW(C70)-F70) &amp; "_p"</f>
        <v>aK_DRO_1_1_3_p</v>
      </c>
      <c r="B70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"aK_" &amp;  INDIRECT("D" &amp; ROW(C71)-D71)  &amp; "_" &amp;D71 &amp; "_" &amp; INDIRECT("F" &amp; ROW(C71)-F71) &amp; "_p"</f>
        <v>aK_DRO_2_1_3_p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"aK_" &amp;  INDIRECT("D" &amp; ROW(C72)-D72)  &amp; "_" &amp;D72 &amp; "_" &amp; INDIRECT("F" &amp; ROW(C72)-F72) &amp; "_p"</f>
        <v>aK_DRO_3_1_3_p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>"aK_" &amp;  INDIRECT("D" &amp; ROW(C74)-D74)  &amp; "_" &amp;D74 &amp; "_" &amp; INDIRECT("F" &amp; ROW(C74)-F74) &amp; "_p"</f>
        <v>aK_CYC_1_1_3_p</v>
      </c>
      <c r="B74">
        <v>6.0000000000000001E-3</v>
      </c>
      <c r="C74" t="s">
        <v>59</v>
      </c>
      <c r="D74">
        <v>1</v>
      </c>
      <c r="F74">
        <v>22</v>
      </c>
    </row>
    <row r="75" spans="1:6" x14ac:dyDescent="0.3">
      <c r="A75" t="str">
        <f ca="1">"aK_" &amp;  INDIRECT("D" &amp; ROW(C75)-D75)  &amp; "_" &amp;D75 &amp; "_" &amp; INDIRECT("F" &amp; ROW(C75)-F75) &amp; "_p"</f>
        <v>aK_CYC_2_1_3_p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"aK_" &amp;  INDIRECT("D" &amp; ROW(C76)-D76)  &amp; "_" &amp;D76 &amp; "_" &amp; INDIRECT("F" &amp; ROW(C76)-F76) &amp; "_p"</f>
        <v>aK_CYC_3_1_3_p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42" t="str">
        <f>"sector " &amp; D77 &amp; " and region " &amp;E77</f>
        <v>sector 2 and region 1</v>
      </c>
      <c r="B77" s="42"/>
      <c r="C77" s="42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B78" s="1"/>
      <c r="C78" s="1"/>
      <c r="D78" s="1" t="s">
        <v>90</v>
      </c>
      <c r="F78">
        <v>1</v>
      </c>
    </row>
    <row r="79" spans="1:6" x14ac:dyDescent="0.3">
      <c r="A79" t="str">
        <f ca="1">"aK_" &amp;  INDIRECT("D" &amp; ROW(C79)-D79)  &amp; "_" &amp;D79 &amp; "_" &amp; INDIRECT("F" &amp; ROW(C79)-F79) &amp; "_p"</f>
        <v>aK_T_1_2_1_p</v>
      </c>
      <c r="B79">
        <v>0</v>
      </c>
      <c r="C79" t="s">
        <v>59</v>
      </c>
      <c r="D79">
        <v>1</v>
      </c>
      <c r="F79">
        <v>2</v>
      </c>
    </row>
    <row r="80" spans="1:6" x14ac:dyDescent="0.3">
      <c r="A80" t="str">
        <f ca="1">"aK_" &amp;  INDIRECT("D" &amp; ROW(C80)-D80)  &amp; "_" &amp;D80 &amp; "_" &amp; INDIRECT("F" &amp; ROW(C80)-F80) &amp; "_p"</f>
        <v>aK_T_2_2_1_p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"aK_" &amp;  INDIRECT("D" &amp; ROW(C81)-D81)  &amp; "_" &amp;D81 &amp; "_" &amp; INDIRECT("F" &amp; ROW(C81)-F81) &amp; "_p"</f>
        <v>aK_T_3_2_1_p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>"aK_" &amp;  INDIRECT("D" &amp; ROW(C83)-D83)  &amp; "_" &amp;D83 &amp; "_" &amp; INDIRECT("F" &amp; ROW(C83)-F83) &amp; "_p"</f>
        <v>aK_WS_1_2_1_p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"aK_" &amp;  INDIRECT("D" &amp; ROW(C84)-D84)  &amp; "_" &amp;D84 &amp; "_" &amp; INDIRECT("F" &amp; ROW(C84)-F84) &amp; "_p"</f>
        <v>aK_WS_2_2_1_p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"aK_" &amp;  INDIRECT("D" &amp; ROW(C85)-D85)  &amp; "_" &amp;D85 &amp; "_" &amp; INDIRECT("F" &amp; ROW(C85)-F85) &amp; "_p"</f>
        <v>aK_WS_3_2_1_p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>"aK_" &amp;  INDIRECT("D" &amp; ROW(C87)-D87)  &amp; "_" &amp;D87 &amp; "_" &amp; INDIRECT("F" &amp; ROW(C87)-F87) &amp; "_p"</f>
        <v>aK_PREC_1_2_1_p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"aK_" &amp;  INDIRECT("D" &amp; ROW(C88)-D88)  &amp; "_" &amp;D88 &amp; "_" &amp; INDIRECT("F" &amp; ROW(C88)-F88) &amp; "_p"</f>
        <v>aK_PREC_2_2_1_p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"aK_" &amp;  INDIRECT("D" &amp; ROW(C89)-D89)  &amp; "_" &amp;D89 &amp; "_" &amp; INDIRECT("F" &amp; ROW(C89)-F89) &amp; "_p"</f>
        <v>aK_PREC_3_2_1_p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>"aK_" &amp;  INDIRECT("D" &amp; ROW(C91)-D91)  &amp; "_" &amp;D91 &amp; "_" &amp; INDIRECT("F" &amp; ROW(C91)-F91) &amp; "_p"</f>
        <v>aK_SL_1_2_1_p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"aK_" &amp;  INDIRECT("D" &amp; ROW(C92)-D92)  &amp; "_" &amp;D92 &amp; "_" &amp; INDIRECT("F" &amp; ROW(C92)-F92) &amp; "_p"</f>
        <v>aK_SL_2_2_1_p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"aK_" &amp;  INDIRECT("D" &amp; ROW(C93)-D93)  &amp; "_" &amp;D93 &amp; "_" &amp; INDIRECT("F" &amp; ROW(C93)-F93) &amp; "_p"</f>
        <v>aK_SL_3_2_1_p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>"aK_" &amp;  INDIRECT("D" &amp; ROW(C95)-D95)  &amp; "_" &amp;D95 &amp; "_" &amp; INDIRECT("F" &amp; ROW(C95)-F95) &amp; "_p"</f>
        <v>aK_DRO_1_2_1_p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"aK_" &amp;  INDIRECT("D" &amp; ROW(C96)-D96)  &amp; "_" &amp;D96 &amp; "_" &amp; INDIRECT("F" &amp; ROW(C96)-F96) &amp; "_p"</f>
        <v>aK_DRO_2_2_1_p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"aK_" &amp;  INDIRECT("D" &amp; ROW(C97)-D97)  &amp; "_" &amp;D97 &amp; "_" &amp; INDIRECT("F" &amp; ROW(C97)-F97) &amp; "_p"</f>
        <v>aK_DRO_3_2_1_p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>"aK_" &amp;  INDIRECT("D" &amp; ROW(C99)-D99)  &amp; "_" &amp;D99 &amp; "_" &amp; INDIRECT("F" &amp; ROW(C99)-F99) &amp; "_p"</f>
        <v>aK_CYC_1_2_1_p</v>
      </c>
      <c r="B99">
        <v>6.0000000000000001E-3</v>
      </c>
      <c r="C99" t="s">
        <v>59</v>
      </c>
      <c r="D99">
        <v>1</v>
      </c>
      <c r="F99">
        <v>22</v>
      </c>
    </row>
    <row r="100" spans="1:6" x14ac:dyDescent="0.3">
      <c r="A100" t="str">
        <f ca="1">"aK_" &amp;  INDIRECT("D" &amp; ROW(C100)-D100)  &amp; "_" &amp;D100 &amp; "_" &amp; INDIRECT("F" &amp; ROW(C100)-F100) &amp; "_p"</f>
        <v>aK_CYC_2_2_1_p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"aK_" &amp;  INDIRECT("D" &amp; ROW(C101)-D101)  &amp; "_" &amp;D101 &amp; "_" &amp; INDIRECT("F" &amp; ROW(C101)-F101) &amp; "_p"</f>
        <v>aK_CYC_3_2_1_p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42" t="str">
        <f>"sector " &amp; D102 &amp; " and region " &amp;E102</f>
        <v>sector 2 and region 2</v>
      </c>
      <c r="B102" s="42"/>
      <c r="C102" s="42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"aK_" &amp;  INDIRECT("D" &amp; ROW(C104)-D104)  &amp; "_" &amp;D104 &amp; "_" &amp; INDIRECT("F" &amp; ROW(C104)-F104) &amp; "_p"</f>
        <v>aK_T_1_2_2_p</v>
      </c>
      <c r="B104">
        <v>0</v>
      </c>
      <c r="C104" t="s">
        <v>59</v>
      </c>
      <c r="D104">
        <v>1</v>
      </c>
      <c r="F104">
        <v>2</v>
      </c>
    </row>
    <row r="105" spans="1:6" x14ac:dyDescent="0.3">
      <c r="A105" t="str">
        <f ca="1">"aK_" &amp;  INDIRECT("D" &amp; ROW(C105)-D105)  &amp; "_" &amp;D105 &amp; "_" &amp; INDIRECT("F" &amp; ROW(C105)-F105) &amp; "_p"</f>
        <v>aK_T_2_2_2_p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"aK_" &amp;  INDIRECT("D" &amp; ROW(C106)-D106)  &amp; "_" &amp;D106 &amp; "_" &amp; INDIRECT("F" &amp; ROW(C106)-F106) &amp; "_p"</f>
        <v>aK_T_3_2_2_p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>"aK_" &amp;  INDIRECT("D" &amp; ROW(C108)-D108)  &amp; "_" &amp;D108 &amp; "_" &amp; INDIRECT("F" &amp; ROW(C108)-F108) &amp; "_p"</f>
        <v>aK_WS_1_2_2_p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"aK_" &amp;  INDIRECT("D" &amp; ROW(C109)-D109)  &amp; "_" &amp;D109 &amp; "_" &amp; INDIRECT("F" &amp; ROW(C109)-F109) &amp; "_p"</f>
        <v>aK_WS_2_2_2_p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"aK_" &amp;  INDIRECT("D" &amp; ROW(C110)-D110)  &amp; "_" &amp;D110 &amp; "_" &amp; INDIRECT("F" &amp; ROW(C110)-F110) &amp; "_p"</f>
        <v>aK_WS_3_2_2_p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>"aK_" &amp;  INDIRECT("D" &amp; ROW(C112)-D112)  &amp; "_" &amp;D112 &amp; "_" &amp; INDIRECT("F" &amp; ROW(C112)-F112) &amp; "_p"</f>
        <v>aK_PREC_1_2_2_p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"aK_" &amp;  INDIRECT("D" &amp; ROW(C113)-D113)  &amp; "_" &amp;D113 &amp; "_" &amp; INDIRECT("F" &amp; ROW(C113)-F113) &amp; "_p"</f>
        <v>aK_PREC_2_2_2_p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"aK_" &amp;  INDIRECT("D" &amp; ROW(C114)-D114)  &amp; "_" &amp;D114 &amp; "_" &amp; INDIRECT("F" &amp; ROW(C114)-F114) &amp; "_p"</f>
        <v>aK_PREC_3_2_2_p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>"aK_" &amp;  INDIRECT("D" &amp; ROW(C116)-D116)  &amp; "_" &amp;D116 &amp; "_" &amp; INDIRECT("F" &amp; ROW(C116)-F116) &amp; "_p"</f>
        <v>aK_SL_1_2_2_p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"aK_" &amp;  INDIRECT("D" &amp; ROW(C117)-D117)  &amp; "_" &amp;D117 &amp; "_" &amp; INDIRECT("F" &amp; ROW(C117)-F117) &amp; "_p"</f>
        <v>aK_SL_2_2_2_p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"aK_" &amp;  INDIRECT("D" &amp; ROW(C118)-D118)  &amp; "_" &amp;D118 &amp; "_" &amp; INDIRECT("F" &amp; ROW(C118)-F118) &amp; "_p"</f>
        <v>aK_SL_3_2_2_p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>"aK_" &amp;  INDIRECT("D" &amp; ROW(C120)-D120)  &amp; "_" &amp;D120 &amp; "_" &amp; INDIRECT("F" &amp; ROW(C120)-F120) &amp; "_p"</f>
        <v>aK_DRO_1_2_2_p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"aK_" &amp;  INDIRECT("D" &amp; ROW(C121)-D121)  &amp; "_" &amp;D121 &amp; "_" &amp; INDIRECT("F" &amp; ROW(C121)-F121) &amp; "_p"</f>
        <v>aK_DRO_2_2_2_p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"aK_" &amp;  INDIRECT("D" &amp; ROW(C122)-D122)  &amp; "_" &amp;D122 &amp; "_" &amp; INDIRECT("F" &amp; ROW(C122)-F122) &amp; "_p"</f>
        <v>aK_DRO_3_2_2_p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>"aK_" &amp;  INDIRECT("D" &amp; ROW(C124)-D124)  &amp; "_" &amp;D124 &amp; "_" &amp; INDIRECT("F" &amp; ROW(C124)-F124) &amp; "_p"</f>
        <v>aK_CYC_1_2_2_p</v>
      </c>
      <c r="B124">
        <v>6.0000000000000001E-3</v>
      </c>
      <c r="C124" t="s">
        <v>59</v>
      </c>
      <c r="D124">
        <v>1</v>
      </c>
      <c r="F124">
        <v>22</v>
      </c>
    </row>
    <row r="125" spans="1:6" x14ac:dyDescent="0.3">
      <c r="A125" t="str">
        <f ca="1">"aK_" &amp;  INDIRECT("D" &amp; ROW(C125)-D125)  &amp; "_" &amp;D125 &amp; "_" &amp; INDIRECT("F" &amp; ROW(C125)-F125) &amp; "_p"</f>
        <v>aK_CYC_2_2_2_p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"aK_" &amp;  INDIRECT("D" &amp; ROW(C126)-D126)  &amp; "_" &amp;D126 &amp; "_" &amp; INDIRECT("F" &amp; ROW(C126)-F126) &amp; "_p"</f>
        <v>aK_CYC_3_2_2_p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42" t="str">
        <f>"sector " &amp; D127 &amp; " and region " &amp;E127</f>
        <v>sector 2 and region 3</v>
      </c>
      <c r="B127" s="42"/>
      <c r="C127" s="42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"aK_" &amp;  INDIRECT("D" &amp; ROW(C129)-D129)  &amp; "_" &amp;D129 &amp; "_" &amp; INDIRECT("F" &amp; ROW(C129)-F129) &amp; "_p"</f>
        <v>aK_T_1_2_3_p</v>
      </c>
      <c r="B129">
        <v>0</v>
      </c>
      <c r="C129" t="s">
        <v>59</v>
      </c>
      <c r="D129">
        <v>1</v>
      </c>
      <c r="F129">
        <v>2</v>
      </c>
    </row>
    <row r="130" spans="1:6" x14ac:dyDescent="0.3">
      <c r="A130" t="str">
        <f ca="1">"aK_" &amp;  INDIRECT("D" &amp; ROW(C130)-D130)  &amp; "_" &amp;D130 &amp; "_" &amp; INDIRECT("F" &amp; ROW(C130)-F130) &amp; "_p"</f>
        <v>aK_T_2_2_3_p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"aK_" &amp;  INDIRECT("D" &amp; ROW(C131)-D131)  &amp; "_" &amp;D131 &amp; "_" &amp; INDIRECT("F" &amp; ROW(C131)-F131) &amp; "_p"</f>
        <v>aK_T_3_2_3_p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>"aK_" &amp;  INDIRECT("D" &amp; ROW(C133)-D133)  &amp; "_" &amp;D133 &amp; "_" &amp; INDIRECT("F" &amp; ROW(C133)-F133) &amp; "_p"</f>
        <v>aK_WS_1_2_3_p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"aK_" &amp;  INDIRECT("D" &amp; ROW(C134)-D134)  &amp; "_" &amp;D134 &amp; "_" &amp; INDIRECT("F" &amp; ROW(C134)-F134) &amp; "_p"</f>
        <v>aK_WS_2_2_3_p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"aK_" &amp;  INDIRECT("D" &amp; ROW(C135)-D135)  &amp; "_" &amp;D135 &amp; "_" &amp; INDIRECT("F" &amp; ROW(C135)-F135) &amp; "_p"</f>
        <v>aK_WS_3_2_3_p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>"aK_" &amp;  INDIRECT("D" &amp; ROW(C137)-D137)  &amp; "_" &amp;D137 &amp; "_" &amp; INDIRECT("F" &amp; ROW(C137)-F137) &amp; "_p"</f>
        <v>aK_PREC_1_2_3_p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"aK_" &amp;  INDIRECT("D" &amp; ROW(C138)-D138)  &amp; "_" &amp;D138 &amp; "_" &amp; INDIRECT("F" &amp; ROW(C138)-F138) &amp; "_p"</f>
        <v>aK_PREC_2_2_3_p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"aK_" &amp;  INDIRECT("D" &amp; ROW(C139)-D139)  &amp; "_" &amp;D139 &amp; "_" &amp; INDIRECT("F" &amp; ROW(C139)-F139) &amp; "_p"</f>
        <v>aK_PREC_3_2_3_p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>"aK_" &amp;  INDIRECT("D" &amp; ROW(C141)-D141)  &amp; "_" &amp;D141 &amp; "_" &amp; INDIRECT("F" &amp; ROW(C141)-F141) &amp; "_p"</f>
        <v>aK_SL_1_2_3_p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"aK_" &amp;  INDIRECT("D" &amp; ROW(C142)-D142)  &amp; "_" &amp;D142 &amp; "_" &amp; INDIRECT("F" &amp; ROW(C142)-F142) &amp; "_p"</f>
        <v>aK_SL_2_2_3_p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"aK_" &amp;  INDIRECT("D" &amp; ROW(C143)-D143)  &amp; "_" &amp;D143 &amp; "_" &amp; INDIRECT("F" &amp; ROW(C143)-F143) &amp; "_p"</f>
        <v>aK_SL_3_2_3_p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>"aK_" &amp;  INDIRECT("D" &amp; ROW(C145)-D145)  &amp; "_" &amp;D145 &amp; "_" &amp; INDIRECT("F" &amp; ROW(C145)-F145) &amp; "_p"</f>
        <v>aK_DRO_1_2_3_p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"aK_" &amp;  INDIRECT("D" &amp; ROW(C146)-D146)  &amp; "_" &amp;D146 &amp; "_" &amp; INDIRECT("F" &amp; ROW(C146)-F146) &amp; "_p"</f>
        <v>aK_DRO_2_2_3_p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"aK_" &amp;  INDIRECT("D" &amp; ROW(C147)-D147)  &amp; "_" &amp;D147 &amp; "_" &amp; INDIRECT("F" &amp; ROW(C147)-F147) &amp; "_p"</f>
        <v>aK_DRO_3_2_3_p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>"aK_" &amp;  INDIRECT("D" &amp; ROW(C149)-D149)  &amp; "_" &amp;D149 &amp; "_" &amp; INDIRECT("F" &amp; ROW(C149)-F149) &amp; "_p"</f>
        <v>aK_CYC_1_2_3_p</v>
      </c>
      <c r="B149">
        <v>6.0000000000000001E-3</v>
      </c>
      <c r="C149" t="s">
        <v>59</v>
      </c>
      <c r="D149">
        <v>1</v>
      </c>
      <c r="F149">
        <v>22</v>
      </c>
    </row>
    <row r="150" spans="1:6" x14ac:dyDescent="0.3">
      <c r="A150" t="str">
        <f ca="1">"aK_" &amp;  INDIRECT("D" &amp; ROW(C150)-D150)  &amp; "_" &amp;D150 &amp; "_" &amp; INDIRECT("F" &amp; ROW(C150)-F150) &amp; "_p"</f>
        <v>aK_CYC_2_2_3_p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"aK_" &amp;  INDIRECT("D" &amp; ROW(C151)-D151)  &amp; "_" &amp;D151 &amp; "_" &amp; INDIRECT("F" &amp; ROW(C151)-F151) &amp; "_p"</f>
        <v>aK_CYC_3_2_3_p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42" t="str">
        <f>"sector " &amp; D152 &amp; " and region " &amp;E152</f>
        <v>sector 3 and region 1</v>
      </c>
      <c r="B152" s="42"/>
      <c r="C152" s="42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"aK_" &amp;  INDIRECT("D" &amp; ROW(C154)-D154)  &amp; "_" &amp;D154 &amp; "_" &amp; INDIRECT("F" &amp; ROW(C154)-F154) &amp; "_p"</f>
        <v>aK_T_1_3_1_p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"aK_" &amp;  INDIRECT("D" &amp; ROW(C155)-D155)  &amp; "_" &amp;D155 &amp; "_" &amp; INDIRECT("F" &amp; ROW(C155)-F155) &amp; "_p"</f>
        <v>aK_T_2_3_1_p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"aK_" &amp;  INDIRECT("D" &amp; ROW(C156)-D156)  &amp; "_" &amp;D156 &amp; "_" &amp; INDIRECT("F" &amp; ROW(C156)-F156) &amp; "_p"</f>
        <v>aK_T_3_3_1_p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>"aK_" &amp;  INDIRECT("D" &amp; ROW(C158)-D158)  &amp; "_" &amp;D158 &amp; "_" &amp; INDIRECT("F" &amp; ROW(C158)-F158) &amp; "_p"</f>
        <v>aK_WS_1_3_1_p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"aK_" &amp;  INDIRECT("D" &amp; ROW(C159)-D159)  &amp; "_" &amp;D159 &amp; "_" &amp; INDIRECT("F" &amp; ROW(C159)-F159) &amp; "_p"</f>
        <v>aK_WS_2_3_1_p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"aK_" &amp;  INDIRECT("D" &amp; ROW(C160)-D160)  &amp; "_" &amp;D160 &amp; "_" &amp; INDIRECT("F" &amp; ROW(C160)-F160) &amp; "_p"</f>
        <v>aK_WS_3_3_1_p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>"aK_" &amp;  INDIRECT("D" &amp; ROW(C162)-D162)  &amp; "_" &amp;D162 &amp; "_" &amp; INDIRECT("F" &amp; ROW(C162)-F162) &amp; "_p"</f>
        <v>aK_PREC_1_3_1_p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"aK_" &amp;  INDIRECT("D" &amp; ROW(C163)-D163)  &amp; "_" &amp;D163 &amp; "_" &amp; INDIRECT("F" &amp; ROW(C163)-F163) &amp; "_p"</f>
        <v>aK_PREC_2_3_1_p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"aK_" &amp;  INDIRECT("D" &amp; ROW(C164)-D164)  &amp; "_" &amp;D164 &amp; "_" &amp; INDIRECT("F" &amp; ROW(C164)-F164) &amp; "_p"</f>
        <v>aK_PREC_3_3_1_p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>"aK_" &amp;  INDIRECT("D" &amp; ROW(C166)-D166)  &amp; "_" &amp;D166 &amp; "_" &amp; INDIRECT("F" &amp; ROW(C166)-F166) &amp; "_p"</f>
        <v>aK_SL_1_3_1_p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"aK_" &amp;  INDIRECT("D" &amp; ROW(C167)-D167)  &amp; "_" &amp;D167 &amp; "_" &amp; INDIRECT("F" &amp; ROW(C167)-F167) &amp; "_p"</f>
        <v>aK_SL_2_3_1_p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"aK_" &amp;  INDIRECT("D" &amp; ROW(C168)-D168)  &amp; "_" &amp;D168 &amp; "_" &amp; INDIRECT("F" &amp; ROW(C168)-F168) &amp; "_p"</f>
        <v>aK_SL_3_3_1_p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>"aK_" &amp;  INDIRECT("D" &amp; ROW(C170)-D170)  &amp; "_" &amp;D170 &amp; "_" &amp; INDIRECT("F" &amp; ROW(C170)-F170) &amp; "_p"</f>
        <v>aK_DRO_1_3_1_p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"aK_" &amp;  INDIRECT("D" &amp; ROW(C171)-D171)  &amp; "_" &amp;D171 &amp; "_" &amp; INDIRECT("F" &amp; ROW(C171)-F171) &amp; "_p"</f>
        <v>aK_DRO_2_3_1_p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"aK_" &amp;  INDIRECT("D" &amp; ROW(C172)-D172)  &amp; "_" &amp;D172 &amp; "_" &amp; INDIRECT("F" &amp; ROW(C172)-F172) &amp; "_p"</f>
        <v>aK_DRO_3_3_1_p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>"aK_" &amp;  INDIRECT("D" &amp; ROW(C174)-D174)  &amp; "_" &amp;D174 &amp; "_" &amp; INDIRECT("F" &amp; ROW(C174)-F174) &amp; "_p"</f>
        <v>aK_CYC_1_3_1_p</v>
      </c>
      <c r="B174">
        <v>6.0000000000000001E-3</v>
      </c>
      <c r="C174" t="s">
        <v>59</v>
      </c>
      <c r="D174">
        <v>1</v>
      </c>
      <c r="F174">
        <v>22</v>
      </c>
    </row>
    <row r="175" spans="1:6" x14ac:dyDescent="0.3">
      <c r="A175" t="str">
        <f ca="1">"aK_" &amp;  INDIRECT("D" &amp; ROW(C175)-D175)  &amp; "_" &amp;D175 &amp; "_" &amp; INDIRECT("F" &amp; ROW(C175)-F175) &amp; "_p"</f>
        <v>aK_CYC_2_3_1_p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"aK_" &amp;  INDIRECT("D" &amp; ROW(C176)-D176)  &amp; "_" &amp;D176 &amp; "_" &amp; INDIRECT("F" &amp; ROW(C176)-F176) &amp; "_p"</f>
        <v>aK_CYC_3_3_1_p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42" t="str">
        <f>"sector " &amp; D177 &amp; " and region " &amp;E177</f>
        <v>sector 3 and region 2</v>
      </c>
      <c r="B177" s="42"/>
      <c r="C177" s="42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"aK_" &amp;  INDIRECT("D" &amp; ROW(C179)-D179)  &amp; "_" &amp;D179 &amp; "_" &amp; INDIRECT("F" &amp; ROW(C179)-F179) &amp; "_p"</f>
        <v>aK_T_1_3_2_p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"aK_" &amp;  INDIRECT("D" &amp; ROW(C180)-D180)  &amp; "_" &amp;D180 &amp; "_" &amp; INDIRECT("F" &amp; ROW(C180)-F180) &amp; "_p"</f>
        <v>aK_T_2_3_2_p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"aK_" &amp;  INDIRECT("D" &amp; ROW(C181)-D181)  &amp; "_" &amp;D181 &amp; "_" &amp; INDIRECT("F" &amp; ROW(C181)-F181) &amp; "_p"</f>
        <v>aK_T_3_3_2_p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>"aK_" &amp;  INDIRECT("D" &amp; ROW(C183)-D183)  &amp; "_" &amp;D183 &amp; "_" &amp; INDIRECT("F" &amp; ROW(C183)-F183) &amp; "_p"</f>
        <v>aK_WS_1_3_2_p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"aK_" &amp;  INDIRECT("D" &amp; ROW(C184)-D184)  &amp; "_" &amp;D184 &amp; "_" &amp; INDIRECT("F" &amp; ROW(C184)-F184) &amp; "_p"</f>
        <v>aK_WS_2_3_2_p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"aK_" &amp;  INDIRECT("D" &amp; ROW(C185)-D185)  &amp; "_" &amp;D185 &amp; "_" &amp; INDIRECT("F" &amp; ROW(C185)-F185) &amp; "_p"</f>
        <v>aK_WS_3_3_2_p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>"aK_" &amp;  INDIRECT("D" &amp; ROW(C187)-D187)  &amp; "_" &amp;D187 &amp; "_" &amp; INDIRECT("F" &amp; ROW(C187)-F187) &amp; "_p"</f>
        <v>aK_PREC_1_3_2_p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"aK_" &amp;  INDIRECT("D" &amp; ROW(C188)-D188)  &amp; "_" &amp;D188 &amp; "_" &amp; INDIRECT("F" &amp; ROW(C188)-F188) &amp; "_p"</f>
        <v>aK_PREC_2_3_2_p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"aK_" &amp;  INDIRECT("D" &amp; ROW(C189)-D189)  &amp; "_" &amp;D189 &amp; "_" &amp; INDIRECT("F" &amp; ROW(C189)-F189) &amp; "_p"</f>
        <v>aK_PREC_3_3_2_p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>"aK_" &amp;  INDIRECT("D" &amp; ROW(C191)-D191)  &amp; "_" &amp;D191 &amp; "_" &amp; INDIRECT("F" &amp; ROW(C191)-F191) &amp; "_p"</f>
        <v>aK_SL_1_3_2_p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"aK_" &amp;  INDIRECT("D" &amp; ROW(C192)-D192)  &amp; "_" &amp;D192 &amp; "_" &amp; INDIRECT("F" &amp; ROW(C192)-F192) &amp; "_p"</f>
        <v>aK_SL_2_3_2_p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"aK_" &amp;  INDIRECT("D" &amp; ROW(C193)-D193)  &amp; "_" &amp;D193 &amp; "_" &amp; INDIRECT("F" &amp; ROW(C193)-F193) &amp; "_p"</f>
        <v>aK_SL_3_3_2_p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>"aK_" &amp;  INDIRECT("D" &amp; ROW(C195)-D195)  &amp; "_" &amp;D195 &amp; "_" &amp; INDIRECT("F" &amp; ROW(C195)-F195) &amp; "_p"</f>
        <v>aK_DRO_1_3_2_p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"aK_" &amp;  INDIRECT("D" &amp; ROW(C196)-D196)  &amp; "_" &amp;D196 &amp; "_" &amp; INDIRECT("F" &amp; ROW(C196)-F196) &amp; "_p"</f>
        <v>aK_DRO_2_3_2_p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"aK_" &amp;  INDIRECT("D" &amp; ROW(C197)-D197)  &amp; "_" &amp;D197 &amp; "_" &amp; INDIRECT("F" &amp; ROW(C197)-F197) &amp; "_p"</f>
        <v>aK_DRO_3_3_2_p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>"aK_" &amp;  INDIRECT("D" &amp; ROW(C199)-D199)  &amp; "_" &amp;D199 &amp; "_" &amp; INDIRECT("F" &amp; ROW(C199)-F199) &amp; "_p"</f>
        <v>aK_CYC_1_3_2_p</v>
      </c>
      <c r="B199">
        <v>6.0000000000000001E-3</v>
      </c>
      <c r="C199" t="s">
        <v>59</v>
      </c>
      <c r="D199">
        <v>1</v>
      </c>
      <c r="F199">
        <v>22</v>
      </c>
    </row>
    <row r="200" spans="1:6" x14ac:dyDescent="0.3">
      <c r="A200" t="str">
        <f ca="1">"aK_" &amp;  INDIRECT("D" &amp; ROW(C200)-D200)  &amp; "_" &amp;D200 &amp; "_" &amp; INDIRECT("F" &amp; ROW(C200)-F200) &amp; "_p"</f>
        <v>aK_CYC_2_3_2_p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"aK_" &amp;  INDIRECT("D" &amp; ROW(C201)-D201)  &amp; "_" &amp;D201 &amp; "_" &amp; INDIRECT("F" &amp; ROW(C201)-F201) &amp; "_p"</f>
        <v>aK_CYC_3_3_2_p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42" t="str">
        <f>"sector " &amp; D202 &amp; " and region " &amp;E202</f>
        <v>sector 3 and region 3</v>
      </c>
      <c r="B202" s="42"/>
      <c r="C202" s="42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>
        <f t="array" aca="1" ref="A204" ca="1">"aK_T_1_" &amp; INDIRECT("F" &amp; ROW(C204)-2) &amp; "_p"</f>
        <v>aK_T_1_3_3_p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>
        <f t="array" aca="1" ref="A205" ca="1">"aK_T_2_" &amp; INDIRECT("F" &amp; ROW(C205)-3) &amp; "_p"</f>
        <v>aK_T_2_3_3_p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>
        <f t="array" aca="1" ref="A206" ca="1">"aK_T_3_" &amp; INDIRECT("F" &amp; ROW(C206)-4) &amp; "_p"</f>
        <v>aK_T_3_3_3_p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>"aK_WS_1_" &amp; INDIRECT("F" &amp; ROW(C208)-6) &amp; "_p"</f>
        <v>aK_WS_1_3_3_p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"aK_WS_2_" &amp; INDIRECT("F" &amp; ROW(C209)-7) &amp; "_p"</f>
        <v>aK_WS_2_3_3_p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"aK_WS_3_" &amp; INDIRECT("F" &amp; ROW(C210)-8) &amp; "_p"</f>
        <v>aK_WS_3_3_3_p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>"aK_PREC_1_" &amp; INDIRECT("F" &amp; ROW(C212) - 10) &amp; "_p"</f>
        <v>aK_PREC_1_3_3_p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"aK_PREC_2_" &amp; INDIRECT("F" &amp; ROW(C213) - 11) &amp; "_p"</f>
        <v>aK_PREC_2_3_3_p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"aK_PREC_3_" &amp; INDIRECT("F" &amp; ROW(C214) - 12) &amp; "_p"</f>
        <v>aK_PREC_3_3_3_p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>
        <f t="array" aca="1" ref="A216" ca="1">"aK_SL_1_" &amp; INDIRECT("F" &amp; ROW(C216) - 14) &amp; "_p"</f>
        <v>aK_SL_1_3_3_p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>
        <f t="array" aca="1" ref="A217" ca="1">"aK_SL_2_" &amp; INDIRECT("F" &amp; ROW(C217) - 15) &amp; "_p"</f>
        <v>aK_SL_2_3_3_p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>
        <f t="array" aca="1" ref="A218" ca="1">"aK_Sl_3_" &amp; INDIRECT("F" &amp; ROW(C218) - 16) &amp; "_p"</f>
        <v>aK_Sl_3_3_3_p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>"aK_DRO_1_" &amp; INDIRECT("F" &amp; ROW(C220) - 18) &amp; "_p"</f>
        <v>aK_DRO_1_3_3_p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"aK_DRO_1_" &amp; INDIRECT("F" &amp; ROW(C221) - 19) &amp; "_p"</f>
        <v>aK_DRO_1_3_3_p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"aK_DRO_1_" &amp; INDIRECT("F" &amp; ROW(C222) - 20) &amp; "_p"</f>
        <v>aK_DRO_1_3_3_p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>"aK_CYC_1_" &amp; INDIRECT("F" &amp; ROW(C224) - 22) &amp; "_p"</f>
        <v>aK_CYC_1_3_3_p</v>
      </c>
      <c r="B224">
        <v>6.0000000000000001E-3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"aK_CYC_1_" &amp; INDIRECT("F" &amp; ROW(C225) - 23) &amp; "_p"</f>
        <v>aK_CYC_1_3_3_p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"aK_CYC_1_" &amp; INDIRECT("F" &amp; ROW(C226) - 24) &amp; "_p"</f>
        <v>aK_CYC_1_3_3_p</v>
      </c>
      <c r="B226">
        <v>2</v>
      </c>
      <c r="C226" t="s">
        <v>61</v>
      </c>
      <c r="D226">
        <v>3</v>
      </c>
      <c r="F226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workbookViewId="0">
      <selection activeCell="P32" sqref="P32"/>
    </sheetView>
  </sheetViews>
  <sheetFormatPr baseColWidth="10" defaultRowHeight="14.4" x14ac:dyDescent="0.3"/>
  <cols>
    <col min="1" max="1" width="24.33203125" customWidth="1"/>
  </cols>
  <sheetData>
    <row r="1" spans="1:6" x14ac:dyDescent="0.3">
      <c r="A1" s="38" t="s">
        <v>0</v>
      </c>
      <c r="B1" s="38" t="s">
        <v>1</v>
      </c>
      <c r="C1" s="38" t="s">
        <v>2</v>
      </c>
      <c r="D1" s="38"/>
      <c r="E1" s="17"/>
      <c r="F1" s="17"/>
    </row>
    <row r="2" spans="1:6" x14ac:dyDescent="0.3">
      <c r="A2" s="51" t="str">
        <f>"sector " &amp; D2 &amp; " and region " &amp;E2</f>
        <v>sector 1 and region 1</v>
      </c>
      <c r="B2" s="51"/>
      <c r="C2" s="51"/>
      <c r="D2" s="17">
        <v>1</v>
      </c>
      <c r="E2" s="17">
        <v>1</v>
      </c>
      <c r="F2" s="17" t="str">
        <f>D2 &amp; "_" &amp; E2</f>
        <v>1_1</v>
      </c>
    </row>
    <row r="3" spans="1:6" x14ac:dyDescent="0.3">
      <c r="A3" s="11" t="s">
        <v>58</v>
      </c>
      <c r="C3" s="1"/>
      <c r="D3" s="1" t="s">
        <v>90</v>
      </c>
      <c r="F3">
        <v>1</v>
      </c>
    </row>
    <row r="4" spans="1:6" x14ac:dyDescent="0.3">
      <c r="A4" t="str">
        <f ca="1">"a_" &amp;  INDIRECT("D" &amp; ROW(C4)-D4)  &amp; "_" &amp;D4 &amp; "_" &amp; INDIRECT("F" &amp; ROW(C4)-F4) &amp; "_p"</f>
        <v>a_T_1_1_1_p</v>
      </c>
      <c r="B4">
        <v>0.1</v>
      </c>
      <c r="C4" t="s">
        <v>59</v>
      </c>
      <c r="D4">
        <v>1</v>
      </c>
      <c r="F4">
        <v>2</v>
      </c>
    </row>
    <row r="5" spans="1:6" x14ac:dyDescent="0.3">
      <c r="A5" t="str">
        <f ca="1">"a_" &amp;  INDIRECT("D" &amp; ROW(C5)-D5)  &amp; "_" &amp;D5 &amp; "_" &amp; INDIRECT("F" &amp; ROW(C5)-F5) &amp; "_p"</f>
        <v>a_T_2_1_1_p</v>
      </c>
      <c r="B5">
        <v>0</v>
      </c>
      <c r="C5" t="s">
        <v>60</v>
      </c>
      <c r="D5">
        <v>2</v>
      </c>
      <c r="F5">
        <v>3</v>
      </c>
    </row>
    <row r="6" spans="1:6" x14ac:dyDescent="0.3">
      <c r="A6" t="str">
        <f ca="1">"a_" &amp;  INDIRECT("D" &amp; ROW(C6)-D6)  &amp; "_" &amp;D6 &amp; "_" &amp; INDIRECT("F" &amp; ROW(C6)-F6) &amp; "_p"</f>
        <v>a_T_3_1_1_p</v>
      </c>
      <c r="B6">
        <v>2</v>
      </c>
      <c r="C6" t="s">
        <v>61</v>
      </c>
      <c r="D6">
        <v>3</v>
      </c>
      <c r="F6">
        <v>4</v>
      </c>
    </row>
    <row r="7" spans="1:6" x14ac:dyDescent="0.3">
      <c r="A7" s="11" t="s">
        <v>63</v>
      </c>
      <c r="C7" s="1"/>
      <c r="D7" s="1" t="s">
        <v>216</v>
      </c>
      <c r="F7">
        <v>5</v>
      </c>
    </row>
    <row r="8" spans="1:6" x14ac:dyDescent="0.3">
      <c r="A8" t="str">
        <f ca="1">"a_" &amp;  INDIRECT("D" &amp; ROW(C8)-D8)  &amp; "_" &amp;D8 &amp; "_" &amp; INDIRECT("F" &amp; ROW(C8)-F8) &amp; "_p"</f>
        <v>a_WS_1_1_1_p</v>
      </c>
      <c r="B8">
        <v>0</v>
      </c>
      <c r="C8" t="s">
        <v>59</v>
      </c>
      <c r="D8">
        <v>1</v>
      </c>
      <c r="F8">
        <v>6</v>
      </c>
    </row>
    <row r="9" spans="1:6" x14ac:dyDescent="0.3">
      <c r="A9" t="str">
        <f ca="1">"a_" &amp;  INDIRECT("D" &amp; ROW(C9)-D9)  &amp; "_" &amp;D9 &amp; "_" &amp; INDIRECT("F" &amp; ROW(C9)-F9) &amp; "_p"</f>
        <v>a_WS_2_1_1_p</v>
      </c>
      <c r="B9">
        <v>0</v>
      </c>
      <c r="C9" t="s">
        <v>60</v>
      </c>
      <c r="D9">
        <v>2</v>
      </c>
      <c r="F9">
        <v>7</v>
      </c>
    </row>
    <row r="10" spans="1:6" x14ac:dyDescent="0.3">
      <c r="A10" t="str">
        <f ca="1">"a_" &amp;  INDIRECT("D" &amp; ROW(C10)-D10)  &amp; "_" &amp;D10 &amp; "_" &amp; INDIRECT("F" &amp; ROW(C10)-F10) &amp; "_p"</f>
        <v>a_WS_3_1_1_p</v>
      </c>
      <c r="B10">
        <v>2</v>
      </c>
      <c r="C10" t="s">
        <v>61</v>
      </c>
      <c r="D10">
        <v>3</v>
      </c>
      <c r="F10">
        <v>8</v>
      </c>
    </row>
    <row r="11" spans="1:6" x14ac:dyDescent="0.3">
      <c r="A11" s="11" t="s">
        <v>62</v>
      </c>
      <c r="C11" s="1"/>
      <c r="D11" s="1" t="s">
        <v>218</v>
      </c>
      <c r="F11">
        <v>9</v>
      </c>
    </row>
    <row r="12" spans="1:6" x14ac:dyDescent="0.3">
      <c r="A12" t="str">
        <f ca="1">"a_" &amp;  INDIRECT("D" &amp; ROW(C12)-D12)  &amp; "_" &amp;D12 &amp; "_" &amp; INDIRECT("F" &amp; ROW(C12)-F12) &amp; "_p"</f>
        <v>a_PREC_1_1_1_p</v>
      </c>
      <c r="B12">
        <v>0</v>
      </c>
      <c r="C12" t="s">
        <v>59</v>
      </c>
      <c r="D12">
        <v>1</v>
      </c>
      <c r="F12">
        <v>10</v>
      </c>
    </row>
    <row r="13" spans="1:6" x14ac:dyDescent="0.3">
      <c r="A13" t="str">
        <f ca="1">"a_" &amp;  INDIRECT("D" &amp; ROW(C13)-D13)  &amp; "_" &amp;D13 &amp; "_" &amp; INDIRECT("F" &amp; ROW(C13)-F13) &amp; "_p"</f>
        <v>a_PREC_2_1_1_p</v>
      </c>
      <c r="B13">
        <v>0</v>
      </c>
      <c r="C13" t="s">
        <v>60</v>
      </c>
      <c r="D13">
        <v>2</v>
      </c>
      <c r="F13">
        <v>11</v>
      </c>
    </row>
    <row r="14" spans="1:6" x14ac:dyDescent="0.3">
      <c r="A14" t="str">
        <f ca="1">"a_" &amp;  INDIRECT("D" &amp; ROW(C14)-D14)  &amp; "_" &amp;D14 &amp; "_" &amp; INDIRECT("F" &amp; ROW(C14)-F14) &amp; "_p"</f>
        <v>a_PREC_3_1_1_p</v>
      </c>
      <c r="B14">
        <v>2</v>
      </c>
      <c r="C14" t="s">
        <v>61</v>
      </c>
      <c r="D14">
        <v>3</v>
      </c>
      <c r="F14">
        <v>12</v>
      </c>
    </row>
    <row r="15" spans="1:6" x14ac:dyDescent="0.3">
      <c r="A15" s="11" t="s">
        <v>64</v>
      </c>
      <c r="C15" s="1"/>
      <c r="D15" s="1" t="s">
        <v>217</v>
      </c>
      <c r="F15">
        <v>13</v>
      </c>
    </row>
    <row r="16" spans="1:6" x14ac:dyDescent="0.3">
      <c r="A16" t="str">
        <f ca="1">"a_" &amp;  INDIRECT("D" &amp; ROW(C16)-D16)  &amp; "_" &amp;D16 &amp; "_" &amp; INDIRECT("F" &amp; ROW(C16)-F16) &amp; "_p"</f>
        <v>a_SL_1_1_1_p</v>
      </c>
      <c r="B16">
        <v>0.4</v>
      </c>
      <c r="C16" t="s">
        <v>59</v>
      </c>
      <c r="D16">
        <v>1</v>
      </c>
      <c r="F16">
        <v>14</v>
      </c>
    </row>
    <row r="17" spans="1:6" x14ac:dyDescent="0.3">
      <c r="A17" t="str">
        <f ca="1">"a_" &amp;  INDIRECT("D" &amp; ROW(C17)-D17)  &amp; "_" &amp;D17 &amp; "_" &amp; INDIRECT("F" &amp; ROW(C17)-F17) &amp; "_p"</f>
        <v>a_SL_2_1_1_p</v>
      </c>
      <c r="B17">
        <v>0</v>
      </c>
      <c r="C17" t="s">
        <v>60</v>
      </c>
      <c r="D17">
        <v>2</v>
      </c>
      <c r="F17">
        <v>15</v>
      </c>
    </row>
    <row r="18" spans="1:6" x14ac:dyDescent="0.3">
      <c r="A18" t="str">
        <f ca="1">"a_" &amp;  INDIRECT("D" &amp; ROW(C18)-D18)  &amp; "_" &amp;D18 &amp; "_" &amp; INDIRECT("F" &amp; ROW(C18)-F18) &amp; "_p"</f>
        <v>a_SL_3_1_1_p</v>
      </c>
      <c r="B18">
        <v>2</v>
      </c>
      <c r="C18" t="s">
        <v>61</v>
      </c>
      <c r="D18">
        <v>3</v>
      </c>
      <c r="F18">
        <v>16</v>
      </c>
    </row>
    <row r="19" spans="1:6" x14ac:dyDescent="0.3">
      <c r="A19" s="11" t="s">
        <v>169</v>
      </c>
      <c r="C19" s="1"/>
      <c r="D19" s="1" t="s">
        <v>219</v>
      </c>
      <c r="F19">
        <v>17</v>
      </c>
    </row>
    <row r="20" spans="1:6" x14ac:dyDescent="0.3">
      <c r="A20" t="str">
        <f ca="1">"a_" &amp;  INDIRECT("D" &amp; ROW(C20)-D20)  &amp; "_" &amp;D20 &amp; "_" &amp; INDIRECT("F" &amp; ROW(C20)-F20) &amp; "_p"</f>
        <v>a_DRO_1_1_1_p</v>
      </c>
      <c r="B20" s="1">
        <v>0</v>
      </c>
      <c r="C20" t="s">
        <v>59</v>
      </c>
      <c r="D20">
        <v>1</v>
      </c>
      <c r="F20">
        <v>18</v>
      </c>
    </row>
    <row r="21" spans="1:6" x14ac:dyDescent="0.3">
      <c r="A21" t="str">
        <f ca="1">"a_" &amp;  INDIRECT("D" &amp; ROW(C21)-D21)  &amp; "_" &amp;D21 &amp; "_" &amp; INDIRECT("F" &amp; ROW(C21)-F21) &amp; "_p"</f>
        <v>a_DRO_2_1_1_p</v>
      </c>
      <c r="B21">
        <v>0</v>
      </c>
      <c r="C21" t="s">
        <v>60</v>
      </c>
      <c r="D21">
        <v>2</v>
      </c>
      <c r="F21">
        <v>19</v>
      </c>
    </row>
    <row r="22" spans="1:6" x14ac:dyDescent="0.3">
      <c r="A22" t="str">
        <f ca="1">"a_" &amp;  INDIRECT("D" &amp; ROW(C22)-D22)  &amp; "_" &amp;D22 &amp; "_" &amp; INDIRECT("F" &amp; ROW(C22)-F22) &amp; "_p"</f>
        <v>a_DRO_3_1_1_p</v>
      </c>
      <c r="B22">
        <v>2</v>
      </c>
      <c r="C22" t="s">
        <v>61</v>
      </c>
      <c r="D22">
        <v>3</v>
      </c>
      <c r="F22">
        <v>20</v>
      </c>
    </row>
    <row r="23" spans="1:6" x14ac:dyDescent="0.3">
      <c r="A23" s="11" t="s">
        <v>170</v>
      </c>
      <c r="D23" t="s">
        <v>220</v>
      </c>
      <c r="F23">
        <v>21</v>
      </c>
    </row>
    <row r="24" spans="1:6" x14ac:dyDescent="0.3">
      <c r="A24" t="str">
        <f ca="1">"a_" &amp;  INDIRECT("D" &amp; ROW(C24)-D24)  &amp; "_" &amp;D24 &amp; "_" &amp; INDIRECT("F" &amp; ROW(C24)-F24) &amp; "_p"</f>
        <v>a_CYC_1_1_1_p</v>
      </c>
      <c r="B24">
        <v>0</v>
      </c>
      <c r="C24" t="s">
        <v>59</v>
      </c>
      <c r="D24">
        <v>1</v>
      </c>
      <c r="F24">
        <v>22</v>
      </c>
    </row>
    <row r="25" spans="1:6" x14ac:dyDescent="0.3">
      <c r="A25" t="str">
        <f ca="1">"a_" &amp;  INDIRECT("D" &amp; ROW(C25)-D25)  &amp; "_" &amp;D25 &amp; "_" &amp; INDIRECT("F" &amp; ROW(C25)-F25) &amp; "_p"</f>
        <v>a_CYC_2_1_1_p</v>
      </c>
      <c r="B25">
        <v>0</v>
      </c>
      <c r="C25" t="s">
        <v>60</v>
      </c>
      <c r="D25">
        <v>2</v>
      </c>
      <c r="F25">
        <v>23</v>
      </c>
    </row>
    <row r="26" spans="1:6" x14ac:dyDescent="0.3">
      <c r="A26" t="str">
        <f ca="1">"a_" &amp;  INDIRECT("D" &amp; ROW(C26)-D26)  &amp; "_" &amp;D26 &amp; "_" &amp; INDIRECT("F" &amp; ROW(C26)-F26) &amp; "_p"</f>
        <v>a_CYC_3_1_1_p</v>
      </c>
      <c r="B26">
        <v>2</v>
      </c>
      <c r="C26" t="s">
        <v>61</v>
      </c>
      <c r="D26">
        <v>3</v>
      </c>
      <c r="F26">
        <v>24</v>
      </c>
    </row>
    <row r="27" spans="1:6" x14ac:dyDescent="0.3">
      <c r="A27" s="51" t="str">
        <f>"sector " &amp; D27 &amp; " and region " &amp;E27</f>
        <v>sector 1 and region 2</v>
      </c>
      <c r="B27" s="51"/>
      <c r="C27" s="51"/>
      <c r="D27" s="17">
        <v>1</v>
      </c>
      <c r="E27" s="17">
        <v>2</v>
      </c>
      <c r="F27" t="str">
        <f>D27 &amp; "_" &amp; E27</f>
        <v>1_2</v>
      </c>
    </row>
    <row r="28" spans="1:6" x14ac:dyDescent="0.3">
      <c r="A28" s="11" t="s">
        <v>58</v>
      </c>
      <c r="C28" s="1"/>
      <c r="D28" s="1" t="s">
        <v>90</v>
      </c>
      <c r="F28">
        <v>1</v>
      </c>
    </row>
    <row r="29" spans="1:6" x14ac:dyDescent="0.3">
      <c r="A29" t="str">
        <f ca="1">"a_" &amp;  INDIRECT("D" &amp; ROW(C29)-D29)  &amp; "_" &amp;D29 &amp; "_" &amp; INDIRECT("F" &amp; ROW(C29)-F29) &amp; "_p"</f>
        <v>a_T_1_1_2_p</v>
      </c>
      <c r="B29">
        <v>0.1</v>
      </c>
      <c r="C29" t="s">
        <v>59</v>
      </c>
      <c r="D29">
        <v>1</v>
      </c>
      <c r="F29">
        <v>2</v>
      </c>
    </row>
    <row r="30" spans="1:6" x14ac:dyDescent="0.3">
      <c r="A30" t="str">
        <f ca="1">"a_" &amp;  INDIRECT("D" &amp; ROW(C30)-D30)  &amp; "_" &amp;D30 &amp; "_" &amp; INDIRECT("F" &amp; ROW(C30)-F30) &amp; "_p"</f>
        <v>a_T_2_1_2_p</v>
      </c>
      <c r="B30">
        <v>0</v>
      </c>
      <c r="C30" t="s">
        <v>60</v>
      </c>
      <c r="D30">
        <v>2</v>
      </c>
      <c r="F30">
        <v>3</v>
      </c>
    </row>
    <row r="31" spans="1:6" x14ac:dyDescent="0.3">
      <c r="A31" t="str">
        <f ca="1">"a_" &amp;  INDIRECT("D" &amp; ROW(C31)-D31)  &amp; "_" &amp;D31 &amp; "_" &amp; INDIRECT("F" &amp; ROW(C31)-F31) &amp; "_p"</f>
        <v>a_T_3_1_2_p</v>
      </c>
      <c r="B31">
        <v>2</v>
      </c>
      <c r="C31" t="s">
        <v>61</v>
      </c>
      <c r="D31">
        <v>3</v>
      </c>
      <c r="F31">
        <v>4</v>
      </c>
    </row>
    <row r="32" spans="1:6" x14ac:dyDescent="0.3">
      <c r="A32" s="11" t="s">
        <v>63</v>
      </c>
      <c r="C32" s="1"/>
      <c r="D32" s="1" t="s">
        <v>216</v>
      </c>
      <c r="F32">
        <v>5</v>
      </c>
    </row>
    <row r="33" spans="1:6" x14ac:dyDescent="0.3">
      <c r="A33" t="str">
        <f ca="1">"a_" &amp;  INDIRECT("D" &amp; ROW(C33)-D33)  &amp; "_" &amp;D33 &amp; "_" &amp; INDIRECT("F" &amp; ROW(C33)-F33) &amp; "_p"</f>
        <v>a_WS_1_1_2_p</v>
      </c>
      <c r="B33">
        <v>0</v>
      </c>
      <c r="C33" t="s">
        <v>59</v>
      </c>
      <c r="D33">
        <v>1</v>
      </c>
      <c r="F33">
        <v>6</v>
      </c>
    </row>
    <row r="34" spans="1:6" x14ac:dyDescent="0.3">
      <c r="A34" t="str">
        <f ca="1">"a_" &amp;  INDIRECT("D" &amp; ROW(C34)-D34)  &amp; "_" &amp;D34 &amp; "_" &amp; INDIRECT("F" &amp; ROW(C34)-F34) &amp; "_p"</f>
        <v>a_WS_2_1_2_p</v>
      </c>
      <c r="B34">
        <v>0</v>
      </c>
      <c r="C34" t="s">
        <v>60</v>
      </c>
      <c r="D34">
        <v>2</v>
      </c>
      <c r="F34">
        <v>7</v>
      </c>
    </row>
    <row r="35" spans="1:6" x14ac:dyDescent="0.3">
      <c r="A35" t="str">
        <f ca="1">"a_" &amp;  INDIRECT("D" &amp; ROW(C35)-D35)  &amp; "_" &amp;D35 &amp; "_" &amp; INDIRECT("F" &amp; ROW(C35)-F35) &amp; "_p"</f>
        <v>a_WS_3_1_2_p</v>
      </c>
      <c r="B35">
        <v>2</v>
      </c>
      <c r="C35" t="s">
        <v>61</v>
      </c>
      <c r="D35">
        <v>3</v>
      </c>
      <c r="F35">
        <v>8</v>
      </c>
    </row>
    <row r="36" spans="1:6" x14ac:dyDescent="0.3">
      <c r="A36" s="11" t="s">
        <v>62</v>
      </c>
      <c r="C36" s="1"/>
      <c r="D36" s="1" t="s">
        <v>218</v>
      </c>
      <c r="F36">
        <v>9</v>
      </c>
    </row>
    <row r="37" spans="1:6" x14ac:dyDescent="0.3">
      <c r="A37" t="str">
        <f ca="1">"a_" &amp;  INDIRECT("D" &amp; ROW(C37)-D37)  &amp; "_" &amp;D37 &amp; "_" &amp; INDIRECT("F" &amp; ROW(C37)-F37) &amp; "_p"</f>
        <v>a_PREC_1_1_2_p</v>
      </c>
      <c r="B37">
        <v>0</v>
      </c>
      <c r="C37" t="s">
        <v>59</v>
      </c>
      <c r="D37">
        <v>1</v>
      </c>
      <c r="F37">
        <v>10</v>
      </c>
    </row>
    <row r="38" spans="1:6" x14ac:dyDescent="0.3">
      <c r="A38" t="str">
        <f ca="1">"a_" &amp;  INDIRECT("D" &amp; ROW(C38)-D38)  &amp; "_" &amp;D38 &amp; "_" &amp; INDIRECT("F" &amp; ROW(C38)-F38) &amp; "_p"</f>
        <v>a_PREC_2_1_2_p</v>
      </c>
      <c r="B38">
        <v>0</v>
      </c>
      <c r="C38" t="s">
        <v>60</v>
      </c>
      <c r="D38">
        <v>2</v>
      </c>
      <c r="F38">
        <v>11</v>
      </c>
    </row>
    <row r="39" spans="1:6" x14ac:dyDescent="0.3">
      <c r="A39" t="str">
        <f ca="1">"a_" &amp;  INDIRECT("D" &amp; ROW(C39)-D39)  &amp; "_" &amp;D39 &amp; "_" &amp; INDIRECT("F" &amp; ROW(C39)-F39) &amp; "_p"</f>
        <v>a_PREC_3_1_2_p</v>
      </c>
      <c r="B39">
        <v>2</v>
      </c>
      <c r="C39" t="s">
        <v>61</v>
      </c>
      <c r="D39">
        <v>3</v>
      </c>
      <c r="F39">
        <v>12</v>
      </c>
    </row>
    <row r="40" spans="1:6" x14ac:dyDescent="0.3">
      <c r="A40" s="11" t="s">
        <v>64</v>
      </c>
      <c r="C40" s="1"/>
      <c r="D40" s="1" t="s">
        <v>217</v>
      </c>
      <c r="F40">
        <v>13</v>
      </c>
    </row>
    <row r="41" spans="1:6" x14ac:dyDescent="0.3">
      <c r="A41" t="str">
        <f ca="1">"a_" &amp;  INDIRECT("D" &amp; ROW(C41)-D41)  &amp; "_" &amp;D41 &amp; "_" &amp; INDIRECT("F" &amp; ROW(C41)-F41) &amp; "_p"</f>
        <v>a_SL_1_1_2_p</v>
      </c>
      <c r="B41">
        <v>0.17</v>
      </c>
      <c r="C41" t="s">
        <v>59</v>
      </c>
      <c r="D41">
        <v>1</v>
      </c>
      <c r="F41">
        <v>14</v>
      </c>
    </row>
    <row r="42" spans="1:6" x14ac:dyDescent="0.3">
      <c r="A42" t="str">
        <f ca="1">"a_" &amp;  INDIRECT("D" &amp; ROW(C42)-D42)  &amp; "_" &amp;D42 &amp; "_" &amp; INDIRECT("F" &amp; ROW(C42)-F42) &amp; "_p"</f>
        <v>a_SL_2_1_2_p</v>
      </c>
      <c r="B42">
        <v>0</v>
      </c>
      <c r="C42" t="s">
        <v>60</v>
      </c>
      <c r="D42">
        <v>2</v>
      </c>
      <c r="F42">
        <v>15</v>
      </c>
    </row>
    <row r="43" spans="1:6" x14ac:dyDescent="0.3">
      <c r="A43" t="str">
        <f ca="1">"a_" &amp;  INDIRECT("D" &amp; ROW(C43)-D43)  &amp; "_" &amp;D43 &amp; "_" &amp; INDIRECT("F" &amp; ROW(C43)-F43) &amp; "_p"</f>
        <v>a_SL_3_1_2_p</v>
      </c>
      <c r="B43">
        <v>2</v>
      </c>
      <c r="C43" t="s">
        <v>61</v>
      </c>
      <c r="D43">
        <v>3</v>
      </c>
      <c r="F43">
        <v>16</v>
      </c>
    </row>
    <row r="44" spans="1:6" x14ac:dyDescent="0.3">
      <c r="A44" s="11" t="s">
        <v>169</v>
      </c>
      <c r="C44" s="1"/>
      <c r="D44" s="1" t="s">
        <v>219</v>
      </c>
      <c r="F44">
        <v>17</v>
      </c>
    </row>
    <row r="45" spans="1:6" x14ac:dyDescent="0.3">
      <c r="A45" t="str">
        <f ca="1">"a_" &amp;  INDIRECT("D" &amp; ROW(C45)-D45)  &amp; "_" &amp;D45 &amp; "_" &amp; INDIRECT("F" &amp; ROW(C45)-F45) &amp; "_p"</f>
        <v>a_DRO_1_1_2_p</v>
      </c>
      <c r="B45" s="1">
        <v>0</v>
      </c>
      <c r="C45" t="s">
        <v>59</v>
      </c>
      <c r="D45">
        <v>1</v>
      </c>
      <c r="F45">
        <v>18</v>
      </c>
    </row>
    <row r="46" spans="1:6" x14ac:dyDescent="0.3">
      <c r="A46" t="str">
        <f ca="1">"a_" &amp;  INDIRECT("D" &amp; ROW(C46)-D46)  &amp; "_" &amp;D46 &amp; "_" &amp; INDIRECT("F" &amp; ROW(C46)-F46) &amp; "_p"</f>
        <v>a_DRO_2_1_2_p</v>
      </c>
      <c r="B46">
        <v>0</v>
      </c>
      <c r="C46" t="s">
        <v>60</v>
      </c>
      <c r="D46">
        <v>2</v>
      </c>
      <c r="F46">
        <v>19</v>
      </c>
    </row>
    <row r="47" spans="1:6" x14ac:dyDescent="0.3">
      <c r="A47" t="str">
        <f ca="1">"a_" &amp;  INDIRECT("D" &amp; ROW(C47)-D47)  &amp; "_" &amp;D47 &amp; "_" &amp; INDIRECT("F" &amp; ROW(C47)-F47) &amp; "_p"</f>
        <v>a_DRO_3_1_2_p</v>
      </c>
      <c r="B47">
        <v>2</v>
      </c>
      <c r="C47" t="s">
        <v>61</v>
      </c>
      <c r="D47">
        <v>3</v>
      </c>
      <c r="F47">
        <v>20</v>
      </c>
    </row>
    <row r="48" spans="1:6" x14ac:dyDescent="0.3">
      <c r="A48" s="11" t="s">
        <v>170</v>
      </c>
      <c r="D48" t="s">
        <v>220</v>
      </c>
      <c r="F48">
        <v>21</v>
      </c>
    </row>
    <row r="49" spans="1:6" x14ac:dyDescent="0.3">
      <c r="A49" t="str">
        <f ca="1">"a_" &amp;  INDIRECT("D" &amp; ROW(C49)-D49)  &amp; "_" &amp;D49 &amp; "_" &amp; INDIRECT("F" &amp; ROW(C49)-F49) &amp; "_p"</f>
        <v>a_CYC_1_1_2_p</v>
      </c>
      <c r="B49">
        <v>0</v>
      </c>
      <c r="C49" t="s">
        <v>59</v>
      </c>
      <c r="D49">
        <v>1</v>
      </c>
      <c r="F49">
        <v>22</v>
      </c>
    </row>
    <row r="50" spans="1:6" x14ac:dyDescent="0.3">
      <c r="A50" t="str">
        <f ca="1">"a_" &amp;  INDIRECT("D" &amp; ROW(C50)-D50)  &amp; "_" &amp;D50 &amp; "_" &amp; INDIRECT("F" &amp; ROW(C50)-F50) &amp; "_p"</f>
        <v>a_CYC_2_1_2_p</v>
      </c>
      <c r="B50">
        <v>0</v>
      </c>
      <c r="C50" t="s">
        <v>60</v>
      </c>
      <c r="D50">
        <v>2</v>
      </c>
      <c r="F50">
        <v>23</v>
      </c>
    </row>
    <row r="51" spans="1:6" x14ac:dyDescent="0.3">
      <c r="A51" t="str">
        <f ca="1">"a_" &amp;  INDIRECT("D" &amp; ROW(C51)-D51)  &amp; "_" &amp;D51 &amp; "_" &amp; INDIRECT("F" &amp; ROW(C51)-F51) &amp; "_p"</f>
        <v>a_CYC_3_1_2_p</v>
      </c>
      <c r="B51">
        <v>2</v>
      </c>
      <c r="C51" t="s">
        <v>61</v>
      </c>
      <c r="D51">
        <v>3</v>
      </c>
      <c r="F51">
        <v>24</v>
      </c>
    </row>
    <row r="52" spans="1:6" x14ac:dyDescent="0.3">
      <c r="A52" s="51" t="str">
        <f>"sector " &amp; D52 &amp; " and region " &amp;E52</f>
        <v>sector 1 and region 3</v>
      </c>
      <c r="B52" s="51"/>
      <c r="C52" s="51"/>
      <c r="D52" s="17">
        <v>1</v>
      </c>
      <c r="E52" s="17">
        <v>3</v>
      </c>
      <c r="F52" t="str">
        <f>D52 &amp; "_" &amp; E52</f>
        <v>1_3</v>
      </c>
    </row>
    <row r="53" spans="1:6" x14ac:dyDescent="0.3">
      <c r="A53" s="11" t="s">
        <v>58</v>
      </c>
      <c r="C53" s="1"/>
      <c r="D53" s="1" t="s">
        <v>90</v>
      </c>
      <c r="F53">
        <v>1</v>
      </c>
    </row>
    <row r="54" spans="1:6" x14ac:dyDescent="0.3">
      <c r="A54" t="str">
        <f ca="1">"a_" &amp;  INDIRECT("D" &amp; ROW(C54)-D54)  &amp; "_" &amp;D54 &amp; "_" &amp; INDIRECT("F" &amp; ROW(C54)-F54) &amp; "_p"</f>
        <v>a_T_1_1_3_p</v>
      </c>
      <c r="B54">
        <v>0.1</v>
      </c>
      <c r="C54" t="s">
        <v>59</v>
      </c>
      <c r="D54">
        <v>1</v>
      </c>
      <c r="F54">
        <v>2</v>
      </c>
    </row>
    <row r="55" spans="1:6" x14ac:dyDescent="0.3">
      <c r="A55" t="str">
        <f ca="1">"a_" &amp;  INDIRECT("D" &amp; ROW(C55)-D55)  &amp; "_" &amp;D55 &amp; "_" &amp; INDIRECT("F" &amp; ROW(C55)-F55) &amp; "_p"</f>
        <v>a_T_2_1_3_p</v>
      </c>
      <c r="B55">
        <v>0</v>
      </c>
      <c r="C55" t="s">
        <v>60</v>
      </c>
      <c r="D55">
        <v>2</v>
      </c>
      <c r="F55">
        <v>3</v>
      </c>
    </row>
    <row r="56" spans="1:6" x14ac:dyDescent="0.3">
      <c r="A56" t="str">
        <f ca="1">"a_" &amp;  INDIRECT("D" &amp; ROW(C56)-D56)  &amp; "_" &amp;D56 &amp; "_" &amp; INDIRECT("F" &amp; ROW(C56)-F56) &amp; "_p"</f>
        <v>a_T_3_1_3_p</v>
      </c>
      <c r="B56">
        <v>2</v>
      </c>
      <c r="C56" t="s">
        <v>61</v>
      </c>
      <c r="D56">
        <v>3</v>
      </c>
      <c r="F56">
        <v>4</v>
      </c>
    </row>
    <row r="57" spans="1:6" x14ac:dyDescent="0.3">
      <c r="A57" s="11" t="s">
        <v>63</v>
      </c>
      <c r="B57" s="1"/>
      <c r="C57" s="1"/>
      <c r="D57" s="1" t="s">
        <v>216</v>
      </c>
      <c r="F57">
        <v>5</v>
      </c>
    </row>
    <row r="58" spans="1:6" x14ac:dyDescent="0.3">
      <c r="A58" t="str">
        <f ca="1">"a_" &amp;  INDIRECT("D" &amp; ROW(C58)-D58)  &amp; "_" &amp;D58 &amp; "_" &amp; INDIRECT("F" &amp; ROW(C58)-F58) &amp; "_p"</f>
        <v>a_WS_1_1_3_p</v>
      </c>
      <c r="B58">
        <v>0</v>
      </c>
      <c r="C58" t="s">
        <v>59</v>
      </c>
      <c r="D58">
        <v>1</v>
      </c>
      <c r="F58">
        <v>6</v>
      </c>
    </row>
    <row r="59" spans="1:6" x14ac:dyDescent="0.3">
      <c r="A59" t="str">
        <f ca="1">"a_" &amp;  INDIRECT("D" &amp; ROW(C59)-D59)  &amp; "_" &amp;D59 &amp; "_" &amp; INDIRECT("F" &amp; ROW(C59)-F59) &amp; "_p"</f>
        <v>a_WS_2_1_3_p</v>
      </c>
      <c r="B59">
        <v>0</v>
      </c>
      <c r="C59" t="s">
        <v>60</v>
      </c>
      <c r="D59">
        <v>2</v>
      </c>
      <c r="F59">
        <v>7</v>
      </c>
    </row>
    <row r="60" spans="1:6" x14ac:dyDescent="0.3">
      <c r="A60" t="str">
        <f ca="1">"a_" &amp;  INDIRECT("D" &amp; ROW(C60)-D60)  &amp; "_" &amp;D60 &amp; "_" &amp; INDIRECT("F" &amp; ROW(C60)-F60) &amp; "_p"</f>
        <v>a_WS_3_1_3_p</v>
      </c>
      <c r="B60">
        <v>2</v>
      </c>
      <c r="C60" t="s">
        <v>61</v>
      </c>
      <c r="D60">
        <v>3</v>
      </c>
      <c r="F60">
        <v>8</v>
      </c>
    </row>
    <row r="61" spans="1:6" x14ac:dyDescent="0.3">
      <c r="A61" s="11" t="s">
        <v>62</v>
      </c>
      <c r="C61" s="1"/>
      <c r="D61" s="1" t="s">
        <v>218</v>
      </c>
      <c r="F61">
        <v>9</v>
      </c>
    </row>
    <row r="62" spans="1:6" x14ac:dyDescent="0.3">
      <c r="A62" t="str">
        <f ca="1">"a_" &amp;  INDIRECT("D" &amp; ROW(C62)-D62)  &amp; "_" &amp;D62 &amp; "_" &amp; INDIRECT("F" &amp; ROW(C62)-F62) &amp; "_p"</f>
        <v>a_PREC_1_1_3_p</v>
      </c>
      <c r="B62">
        <v>0</v>
      </c>
      <c r="C62" t="s">
        <v>59</v>
      </c>
      <c r="D62">
        <v>1</v>
      </c>
      <c r="F62">
        <v>10</v>
      </c>
    </row>
    <row r="63" spans="1:6" x14ac:dyDescent="0.3">
      <c r="A63" t="str">
        <f ca="1">"a_" &amp;  INDIRECT("D" &amp; ROW(C63)-D63)  &amp; "_" &amp;D63 &amp; "_" &amp; INDIRECT("F" &amp; ROW(C63)-F63) &amp; "_p"</f>
        <v>a_PREC_2_1_3_p</v>
      </c>
      <c r="B63">
        <v>0</v>
      </c>
      <c r="C63" t="s">
        <v>60</v>
      </c>
      <c r="D63">
        <v>2</v>
      </c>
      <c r="F63">
        <v>11</v>
      </c>
    </row>
    <row r="64" spans="1:6" x14ac:dyDescent="0.3">
      <c r="A64" t="str">
        <f ca="1">"a_" &amp;  INDIRECT("D" &amp; ROW(C64)-D64)  &amp; "_" &amp;D64 &amp; "_" &amp; INDIRECT("F" &amp; ROW(C64)-F64) &amp; "_p"</f>
        <v>a_PREC_3_1_3_p</v>
      </c>
      <c r="B64">
        <v>2</v>
      </c>
      <c r="C64" t="s">
        <v>61</v>
      </c>
      <c r="D64">
        <v>3</v>
      </c>
      <c r="F64">
        <v>12</v>
      </c>
    </row>
    <row r="65" spans="1:6" x14ac:dyDescent="0.3">
      <c r="A65" s="11" t="s">
        <v>64</v>
      </c>
      <c r="C65" s="1"/>
      <c r="D65" s="1" t="s">
        <v>217</v>
      </c>
      <c r="F65">
        <v>13</v>
      </c>
    </row>
    <row r="66" spans="1:6" x14ac:dyDescent="0.3">
      <c r="A66" t="str">
        <f ca="1">"a_" &amp;  INDIRECT("D" &amp; ROW(C66)-D66)  &amp; "_" &amp;D66 &amp; "_" &amp; INDIRECT("F" &amp; ROW(C66)-F66) &amp; "_p"</f>
        <v>a_SL_1_1_3_p</v>
      </c>
      <c r="B66">
        <v>0.02</v>
      </c>
      <c r="C66" t="s">
        <v>59</v>
      </c>
      <c r="D66">
        <v>1</v>
      </c>
      <c r="F66">
        <v>14</v>
      </c>
    </row>
    <row r="67" spans="1:6" x14ac:dyDescent="0.3">
      <c r="A67" t="str">
        <f ca="1">"a_" &amp;  INDIRECT("D" &amp; ROW(C67)-D67)  &amp; "_" &amp;D67 &amp; "_" &amp; INDIRECT("F" &amp; ROW(C67)-F67) &amp; "_p"</f>
        <v>a_SL_2_1_3_p</v>
      </c>
      <c r="B67">
        <v>0</v>
      </c>
      <c r="C67" t="s">
        <v>60</v>
      </c>
      <c r="D67">
        <v>2</v>
      </c>
      <c r="F67">
        <v>15</v>
      </c>
    </row>
    <row r="68" spans="1:6" x14ac:dyDescent="0.3">
      <c r="A68" t="str">
        <f ca="1">"a_" &amp;  INDIRECT("D" &amp; ROW(C68)-D68)  &amp; "_" &amp;D68 &amp; "_" &amp; INDIRECT("F" &amp; ROW(C68)-F68) &amp; "_p"</f>
        <v>a_SL_3_1_3_p</v>
      </c>
      <c r="B68">
        <v>2</v>
      </c>
      <c r="C68" t="s">
        <v>61</v>
      </c>
      <c r="D68">
        <v>3</v>
      </c>
      <c r="F68">
        <v>16</v>
      </c>
    </row>
    <row r="69" spans="1:6" x14ac:dyDescent="0.3">
      <c r="A69" s="11" t="s">
        <v>169</v>
      </c>
      <c r="C69" s="1"/>
      <c r="D69" s="1" t="s">
        <v>219</v>
      </c>
      <c r="F69">
        <v>17</v>
      </c>
    </row>
    <row r="70" spans="1:6" x14ac:dyDescent="0.3">
      <c r="A70" t="str">
        <f ca="1">"a_" &amp;  INDIRECT("D" &amp; ROW(C70)-D70)  &amp; "_" &amp;D70 &amp; "_" &amp; INDIRECT("F" &amp; ROW(C70)-F70) &amp; "_p"</f>
        <v>a_DRO_1_1_3_p</v>
      </c>
      <c r="B70" s="1">
        <v>0</v>
      </c>
      <c r="C70" t="s">
        <v>59</v>
      </c>
      <c r="D70">
        <v>1</v>
      </c>
      <c r="F70">
        <v>18</v>
      </c>
    </row>
    <row r="71" spans="1:6" x14ac:dyDescent="0.3">
      <c r="A71" t="str">
        <f ca="1">"a_" &amp;  INDIRECT("D" &amp; ROW(C71)-D71)  &amp; "_" &amp;D71 &amp; "_" &amp; INDIRECT("F" &amp; ROW(C71)-F71) &amp; "_p"</f>
        <v>a_DRO_2_1_3_p</v>
      </c>
      <c r="B71">
        <v>0</v>
      </c>
      <c r="C71" t="s">
        <v>60</v>
      </c>
      <c r="D71">
        <v>2</v>
      </c>
      <c r="F71">
        <v>19</v>
      </c>
    </row>
    <row r="72" spans="1:6" x14ac:dyDescent="0.3">
      <c r="A72" t="str">
        <f ca="1">"a_" &amp;  INDIRECT("D" &amp; ROW(C72)-D72)  &amp; "_" &amp;D72 &amp; "_" &amp; INDIRECT("F" &amp; ROW(C72)-F72) &amp; "_p"</f>
        <v>a_DRO_3_1_3_p</v>
      </c>
      <c r="B72">
        <v>2</v>
      </c>
      <c r="C72" t="s">
        <v>61</v>
      </c>
      <c r="D72">
        <v>3</v>
      </c>
      <c r="F72">
        <v>20</v>
      </c>
    </row>
    <row r="73" spans="1:6" x14ac:dyDescent="0.3">
      <c r="A73" s="11" t="s">
        <v>170</v>
      </c>
      <c r="D73" t="s">
        <v>220</v>
      </c>
      <c r="F73">
        <v>21</v>
      </c>
    </row>
    <row r="74" spans="1:6" x14ac:dyDescent="0.3">
      <c r="A74" t="str">
        <f ca="1">"a_" &amp;  INDIRECT("D" &amp; ROW(C74)-D74)  &amp; "_" &amp;D74 &amp; "_" &amp; INDIRECT("F" &amp; ROW(C74)-F74) &amp; "_p"</f>
        <v>a_CYC_1_1_3_p</v>
      </c>
      <c r="B74">
        <v>0</v>
      </c>
      <c r="C74" t="s">
        <v>59</v>
      </c>
      <c r="D74">
        <v>1</v>
      </c>
      <c r="F74">
        <v>22</v>
      </c>
    </row>
    <row r="75" spans="1:6" x14ac:dyDescent="0.3">
      <c r="A75" t="str">
        <f ca="1">"a_" &amp;  INDIRECT("D" &amp; ROW(C75)-D75)  &amp; "_" &amp;D75 &amp; "_" &amp; INDIRECT("F" &amp; ROW(C75)-F75) &amp; "_p"</f>
        <v>a_CYC_2_1_3_p</v>
      </c>
      <c r="B75">
        <v>0</v>
      </c>
      <c r="C75" t="s">
        <v>60</v>
      </c>
      <c r="D75">
        <v>2</v>
      </c>
      <c r="F75">
        <v>23</v>
      </c>
    </row>
    <row r="76" spans="1:6" x14ac:dyDescent="0.3">
      <c r="A76" t="str">
        <f ca="1">"a_" &amp;  INDIRECT("D" &amp; ROW(C76)-D76)  &amp; "_" &amp;D76 &amp; "_" &amp; INDIRECT("F" &amp; ROW(C76)-F76) &amp; "_p"</f>
        <v>a_CYC_3_1_3_p</v>
      </c>
      <c r="B76">
        <v>2</v>
      </c>
      <c r="C76" t="s">
        <v>61</v>
      </c>
      <c r="D76">
        <v>3</v>
      </c>
      <c r="F76">
        <v>24</v>
      </c>
    </row>
    <row r="77" spans="1:6" x14ac:dyDescent="0.3">
      <c r="A77" s="51" t="str">
        <f>"sector " &amp; D77 &amp; " and region " &amp;E77</f>
        <v>sector 2 and region 1</v>
      </c>
      <c r="B77" s="51"/>
      <c r="C77" s="51"/>
      <c r="D77" s="17">
        <v>2</v>
      </c>
      <c r="E77" s="17">
        <v>1</v>
      </c>
      <c r="F77" t="str">
        <f>D77 &amp; "_" &amp; E77</f>
        <v>2_1</v>
      </c>
    </row>
    <row r="78" spans="1:6" x14ac:dyDescent="0.3">
      <c r="A78" s="11" t="s">
        <v>58</v>
      </c>
      <c r="C78" s="1"/>
      <c r="D78" s="1" t="s">
        <v>90</v>
      </c>
      <c r="F78">
        <v>1</v>
      </c>
    </row>
    <row r="79" spans="1:6" x14ac:dyDescent="0.3">
      <c r="A79" t="str">
        <f ca="1">"a_" &amp;  INDIRECT("D" &amp; ROW(C79)-D79)  &amp; "_" &amp;D79 &amp; "_" &amp; INDIRECT("F" &amp; ROW(C79)-F79) &amp; "_p"</f>
        <v>a_T_1_2_1_p</v>
      </c>
      <c r="B79">
        <v>4.4999999999999998E-2</v>
      </c>
      <c r="C79" t="s">
        <v>59</v>
      </c>
      <c r="D79">
        <v>1</v>
      </c>
      <c r="F79">
        <v>2</v>
      </c>
    </row>
    <row r="80" spans="1:6" x14ac:dyDescent="0.3">
      <c r="A80" t="str">
        <f ca="1">"a_" &amp;  INDIRECT("D" &amp; ROW(C80)-D80)  &amp; "_" &amp;D80 &amp; "_" &amp; INDIRECT("F" &amp; ROW(C80)-F80) &amp; "_p"</f>
        <v>a_T_2_2_1_p</v>
      </c>
      <c r="B80">
        <v>0</v>
      </c>
      <c r="C80" t="s">
        <v>60</v>
      </c>
      <c r="D80">
        <v>2</v>
      </c>
      <c r="F80">
        <v>3</v>
      </c>
    </row>
    <row r="81" spans="1:6" x14ac:dyDescent="0.3">
      <c r="A81" t="str">
        <f ca="1">"a_" &amp;  INDIRECT("D" &amp; ROW(C81)-D81)  &amp; "_" &amp;D81 &amp; "_" &amp; INDIRECT("F" &amp; ROW(C81)-F81) &amp; "_p"</f>
        <v>a_T_3_2_1_p</v>
      </c>
      <c r="B81">
        <v>2</v>
      </c>
      <c r="C81" t="s">
        <v>61</v>
      </c>
      <c r="D81">
        <v>3</v>
      </c>
      <c r="F81">
        <v>4</v>
      </c>
    </row>
    <row r="82" spans="1:6" x14ac:dyDescent="0.3">
      <c r="A82" s="11" t="s">
        <v>63</v>
      </c>
      <c r="C82" s="1"/>
      <c r="D82" s="1" t="s">
        <v>216</v>
      </c>
      <c r="F82">
        <v>5</v>
      </c>
    </row>
    <row r="83" spans="1:6" x14ac:dyDescent="0.3">
      <c r="A83" t="str">
        <f ca="1">"a_" &amp;  INDIRECT("D" &amp; ROW(C83)-D83)  &amp; "_" &amp;D83 &amp; "_" &amp; INDIRECT("F" &amp; ROW(C83)-F83) &amp; "_p"</f>
        <v>a_WS_1_2_1_p</v>
      </c>
      <c r="B83">
        <v>0</v>
      </c>
      <c r="C83" t="s">
        <v>59</v>
      </c>
      <c r="D83">
        <v>1</v>
      </c>
      <c r="F83">
        <v>6</v>
      </c>
    </row>
    <row r="84" spans="1:6" x14ac:dyDescent="0.3">
      <c r="A84" t="str">
        <f ca="1">"a_" &amp;  INDIRECT("D" &amp; ROW(C84)-D84)  &amp; "_" &amp;D84 &amp; "_" &amp; INDIRECT("F" &amp; ROW(C84)-F84) &amp; "_p"</f>
        <v>a_WS_2_2_1_p</v>
      </c>
      <c r="B84">
        <v>0</v>
      </c>
      <c r="C84" t="s">
        <v>60</v>
      </c>
      <c r="D84">
        <v>2</v>
      </c>
      <c r="F84">
        <v>7</v>
      </c>
    </row>
    <row r="85" spans="1:6" x14ac:dyDescent="0.3">
      <c r="A85" t="str">
        <f ca="1">"a_" &amp;  INDIRECT("D" &amp; ROW(C85)-D85)  &amp; "_" &amp;D85 &amp; "_" &amp; INDIRECT("F" &amp; ROW(C85)-F85) &amp; "_p"</f>
        <v>a_WS_3_2_1_p</v>
      </c>
      <c r="B85">
        <v>2</v>
      </c>
      <c r="C85" t="s">
        <v>61</v>
      </c>
      <c r="D85">
        <v>3</v>
      </c>
      <c r="F85">
        <v>8</v>
      </c>
    </row>
    <row r="86" spans="1:6" x14ac:dyDescent="0.3">
      <c r="A86" s="11" t="s">
        <v>62</v>
      </c>
      <c r="C86" s="1"/>
      <c r="D86" s="1" t="s">
        <v>218</v>
      </c>
      <c r="F86">
        <v>9</v>
      </c>
    </row>
    <row r="87" spans="1:6" x14ac:dyDescent="0.3">
      <c r="A87" t="str">
        <f ca="1">"a_" &amp;  INDIRECT("D" &amp; ROW(C87)-D87)  &amp; "_" &amp;D87 &amp; "_" &amp; INDIRECT("F" &amp; ROW(C87)-F87) &amp; "_p"</f>
        <v>a_PREC_1_2_1_p</v>
      </c>
      <c r="B87">
        <v>0</v>
      </c>
      <c r="C87" t="s">
        <v>59</v>
      </c>
      <c r="D87">
        <v>1</v>
      </c>
      <c r="F87">
        <v>10</v>
      </c>
    </row>
    <row r="88" spans="1:6" x14ac:dyDescent="0.3">
      <c r="A88" t="str">
        <f ca="1">"a_" &amp;  INDIRECT("D" &amp; ROW(C88)-D88)  &amp; "_" &amp;D88 &amp; "_" &amp; INDIRECT("F" &amp; ROW(C88)-F88) &amp; "_p"</f>
        <v>a_PREC_2_2_1_p</v>
      </c>
      <c r="B88">
        <v>0</v>
      </c>
      <c r="C88" t="s">
        <v>60</v>
      </c>
      <c r="D88">
        <v>2</v>
      </c>
      <c r="F88">
        <v>11</v>
      </c>
    </row>
    <row r="89" spans="1:6" x14ac:dyDescent="0.3">
      <c r="A89" t="str">
        <f ca="1">"a_" &amp;  INDIRECT("D" &amp; ROW(C89)-D89)  &amp; "_" &amp;D89 &amp; "_" &amp; INDIRECT("F" &amp; ROW(C89)-F89) &amp; "_p"</f>
        <v>a_PREC_3_2_1_p</v>
      </c>
      <c r="B89">
        <v>2</v>
      </c>
      <c r="C89" t="s">
        <v>61</v>
      </c>
      <c r="D89">
        <v>3</v>
      </c>
      <c r="F89">
        <v>12</v>
      </c>
    </row>
    <row r="90" spans="1:6" x14ac:dyDescent="0.3">
      <c r="A90" s="11" t="s">
        <v>64</v>
      </c>
      <c r="C90" s="1"/>
      <c r="D90" s="1" t="s">
        <v>217</v>
      </c>
      <c r="F90">
        <v>13</v>
      </c>
    </row>
    <row r="91" spans="1:6" x14ac:dyDescent="0.3">
      <c r="A91" t="str">
        <f ca="1">"a_" &amp;  INDIRECT("D" &amp; ROW(C91)-D91)  &amp; "_" &amp;D91 &amp; "_" &amp; INDIRECT("F" &amp; ROW(C91)-F91) &amp; "_p"</f>
        <v>a_SL_1_2_1_p</v>
      </c>
      <c r="B91">
        <v>0</v>
      </c>
      <c r="C91" t="s">
        <v>59</v>
      </c>
      <c r="D91">
        <v>1</v>
      </c>
      <c r="F91">
        <v>14</v>
      </c>
    </row>
    <row r="92" spans="1:6" x14ac:dyDescent="0.3">
      <c r="A92" t="str">
        <f ca="1">"a_" &amp;  INDIRECT("D" &amp; ROW(C92)-D92)  &amp; "_" &amp;D92 &amp; "_" &amp; INDIRECT("F" &amp; ROW(C92)-F92) &amp; "_p"</f>
        <v>a_SL_2_2_1_p</v>
      </c>
      <c r="B92">
        <v>0</v>
      </c>
      <c r="C92" t="s">
        <v>60</v>
      </c>
      <c r="D92">
        <v>2</v>
      </c>
      <c r="F92">
        <v>15</v>
      </c>
    </row>
    <row r="93" spans="1:6" x14ac:dyDescent="0.3">
      <c r="A93" t="str">
        <f ca="1">"a_" &amp;  INDIRECT("D" &amp; ROW(C93)-D93)  &amp; "_" &amp;D93 &amp; "_" &amp; INDIRECT("F" &amp; ROW(C93)-F93) &amp; "_p"</f>
        <v>a_SL_3_2_1_p</v>
      </c>
      <c r="B93">
        <v>2</v>
      </c>
      <c r="C93" t="s">
        <v>61</v>
      </c>
      <c r="D93">
        <v>3</v>
      </c>
      <c r="F93">
        <v>16</v>
      </c>
    </row>
    <row r="94" spans="1:6" x14ac:dyDescent="0.3">
      <c r="A94" s="11" t="s">
        <v>169</v>
      </c>
      <c r="C94" s="1"/>
      <c r="D94" s="1" t="s">
        <v>219</v>
      </c>
      <c r="F94">
        <v>17</v>
      </c>
    </row>
    <row r="95" spans="1:6" x14ac:dyDescent="0.3">
      <c r="A95" t="str">
        <f ca="1">"a_" &amp;  INDIRECT("D" &amp; ROW(C95)-D95)  &amp; "_" &amp;D95 &amp; "_" &amp; INDIRECT("F" &amp; ROW(C95)-F95) &amp; "_p"</f>
        <v>a_DRO_1_2_1_p</v>
      </c>
      <c r="B95">
        <v>0</v>
      </c>
      <c r="C95" t="s">
        <v>59</v>
      </c>
      <c r="D95">
        <v>1</v>
      </c>
      <c r="F95">
        <v>18</v>
      </c>
    </row>
    <row r="96" spans="1:6" x14ac:dyDescent="0.3">
      <c r="A96" t="str">
        <f ca="1">"a_" &amp;  INDIRECT("D" &amp; ROW(C96)-D96)  &amp; "_" &amp;D96 &amp; "_" &amp; INDIRECT("F" &amp; ROW(C96)-F96) &amp; "_p"</f>
        <v>a_DRO_2_2_1_p</v>
      </c>
      <c r="B96">
        <v>0</v>
      </c>
      <c r="C96" t="s">
        <v>60</v>
      </c>
      <c r="D96">
        <v>2</v>
      </c>
      <c r="F96">
        <v>19</v>
      </c>
    </row>
    <row r="97" spans="1:6" x14ac:dyDescent="0.3">
      <c r="A97" t="str">
        <f ca="1">"a_" &amp;  INDIRECT("D" &amp; ROW(C97)-D97)  &amp; "_" &amp;D97 &amp; "_" &amp; INDIRECT("F" &amp; ROW(C97)-F97) &amp; "_p"</f>
        <v>a_DRO_3_2_1_p</v>
      </c>
      <c r="B97">
        <v>2</v>
      </c>
      <c r="C97" t="s">
        <v>61</v>
      </c>
      <c r="D97">
        <v>3</v>
      </c>
      <c r="F97">
        <v>20</v>
      </c>
    </row>
    <row r="98" spans="1:6" x14ac:dyDescent="0.3">
      <c r="A98" s="11" t="s">
        <v>170</v>
      </c>
      <c r="D98" t="s">
        <v>220</v>
      </c>
      <c r="F98">
        <v>21</v>
      </c>
    </row>
    <row r="99" spans="1:6" x14ac:dyDescent="0.3">
      <c r="A99" t="str">
        <f ca="1">"a_" &amp;  INDIRECT("D" &amp; ROW(C99)-D99)  &amp; "_" &amp;D99 &amp; "_" &amp; INDIRECT("F" &amp; ROW(C99)-F99) &amp; "_p"</f>
        <v>a_CYC_1_2_1_p</v>
      </c>
      <c r="B99">
        <v>0</v>
      </c>
      <c r="C99" t="s">
        <v>59</v>
      </c>
      <c r="D99">
        <v>1</v>
      </c>
      <c r="F99">
        <v>22</v>
      </c>
    </row>
    <row r="100" spans="1:6" x14ac:dyDescent="0.3">
      <c r="A100" t="str">
        <f ca="1">"a_" &amp;  INDIRECT("D" &amp; ROW(C100)-D100)  &amp; "_" &amp;D100 &amp; "_" &amp; INDIRECT("F" &amp; ROW(C100)-F100) &amp; "_p"</f>
        <v>a_CYC_2_2_1_p</v>
      </c>
      <c r="B100">
        <v>0</v>
      </c>
      <c r="C100" t="s">
        <v>60</v>
      </c>
      <c r="D100">
        <v>2</v>
      </c>
      <c r="F100">
        <v>23</v>
      </c>
    </row>
    <row r="101" spans="1:6" x14ac:dyDescent="0.3">
      <c r="A101" t="str">
        <f ca="1">"a_" &amp;  INDIRECT("D" &amp; ROW(C101)-D101)  &amp; "_" &amp;D101 &amp; "_" &amp; INDIRECT("F" &amp; ROW(C101)-F101) &amp; "_p"</f>
        <v>a_CYC_3_2_1_p</v>
      </c>
      <c r="B101">
        <v>2</v>
      </c>
      <c r="C101" t="s">
        <v>61</v>
      </c>
      <c r="D101">
        <v>3</v>
      </c>
      <c r="F101">
        <v>24</v>
      </c>
    </row>
    <row r="102" spans="1:6" x14ac:dyDescent="0.3">
      <c r="A102" s="51" t="str">
        <f>"sector " &amp; D102 &amp; " and region " &amp;E102</f>
        <v>sector 2 and region 2</v>
      </c>
      <c r="B102" s="51"/>
      <c r="C102" s="51"/>
      <c r="D102" s="17">
        <v>2</v>
      </c>
      <c r="E102" s="17">
        <v>2</v>
      </c>
      <c r="F102" t="str">
        <f>D102 &amp; "_" &amp; E102</f>
        <v>2_2</v>
      </c>
    </row>
    <row r="103" spans="1:6" x14ac:dyDescent="0.3">
      <c r="A103" s="11" t="s">
        <v>58</v>
      </c>
      <c r="C103" s="1"/>
      <c r="D103" s="1" t="s">
        <v>90</v>
      </c>
      <c r="F103">
        <v>1</v>
      </c>
    </row>
    <row r="104" spans="1:6" x14ac:dyDescent="0.3">
      <c r="A104" t="str">
        <f ca="1">"a_" &amp;  INDIRECT("D" &amp; ROW(C104)-D104)  &amp; "_" &amp;D104 &amp; "_" &amp; INDIRECT("F" &amp; ROW(C104)-F104) &amp; "_p"</f>
        <v>a_T_1_2_2_p</v>
      </c>
      <c r="B104">
        <v>4.4999999999999998E-2</v>
      </c>
      <c r="C104" t="s">
        <v>59</v>
      </c>
      <c r="D104">
        <v>1</v>
      </c>
      <c r="F104">
        <v>2</v>
      </c>
    </row>
    <row r="105" spans="1:6" x14ac:dyDescent="0.3">
      <c r="A105" t="str">
        <f ca="1">"a_" &amp;  INDIRECT("D" &amp; ROW(C105)-D105)  &amp; "_" &amp;D105 &amp; "_" &amp; INDIRECT("F" &amp; ROW(C105)-F105) &amp; "_p"</f>
        <v>a_T_2_2_2_p</v>
      </c>
      <c r="B105">
        <v>0</v>
      </c>
      <c r="C105" t="s">
        <v>60</v>
      </c>
      <c r="D105">
        <v>2</v>
      </c>
      <c r="F105">
        <v>3</v>
      </c>
    </row>
    <row r="106" spans="1:6" x14ac:dyDescent="0.3">
      <c r="A106" t="str">
        <f ca="1">"a_" &amp;  INDIRECT("D" &amp; ROW(C106)-D106)  &amp; "_" &amp;D106 &amp; "_" &amp; INDIRECT("F" &amp; ROW(C106)-F106) &amp; "_p"</f>
        <v>a_T_3_2_2_p</v>
      </c>
      <c r="B106">
        <v>2</v>
      </c>
      <c r="C106" t="s">
        <v>61</v>
      </c>
      <c r="D106">
        <v>3</v>
      </c>
      <c r="F106">
        <v>4</v>
      </c>
    </row>
    <row r="107" spans="1:6" x14ac:dyDescent="0.3">
      <c r="A107" s="11" t="s">
        <v>63</v>
      </c>
      <c r="C107" s="1"/>
      <c r="D107" s="1" t="s">
        <v>216</v>
      </c>
      <c r="F107">
        <v>5</v>
      </c>
    </row>
    <row r="108" spans="1:6" x14ac:dyDescent="0.3">
      <c r="A108" t="str">
        <f ca="1">"a_" &amp;  INDIRECT("D" &amp; ROW(C108)-D108)  &amp; "_" &amp;D108 &amp; "_" &amp; INDIRECT("F" &amp; ROW(C108)-F108) &amp; "_p"</f>
        <v>a_WS_1_2_2_p</v>
      </c>
      <c r="B108">
        <v>0</v>
      </c>
      <c r="C108" t="s">
        <v>59</v>
      </c>
      <c r="D108">
        <v>1</v>
      </c>
      <c r="F108">
        <v>6</v>
      </c>
    </row>
    <row r="109" spans="1:6" x14ac:dyDescent="0.3">
      <c r="A109" t="str">
        <f ca="1">"a_" &amp;  INDIRECT("D" &amp; ROW(C109)-D109)  &amp; "_" &amp;D109 &amp; "_" &amp; INDIRECT("F" &amp; ROW(C109)-F109) &amp; "_p"</f>
        <v>a_WS_2_2_2_p</v>
      </c>
      <c r="B109">
        <v>0</v>
      </c>
      <c r="C109" t="s">
        <v>60</v>
      </c>
      <c r="D109">
        <v>2</v>
      </c>
      <c r="F109">
        <v>7</v>
      </c>
    </row>
    <row r="110" spans="1:6" x14ac:dyDescent="0.3">
      <c r="A110" t="str">
        <f ca="1">"a_" &amp;  INDIRECT("D" &amp; ROW(C110)-D110)  &amp; "_" &amp;D110 &amp; "_" &amp; INDIRECT("F" &amp; ROW(C110)-F110) &amp; "_p"</f>
        <v>a_WS_3_2_2_p</v>
      </c>
      <c r="B110">
        <v>2</v>
      </c>
      <c r="C110" t="s">
        <v>61</v>
      </c>
      <c r="D110">
        <v>3</v>
      </c>
      <c r="F110">
        <v>8</v>
      </c>
    </row>
    <row r="111" spans="1:6" x14ac:dyDescent="0.3">
      <c r="A111" s="11" t="s">
        <v>62</v>
      </c>
      <c r="C111" s="1"/>
      <c r="D111" s="1" t="s">
        <v>218</v>
      </c>
      <c r="F111">
        <v>9</v>
      </c>
    </row>
    <row r="112" spans="1:6" x14ac:dyDescent="0.3">
      <c r="A112" t="str">
        <f ca="1">"a_" &amp;  INDIRECT("D" &amp; ROW(C112)-D112)  &amp; "_" &amp;D112 &amp; "_" &amp; INDIRECT("F" &amp; ROW(C112)-F112) &amp; "_p"</f>
        <v>a_PREC_1_2_2_p</v>
      </c>
      <c r="B112">
        <v>0</v>
      </c>
      <c r="C112" t="s">
        <v>59</v>
      </c>
      <c r="D112">
        <v>1</v>
      </c>
      <c r="F112">
        <v>10</v>
      </c>
    </row>
    <row r="113" spans="1:6" x14ac:dyDescent="0.3">
      <c r="A113" t="str">
        <f ca="1">"a_" &amp;  INDIRECT("D" &amp; ROW(C113)-D113)  &amp; "_" &amp;D113 &amp; "_" &amp; INDIRECT("F" &amp; ROW(C113)-F113) &amp; "_p"</f>
        <v>a_PREC_2_2_2_p</v>
      </c>
      <c r="B113">
        <v>0</v>
      </c>
      <c r="C113" t="s">
        <v>60</v>
      </c>
      <c r="D113">
        <v>2</v>
      </c>
      <c r="F113">
        <v>11</v>
      </c>
    </row>
    <row r="114" spans="1:6" x14ac:dyDescent="0.3">
      <c r="A114" t="str">
        <f ca="1">"a_" &amp;  INDIRECT("D" &amp; ROW(C114)-D114)  &amp; "_" &amp;D114 &amp; "_" &amp; INDIRECT("F" &amp; ROW(C114)-F114) &amp; "_p"</f>
        <v>a_PREC_3_2_2_p</v>
      </c>
      <c r="B114">
        <v>2</v>
      </c>
      <c r="C114" t="s">
        <v>61</v>
      </c>
      <c r="D114">
        <v>3</v>
      </c>
      <c r="F114">
        <v>12</v>
      </c>
    </row>
    <row r="115" spans="1:6" x14ac:dyDescent="0.3">
      <c r="A115" s="11" t="s">
        <v>64</v>
      </c>
      <c r="C115" s="1"/>
      <c r="D115" s="1" t="s">
        <v>217</v>
      </c>
      <c r="F115">
        <v>13</v>
      </c>
    </row>
    <row r="116" spans="1:6" x14ac:dyDescent="0.3">
      <c r="A116" t="str">
        <f ca="1">"a_" &amp;  INDIRECT("D" &amp; ROW(C116)-D116)  &amp; "_" &amp;D116 &amp; "_" &amp; INDIRECT("F" &amp; ROW(C116)-F116) &amp; "_p"</f>
        <v>a_SL_1_2_2_p</v>
      </c>
      <c r="B116">
        <v>0</v>
      </c>
      <c r="C116" t="s">
        <v>59</v>
      </c>
      <c r="D116">
        <v>1</v>
      </c>
      <c r="F116">
        <v>14</v>
      </c>
    </row>
    <row r="117" spans="1:6" x14ac:dyDescent="0.3">
      <c r="A117" t="str">
        <f ca="1">"a_" &amp;  INDIRECT("D" &amp; ROW(C117)-D117)  &amp; "_" &amp;D117 &amp; "_" &amp; INDIRECT("F" &amp; ROW(C117)-F117) &amp; "_p"</f>
        <v>a_SL_2_2_2_p</v>
      </c>
      <c r="B117">
        <v>0</v>
      </c>
      <c r="C117" t="s">
        <v>60</v>
      </c>
      <c r="D117">
        <v>2</v>
      </c>
      <c r="F117">
        <v>15</v>
      </c>
    </row>
    <row r="118" spans="1:6" x14ac:dyDescent="0.3">
      <c r="A118" t="str">
        <f ca="1">"a_" &amp;  INDIRECT("D" &amp; ROW(C118)-D118)  &amp; "_" &amp;D118 &amp; "_" &amp; INDIRECT("F" &amp; ROW(C118)-F118) &amp; "_p"</f>
        <v>a_SL_3_2_2_p</v>
      </c>
      <c r="B118">
        <v>2</v>
      </c>
      <c r="C118" t="s">
        <v>61</v>
      </c>
      <c r="D118">
        <v>3</v>
      </c>
      <c r="F118">
        <v>16</v>
      </c>
    </row>
    <row r="119" spans="1:6" x14ac:dyDescent="0.3">
      <c r="A119" s="11" t="s">
        <v>169</v>
      </c>
      <c r="C119" s="1"/>
      <c r="D119" s="1" t="s">
        <v>219</v>
      </c>
      <c r="F119">
        <v>17</v>
      </c>
    </row>
    <row r="120" spans="1:6" x14ac:dyDescent="0.3">
      <c r="A120" t="str">
        <f ca="1">"a_" &amp;  INDIRECT("D" &amp; ROW(C120)-D120)  &amp; "_" &amp;D120 &amp; "_" &amp; INDIRECT("F" &amp; ROW(C120)-F120) &amp; "_p"</f>
        <v>a_DRO_1_2_2_p</v>
      </c>
      <c r="B120">
        <v>0</v>
      </c>
      <c r="C120" t="s">
        <v>59</v>
      </c>
      <c r="D120">
        <v>1</v>
      </c>
      <c r="F120">
        <v>18</v>
      </c>
    </row>
    <row r="121" spans="1:6" x14ac:dyDescent="0.3">
      <c r="A121" t="str">
        <f ca="1">"a_" &amp;  INDIRECT("D" &amp; ROW(C121)-D121)  &amp; "_" &amp;D121 &amp; "_" &amp; INDIRECT("F" &amp; ROW(C121)-F121) &amp; "_p"</f>
        <v>a_DRO_2_2_2_p</v>
      </c>
      <c r="B121">
        <v>0</v>
      </c>
      <c r="C121" t="s">
        <v>60</v>
      </c>
      <c r="D121">
        <v>2</v>
      </c>
      <c r="F121">
        <v>19</v>
      </c>
    </row>
    <row r="122" spans="1:6" x14ac:dyDescent="0.3">
      <c r="A122" t="str">
        <f ca="1">"a_" &amp;  INDIRECT("D" &amp; ROW(C122)-D122)  &amp; "_" &amp;D122 &amp; "_" &amp; INDIRECT("F" &amp; ROW(C122)-F122) &amp; "_p"</f>
        <v>a_DRO_3_2_2_p</v>
      </c>
      <c r="B122">
        <v>2</v>
      </c>
      <c r="C122" t="s">
        <v>61</v>
      </c>
      <c r="D122">
        <v>3</v>
      </c>
      <c r="F122">
        <v>20</v>
      </c>
    </row>
    <row r="123" spans="1:6" x14ac:dyDescent="0.3">
      <c r="A123" s="11" t="s">
        <v>170</v>
      </c>
      <c r="D123" t="s">
        <v>220</v>
      </c>
      <c r="F123">
        <v>21</v>
      </c>
    </row>
    <row r="124" spans="1:6" x14ac:dyDescent="0.3">
      <c r="A124" t="str">
        <f ca="1">"a_" &amp;  INDIRECT("D" &amp; ROW(C124)-D124)  &amp; "_" &amp;D124 &amp; "_" &amp; INDIRECT("F" &amp; ROW(C124)-F124) &amp; "_p"</f>
        <v>a_CYC_1_2_2_p</v>
      </c>
      <c r="B124">
        <v>0</v>
      </c>
      <c r="C124" t="s">
        <v>59</v>
      </c>
      <c r="D124">
        <v>1</v>
      </c>
      <c r="F124">
        <v>22</v>
      </c>
    </row>
    <row r="125" spans="1:6" x14ac:dyDescent="0.3">
      <c r="A125" t="str">
        <f ca="1">"a_" &amp;  INDIRECT("D" &amp; ROW(C125)-D125)  &amp; "_" &amp;D125 &amp; "_" &amp; INDIRECT("F" &amp; ROW(C125)-F125) &amp; "_p"</f>
        <v>a_CYC_2_2_2_p</v>
      </c>
      <c r="B125">
        <v>0</v>
      </c>
      <c r="C125" t="s">
        <v>60</v>
      </c>
      <c r="D125">
        <v>2</v>
      </c>
      <c r="F125">
        <v>23</v>
      </c>
    </row>
    <row r="126" spans="1:6" x14ac:dyDescent="0.3">
      <c r="A126" t="str">
        <f ca="1">"a_" &amp;  INDIRECT("D" &amp; ROW(C126)-D126)  &amp; "_" &amp;D126 &amp; "_" &amp; INDIRECT("F" &amp; ROW(C126)-F126) &amp; "_p"</f>
        <v>a_CYC_3_2_2_p</v>
      </c>
      <c r="B126">
        <v>2</v>
      </c>
      <c r="C126" t="s">
        <v>61</v>
      </c>
      <c r="D126">
        <v>3</v>
      </c>
      <c r="F126">
        <v>24</v>
      </c>
    </row>
    <row r="127" spans="1:6" x14ac:dyDescent="0.3">
      <c r="A127" s="51" t="str">
        <f>"sector " &amp; D127 &amp; " and region " &amp;E127</f>
        <v>sector 2 and region 3</v>
      </c>
      <c r="B127" s="51"/>
      <c r="C127" s="51"/>
      <c r="D127" s="17">
        <v>2</v>
      </c>
      <c r="E127" s="17">
        <v>3</v>
      </c>
      <c r="F127" t="str">
        <f>D127 &amp; "_" &amp; E127</f>
        <v>2_3</v>
      </c>
    </row>
    <row r="128" spans="1:6" x14ac:dyDescent="0.3">
      <c r="A128" s="11" t="s">
        <v>58</v>
      </c>
      <c r="C128" s="1"/>
      <c r="D128" s="1" t="s">
        <v>90</v>
      </c>
      <c r="F128">
        <v>1</v>
      </c>
    </row>
    <row r="129" spans="1:6" x14ac:dyDescent="0.3">
      <c r="A129" t="str">
        <f ca="1">"a_" &amp;  INDIRECT("D" &amp; ROW(C129)-D129)  &amp; "_" &amp;D129 &amp; "_" &amp; INDIRECT("F" &amp; ROW(C129)-F129) &amp; "_p"</f>
        <v>a_T_1_2_3_p</v>
      </c>
      <c r="B129">
        <v>4.4999999999999998E-2</v>
      </c>
      <c r="C129" t="s">
        <v>59</v>
      </c>
      <c r="D129">
        <v>1</v>
      </c>
      <c r="F129">
        <v>2</v>
      </c>
    </row>
    <row r="130" spans="1:6" x14ac:dyDescent="0.3">
      <c r="A130" t="str">
        <f ca="1">"a_" &amp;  INDIRECT("D" &amp; ROW(C130)-D130)  &amp; "_" &amp;D130 &amp; "_" &amp; INDIRECT("F" &amp; ROW(C130)-F130) &amp; "_p"</f>
        <v>a_T_2_2_3_p</v>
      </c>
      <c r="B130">
        <v>0</v>
      </c>
      <c r="C130" t="s">
        <v>60</v>
      </c>
      <c r="D130">
        <v>2</v>
      </c>
      <c r="F130">
        <v>3</v>
      </c>
    </row>
    <row r="131" spans="1:6" x14ac:dyDescent="0.3">
      <c r="A131" t="str">
        <f ca="1">"a_" &amp;  INDIRECT("D" &amp; ROW(C131)-D131)  &amp; "_" &amp;D131 &amp; "_" &amp; INDIRECT("F" &amp; ROW(C131)-F131) &amp; "_p"</f>
        <v>a_T_3_2_3_p</v>
      </c>
      <c r="B131">
        <v>2</v>
      </c>
      <c r="C131" t="s">
        <v>61</v>
      </c>
      <c r="D131">
        <v>3</v>
      </c>
      <c r="F131">
        <v>4</v>
      </c>
    </row>
    <row r="132" spans="1:6" x14ac:dyDescent="0.3">
      <c r="A132" s="11" t="s">
        <v>63</v>
      </c>
      <c r="C132" s="1"/>
      <c r="D132" s="1" t="s">
        <v>216</v>
      </c>
      <c r="F132">
        <v>5</v>
      </c>
    </row>
    <row r="133" spans="1:6" x14ac:dyDescent="0.3">
      <c r="A133" t="str">
        <f ca="1">"a_" &amp;  INDIRECT("D" &amp; ROW(C133)-D133)  &amp; "_" &amp;D133 &amp; "_" &amp; INDIRECT("F" &amp; ROW(C133)-F133) &amp; "_p"</f>
        <v>a_WS_1_2_3_p</v>
      </c>
      <c r="B133">
        <v>0</v>
      </c>
      <c r="C133" t="s">
        <v>59</v>
      </c>
      <c r="D133">
        <v>1</v>
      </c>
      <c r="F133">
        <v>6</v>
      </c>
    </row>
    <row r="134" spans="1:6" x14ac:dyDescent="0.3">
      <c r="A134" t="str">
        <f ca="1">"a_" &amp;  INDIRECT("D" &amp; ROW(C134)-D134)  &amp; "_" &amp;D134 &amp; "_" &amp; INDIRECT("F" &amp; ROW(C134)-F134) &amp; "_p"</f>
        <v>a_WS_2_2_3_p</v>
      </c>
      <c r="B134">
        <v>0</v>
      </c>
      <c r="C134" t="s">
        <v>60</v>
      </c>
      <c r="D134">
        <v>2</v>
      </c>
      <c r="F134">
        <v>7</v>
      </c>
    </row>
    <row r="135" spans="1:6" x14ac:dyDescent="0.3">
      <c r="A135" t="str">
        <f ca="1">"a_" &amp;  INDIRECT("D" &amp; ROW(C135)-D135)  &amp; "_" &amp;D135 &amp; "_" &amp; INDIRECT("F" &amp; ROW(C135)-F135) &amp; "_p"</f>
        <v>a_WS_3_2_3_p</v>
      </c>
      <c r="B135">
        <v>2</v>
      </c>
      <c r="C135" t="s">
        <v>61</v>
      </c>
      <c r="D135">
        <v>3</v>
      </c>
      <c r="F135">
        <v>8</v>
      </c>
    </row>
    <row r="136" spans="1:6" x14ac:dyDescent="0.3">
      <c r="A136" s="11" t="s">
        <v>62</v>
      </c>
      <c r="C136" s="1"/>
      <c r="D136" s="1" t="s">
        <v>218</v>
      </c>
      <c r="F136">
        <v>9</v>
      </c>
    </row>
    <row r="137" spans="1:6" x14ac:dyDescent="0.3">
      <c r="A137" t="str">
        <f ca="1">"a_" &amp;  INDIRECT("D" &amp; ROW(C137)-D137)  &amp; "_" &amp;D137 &amp; "_" &amp; INDIRECT("F" &amp; ROW(C137)-F137) &amp; "_p"</f>
        <v>a_PREC_1_2_3_p</v>
      </c>
      <c r="B137">
        <v>0</v>
      </c>
      <c r="C137" t="s">
        <v>59</v>
      </c>
      <c r="D137">
        <v>1</v>
      </c>
      <c r="F137">
        <v>10</v>
      </c>
    </row>
    <row r="138" spans="1:6" x14ac:dyDescent="0.3">
      <c r="A138" t="str">
        <f ca="1">"a_" &amp;  INDIRECT("D" &amp; ROW(C138)-D138)  &amp; "_" &amp;D138 &amp; "_" &amp; INDIRECT("F" &amp; ROW(C138)-F138) &amp; "_p"</f>
        <v>a_PREC_2_2_3_p</v>
      </c>
      <c r="B138">
        <v>0</v>
      </c>
      <c r="C138" t="s">
        <v>60</v>
      </c>
      <c r="D138">
        <v>2</v>
      </c>
      <c r="F138">
        <v>11</v>
      </c>
    </row>
    <row r="139" spans="1:6" x14ac:dyDescent="0.3">
      <c r="A139" t="str">
        <f ca="1">"a_" &amp;  INDIRECT("D" &amp; ROW(C139)-D139)  &amp; "_" &amp;D139 &amp; "_" &amp; INDIRECT("F" &amp; ROW(C139)-F139) &amp; "_p"</f>
        <v>a_PREC_3_2_3_p</v>
      </c>
      <c r="B139">
        <v>2</v>
      </c>
      <c r="C139" t="s">
        <v>61</v>
      </c>
      <c r="D139">
        <v>3</v>
      </c>
      <c r="F139">
        <v>12</v>
      </c>
    </row>
    <row r="140" spans="1:6" x14ac:dyDescent="0.3">
      <c r="A140" s="11" t="s">
        <v>64</v>
      </c>
      <c r="C140" s="1"/>
      <c r="D140" s="1" t="s">
        <v>217</v>
      </c>
      <c r="F140">
        <v>13</v>
      </c>
    </row>
    <row r="141" spans="1:6" x14ac:dyDescent="0.3">
      <c r="A141" t="str">
        <f ca="1">"a_" &amp;  INDIRECT("D" &amp; ROW(C141)-D141)  &amp; "_" &amp;D141 &amp; "_" &amp; INDIRECT("F" &amp; ROW(C141)-F141) &amp; "_p"</f>
        <v>a_SL_1_2_3_p</v>
      </c>
      <c r="B141">
        <v>0</v>
      </c>
      <c r="C141" t="s">
        <v>59</v>
      </c>
      <c r="D141">
        <v>1</v>
      </c>
      <c r="F141">
        <v>14</v>
      </c>
    </row>
    <row r="142" spans="1:6" x14ac:dyDescent="0.3">
      <c r="A142" t="str">
        <f ca="1">"a_" &amp;  INDIRECT("D" &amp; ROW(C142)-D142)  &amp; "_" &amp;D142 &amp; "_" &amp; INDIRECT("F" &amp; ROW(C142)-F142) &amp; "_p"</f>
        <v>a_SL_2_2_3_p</v>
      </c>
      <c r="B142">
        <v>0</v>
      </c>
      <c r="C142" t="s">
        <v>60</v>
      </c>
      <c r="D142">
        <v>2</v>
      </c>
      <c r="F142">
        <v>15</v>
      </c>
    </row>
    <row r="143" spans="1:6" x14ac:dyDescent="0.3">
      <c r="A143" t="str">
        <f ca="1">"a_" &amp;  INDIRECT("D" &amp; ROW(C143)-D143)  &amp; "_" &amp;D143 &amp; "_" &amp; INDIRECT("F" &amp; ROW(C143)-F143) &amp; "_p"</f>
        <v>a_SL_3_2_3_p</v>
      </c>
      <c r="B143">
        <v>2</v>
      </c>
      <c r="C143" t="s">
        <v>61</v>
      </c>
      <c r="D143">
        <v>3</v>
      </c>
      <c r="F143">
        <v>16</v>
      </c>
    </row>
    <row r="144" spans="1:6" x14ac:dyDescent="0.3">
      <c r="A144" s="11" t="s">
        <v>169</v>
      </c>
      <c r="C144" s="1"/>
      <c r="D144" s="1" t="s">
        <v>219</v>
      </c>
      <c r="F144">
        <v>17</v>
      </c>
    </row>
    <row r="145" spans="1:6" x14ac:dyDescent="0.3">
      <c r="A145" t="str">
        <f ca="1">"a_" &amp;  INDIRECT("D" &amp; ROW(C145)-D145)  &amp; "_" &amp;D145 &amp; "_" &amp; INDIRECT("F" &amp; ROW(C145)-F145) &amp; "_p"</f>
        <v>a_DRO_1_2_3_p</v>
      </c>
      <c r="B145">
        <v>0</v>
      </c>
      <c r="C145" t="s">
        <v>59</v>
      </c>
      <c r="D145">
        <v>1</v>
      </c>
      <c r="F145">
        <v>18</v>
      </c>
    </row>
    <row r="146" spans="1:6" x14ac:dyDescent="0.3">
      <c r="A146" t="str">
        <f ca="1">"a_" &amp;  INDIRECT("D" &amp; ROW(C146)-D146)  &amp; "_" &amp;D146 &amp; "_" &amp; INDIRECT("F" &amp; ROW(C146)-F146) &amp; "_p"</f>
        <v>a_DRO_2_2_3_p</v>
      </c>
      <c r="B146">
        <v>0</v>
      </c>
      <c r="C146" t="s">
        <v>60</v>
      </c>
      <c r="D146">
        <v>2</v>
      </c>
      <c r="F146">
        <v>19</v>
      </c>
    </row>
    <row r="147" spans="1:6" x14ac:dyDescent="0.3">
      <c r="A147" t="str">
        <f ca="1">"a_" &amp;  INDIRECT("D" &amp; ROW(C147)-D147)  &amp; "_" &amp;D147 &amp; "_" &amp; INDIRECT("F" &amp; ROW(C147)-F147) &amp; "_p"</f>
        <v>a_DRO_3_2_3_p</v>
      </c>
      <c r="B147">
        <v>2</v>
      </c>
      <c r="C147" t="s">
        <v>61</v>
      </c>
      <c r="D147">
        <v>3</v>
      </c>
      <c r="F147">
        <v>20</v>
      </c>
    </row>
    <row r="148" spans="1:6" x14ac:dyDescent="0.3">
      <c r="A148" s="11" t="s">
        <v>170</v>
      </c>
      <c r="D148" t="s">
        <v>220</v>
      </c>
      <c r="F148">
        <v>21</v>
      </c>
    </row>
    <row r="149" spans="1:6" x14ac:dyDescent="0.3">
      <c r="A149" t="str">
        <f ca="1">"a_" &amp;  INDIRECT("D" &amp; ROW(C149)-D149)  &amp; "_" &amp;D149 &amp; "_" &amp; INDIRECT("F" &amp; ROW(C149)-F149) &amp; "_p"</f>
        <v>a_CYC_1_2_3_p</v>
      </c>
      <c r="B149">
        <v>0</v>
      </c>
      <c r="C149" t="s">
        <v>59</v>
      </c>
      <c r="D149">
        <v>1</v>
      </c>
      <c r="F149">
        <v>22</v>
      </c>
    </row>
    <row r="150" spans="1:6" x14ac:dyDescent="0.3">
      <c r="A150" t="str">
        <f ca="1">"a_" &amp;  INDIRECT("D" &amp; ROW(C150)-D150)  &amp; "_" &amp;D150 &amp; "_" &amp; INDIRECT("F" &amp; ROW(C150)-F150) &amp; "_p"</f>
        <v>a_CYC_2_2_3_p</v>
      </c>
      <c r="B150">
        <v>0</v>
      </c>
      <c r="C150" t="s">
        <v>60</v>
      </c>
      <c r="D150">
        <v>2</v>
      </c>
      <c r="F150">
        <v>23</v>
      </c>
    </row>
    <row r="151" spans="1:6" x14ac:dyDescent="0.3">
      <c r="A151" t="str">
        <f ca="1">"a_" &amp;  INDIRECT("D" &amp; ROW(C151)-D151)  &amp; "_" &amp;D151 &amp; "_" &amp; INDIRECT("F" &amp; ROW(C151)-F151) &amp; "_p"</f>
        <v>a_CYC_3_2_3_p</v>
      </c>
      <c r="B151">
        <v>2</v>
      </c>
      <c r="C151" t="s">
        <v>61</v>
      </c>
      <c r="D151">
        <v>3</v>
      </c>
      <c r="F151">
        <v>24</v>
      </c>
    </row>
    <row r="152" spans="1:6" x14ac:dyDescent="0.3">
      <c r="A152" s="51" t="str">
        <f>"sector " &amp; D152 &amp; " and region " &amp;E152</f>
        <v>sector 3 and region 1</v>
      </c>
      <c r="B152" s="51"/>
      <c r="C152" s="51"/>
      <c r="D152" s="17">
        <v>3</v>
      </c>
      <c r="E152" s="17">
        <v>1</v>
      </c>
      <c r="F152" t="str">
        <f>D152 &amp; "_" &amp; E152</f>
        <v>3_1</v>
      </c>
    </row>
    <row r="153" spans="1:6" x14ac:dyDescent="0.3">
      <c r="A153" s="11" t="s">
        <v>58</v>
      </c>
      <c r="C153" s="1"/>
      <c r="D153" s="1" t="s">
        <v>90</v>
      </c>
      <c r="F153">
        <v>1</v>
      </c>
    </row>
    <row r="154" spans="1:6" x14ac:dyDescent="0.3">
      <c r="A154" t="str">
        <f ca="1">"a_" &amp;  INDIRECT("D" &amp; ROW(C154)-D154)  &amp; "_" &amp;D154 &amp; "_" &amp; INDIRECT("F" &amp; ROW(C154)-F154) &amp; "_p"</f>
        <v>a_T_1_3_1_p</v>
      </c>
      <c r="B154">
        <v>0</v>
      </c>
      <c r="C154" t="s">
        <v>59</v>
      </c>
      <c r="D154">
        <v>1</v>
      </c>
      <c r="F154">
        <v>2</v>
      </c>
    </row>
    <row r="155" spans="1:6" x14ac:dyDescent="0.3">
      <c r="A155" t="str">
        <f ca="1">"a_" &amp;  INDIRECT("D" &amp; ROW(C155)-D155)  &amp; "_" &amp;D155 &amp; "_" &amp; INDIRECT("F" &amp; ROW(C155)-F155) &amp; "_p"</f>
        <v>a_T_2_3_1_p</v>
      </c>
      <c r="B155">
        <v>0</v>
      </c>
      <c r="C155" t="s">
        <v>60</v>
      </c>
      <c r="D155">
        <v>2</v>
      </c>
      <c r="F155">
        <v>3</v>
      </c>
    </row>
    <row r="156" spans="1:6" x14ac:dyDescent="0.3">
      <c r="A156" t="str">
        <f ca="1">"a_" &amp;  INDIRECT("D" &amp; ROW(C156)-D156)  &amp; "_" &amp;D156 &amp; "_" &amp; INDIRECT("F" &amp; ROW(C156)-F156) &amp; "_p"</f>
        <v>a_T_3_3_1_p</v>
      </c>
      <c r="B156">
        <v>2</v>
      </c>
      <c r="C156" t="s">
        <v>61</v>
      </c>
      <c r="D156">
        <v>3</v>
      </c>
      <c r="F156">
        <v>4</v>
      </c>
    </row>
    <row r="157" spans="1:6" x14ac:dyDescent="0.3">
      <c r="A157" s="11" t="s">
        <v>63</v>
      </c>
      <c r="C157" s="1"/>
      <c r="D157" s="1" t="s">
        <v>216</v>
      </c>
      <c r="F157">
        <v>5</v>
      </c>
    </row>
    <row r="158" spans="1:6" x14ac:dyDescent="0.3">
      <c r="A158" t="str">
        <f ca="1">"a_" &amp;  INDIRECT("D" &amp; ROW(C158)-D158)  &amp; "_" &amp;D158 &amp; "_" &amp; INDIRECT("F" &amp; ROW(C158)-F158) &amp; "_p"</f>
        <v>a_WS_1_3_1_p</v>
      </c>
      <c r="B158">
        <v>0</v>
      </c>
      <c r="C158" t="s">
        <v>59</v>
      </c>
      <c r="D158">
        <v>1</v>
      </c>
      <c r="F158">
        <v>6</v>
      </c>
    </row>
    <row r="159" spans="1:6" x14ac:dyDescent="0.3">
      <c r="A159" t="str">
        <f ca="1">"a_" &amp;  INDIRECT("D" &amp; ROW(C159)-D159)  &amp; "_" &amp;D159 &amp; "_" &amp; INDIRECT("F" &amp; ROW(C159)-F159) &amp; "_p"</f>
        <v>a_WS_2_3_1_p</v>
      </c>
      <c r="B159">
        <v>0</v>
      </c>
      <c r="C159" t="s">
        <v>60</v>
      </c>
      <c r="D159">
        <v>2</v>
      </c>
      <c r="F159">
        <v>7</v>
      </c>
    </row>
    <row r="160" spans="1:6" x14ac:dyDescent="0.3">
      <c r="A160" t="str">
        <f ca="1">"a_" &amp;  INDIRECT("D" &amp; ROW(C160)-D160)  &amp; "_" &amp;D160 &amp; "_" &amp; INDIRECT("F" &amp; ROW(C160)-F160) &amp; "_p"</f>
        <v>a_WS_3_3_1_p</v>
      </c>
      <c r="B160">
        <v>2</v>
      </c>
      <c r="C160" t="s">
        <v>61</v>
      </c>
      <c r="D160">
        <v>3</v>
      </c>
      <c r="F160">
        <v>8</v>
      </c>
    </row>
    <row r="161" spans="1:6" x14ac:dyDescent="0.3">
      <c r="A161" s="11" t="s">
        <v>62</v>
      </c>
      <c r="C161" s="1"/>
      <c r="D161" s="1" t="s">
        <v>218</v>
      </c>
      <c r="F161">
        <v>9</v>
      </c>
    </row>
    <row r="162" spans="1:6" x14ac:dyDescent="0.3">
      <c r="A162" t="str">
        <f ca="1">"a_" &amp;  INDIRECT("D" &amp; ROW(C162)-D162)  &amp; "_" &amp;D162 &amp; "_" &amp; INDIRECT("F" &amp; ROW(C162)-F162) &amp; "_p"</f>
        <v>a_PREC_1_3_1_p</v>
      </c>
      <c r="B162">
        <v>0</v>
      </c>
      <c r="C162" t="s">
        <v>59</v>
      </c>
      <c r="D162">
        <v>1</v>
      </c>
      <c r="F162">
        <v>10</v>
      </c>
    </row>
    <row r="163" spans="1:6" x14ac:dyDescent="0.3">
      <c r="A163" t="str">
        <f ca="1">"a_" &amp;  INDIRECT("D" &amp; ROW(C163)-D163)  &amp; "_" &amp;D163 &amp; "_" &amp; INDIRECT("F" &amp; ROW(C163)-F163) &amp; "_p"</f>
        <v>a_PREC_2_3_1_p</v>
      </c>
      <c r="B163">
        <v>0</v>
      </c>
      <c r="C163" t="s">
        <v>60</v>
      </c>
      <c r="D163">
        <v>2</v>
      </c>
      <c r="F163">
        <v>11</v>
      </c>
    </row>
    <row r="164" spans="1:6" x14ac:dyDescent="0.3">
      <c r="A164" t="str">
        <f ca="1">"a_" &amp;  INDIRECT("D" &amp; ROW(C164)-D164)  &amp; "_" &amp;D164 &amp; "_" &amp; INDIRECT("F" &amp; ROW(C164)-F164) &amp; "_p"</f>
        <v>a_PREC_3_3_1_p</v>
      </c>
      <c r="B164">
        <v>2</v>
      </c>
      <c r="C164" t="s">
        <v>61</v>
      </c>
      <c r="D164">
        <v>3</v>
      </c>
      <c r="F164">
        <v>12</v>
      </c>
    </row>
    <row r="165" spans="1:6" x14ac:dyDescent="0.3">
      <c r="A165" s="11" t="s">
        <v>64</v>
      </c>
      <c r="C165" s="1"/>
      <c r="D165" s="1" t="s">
        <v>217</v>
      </c>
      <c r="F165">
        <v>13</v>
      </c>
    </row>
    <row r="166" spans="1:6" x14ac:dyDescent="0.3">
      <c r="A166" t="str">
        <f ca="1">"a_" &amp;  INDIRECT("D" &amp; ROW(C166)-D166)  &amp; "_" &amp;D166 &amp; "_" &amp; INDIRECT("F" &amp; ROW(C166)-F166) &amp; "_p"</f>
        <v>a_SL_1_3_1_p</v>
      </c>
      <c r="B166">
        <v>0</v>
      </c>
      <c r="C166" t="s">
        <v>59</v>
      </c>
      <c r="D166">
        <v>1</v>
      </c>
      <c r="F166">
        <v>14</v>
      </c>
    </row>
    <row r="167" spans="1:6" x14ac:dyDescent="0.3">
      <c r="A167" t="str">
        <f ca="1">"a_" &amp;  INDIRECT("D" &amp; ROW(C167)-D167)  &amp; "_" &amp;D167 &amp; "_" &amp; INDIRECT("F" &amp; ROW(C167)-F167) &amp; "_p"</f>
        <v>a_SL_2_3_1_p</v>
      </c>
      <c r="B167">
        <v>0</v>
      </c>
      <c r="C167" t="s">
        <v>60</v>
      </c>
      <c r="D167">
        <v>2</v>
      </c>
      <c r="F167">
        <v>15</v>
      </c>
    </row>
    <row r="168" spans="1:6" x14ac:dyDescent="0.3">
      <c r="A168" t="str">
        <f ca="1">"a_" &amp;  INDIRECT("D" &amp; ROW(C168)-D168)  &amp; "_" &amp;D168 &amp; "_" &amp; INDIRECT("F" &amp; ROW(C168)-F168) &amp; "_p"</f>
        <v>a_SL_3_3_1_p</v>
      </c>
      <c r="B168">
        <v>2</v>
      </c>
      <c r="C168" t="s">
        <v>61</v>
      </c>
      <c r="D168">
        <v>3</v>
      </c>
      <c r="F168">
        <v>16</v>
      </c>
    </row>
    <row r="169" spans="1:6" x14ac:dyDescent="0.3">
      <c r="A169" s="11" t="s">
        <v>169</v>
      </c>
      <c r="C169" s="1"/>
      <c r="D169" s="1" t="s">
        <v>219</v>
      </c>
      <c r="F169">
        <v>17</v>
      </c>
    </row>
    <row r="170" spans="1:6" x14ac:dyDescent="0.3">
      <c r="A170" t="str">
        <f ca="1">"a_" &amp;  INDIRECT("D" &amp; ROW(C170)-D170)  &amp; "_" &amp;D170 &amp; "_" &amp; INDIRECT("F" &amp; ROW(C170)-F170) &amp; "_p"</f>
        <v>a_DRO_1_3_1_p</v>
      </c>
      <c r="B170">
        <v>0</v>
      </c>
      <c r="C170" t="s">
        <v>59</v>
      </c>
      <c r="D170">
        <v>1</v>
      </c>
      <c r="F170">
        <v>18</v>
      </c>
    </row>
    <row r="171" spans="1:6" x14ac:dyDescent="0.3">
      <c r="A171" t="str">
        <f ca="1">"a_" &amp;  INDIRECT("D" &amp; ROW(C171)-D171)  &amp; "_" &amp;D171 &amp; "_" &amp; INDIRECT("F" &amp; ROW(C171)-F171) &amp; "_p"</f>
        <v>a_DRO_2_3_1_p</v>
      </c>
      <c r="B171">
        <v>0</v>
      </c>
      <c r="C171" t="s">
        <v>60</v>
      </c>
      <c r="D171">
        <v>2</v>
      </c>
      <c r="F171">
        <v>19</v>
      </c>
    </row>
    <row r="172" spans="1:6" x14ac:dyDescent="0.3">
      <c r="A172" t="str">
        <f ca="1">"a_" &amp;  INDIRECT("D" &amp; ROW(C172)-D172)  &amp; "_" &amp;D172 &amp; "_" &amp; INDIRECT("F" &amp; ROW(C172)-F172) &amp; "_p"</f>
        <v>a_DRO_3_3_1_p</v>
      </c>
      <c r="B172">
        <v>2</v>
      </c>
      <c r="C172" t="s">
        <v>61</v>
      </c>
      <c r="D172">
        <v>3</v>
      </c>
      <c r="F172">
        <v>20</v>
      </c>
    </row>
    <row r="173" spans="1:6" x14ac:dyDescent="0.3">
      <c r="A173" s="11" t="s">
        <v>170</v>
      </c>
      <c r="D173" t="s">
        <v>220</v>
      </c>
      <c r="F173">
        <v>21</v>
      </c>
    </row>
    <row r="174" spans="1:6" x14ac:dyDescent="0.3">
      <c r="A174" t="str">
        <f ca="1">"a_" &amp;  INDIRECT("D" &amp; ROW(C174)-D174)  &amp; "_" &amp;D174 &amp; "_" &amp; INDIRECT("F" &amp; ROW(C174)-F174) &amp; "_p"</f>
        <v>a_CYC_1_3_1_p</v>
      </c>
      <c r="B174">
        <v>0</v>
      </c>
      <c r="C174" t="s">
        <v>59</v>
      </c>
      <c r="D174">
        <v>1</v>
      </c>
      <c r="F174">
        <v>22</v>
      </c>
    </row>
    <row r="175" spans="1:6" x14ac:dyDescent="0.3">
      <c r="A175" t="str">
        <f ca="1">"a_" &amp;  INDIRECT("D" &amp; ROW(C175)-D175)  &amp; "_" &amp;D175 &amp; "_" &amp; INDIRECT("F" &amp; ROW(C175)-F175) &amp; "_p"</f>
        <v>a_CYC_2_3_1_p</v>
      </c>
      <c r="B175">
        <v>0</v>
      </c>
      <c r="C175" t="s">
        <v>60</v>
      </c>
      <c r="D175">
        <v>2</v>
      </c>
      <c r="F175">
        <v>23</v>
      </c>
    </row>
    <row r="176" spans="1:6" x14ac:dyDescent="0.3">
      <c r="A176" t="str">
        <f ca="1">"a_" &amp;  INDIRECT("D" &amp; ROW(C176)-D176)  &amp; "_" &amp;D176 &amp; "_" &amp; INDIRECT("F" &amp; ROW(C176)-F176) &amp; "_p"</f>
        <v>a_CYC_3_3_1_p</v>
      </c>
      <c r="B176">
        <v>2</v>
      </c>
      <c r="C176" t="s">
        <v>61</v>
      </c>
      <c r="D176">
        <v>3</v>
      </c>
      <c r="F176">
        <v>24</v>
      </c>
    </row>
    <row r="177" spans="1:6" x14ac:dyDescent="0.3">
      <c r="A177" s="51" t="str">
        <f>"sector " &amp; D177 &amp; " and region " &amp;E177</f>
        <v>sector 3 and region 2</v>
      </c>
      <c r="B177" s="51"/>
      <c r="C177" s="51"/>
      <c r="D177" s="17">
        <v>3</v>
      </c>
      <c r="E177" s="17">
        <v>2</v>
      </c>
      <c r="F177" t="str">
        <f>D177 &amp; "_" &amp; E177</f>
        <v>3_2</v>
      </c>
    </row>
    <row r="178" spans="1:6" x14ac:dyDescent="0.3">
      <c r="A178" s="11" t="s">
        <v>58</v>
      </c>
      <c r="C178" s="1"/>
      <c r="D178" s="1" t="s">
        <v>90</v>
      </c>
      <c r="F178">
        <v>1</v>
      </c>
    </row>
    <row r="179" spans="1:6" x14ac:dyDescent="0.3">
      <c r="A179" t="str">
        <f ca="1">"a_" &amp;  INDIRECT("D" &amp; ROW(C179)-D179)  &amp; "_" &amp;D179 &amp; "_" &amp; INDIRECT("F" &amp; ROW(C179)-F179) &amp; "_p"</f>
        <v>a_T_1_3_2_p</v>
      </c>
      <c r="B179">
        <v>0</v>
      </c>
      <c r="C179" t="s">
        <v>59</v>
      </c>
      <c r="D179">
        <v>1</v>
      </c>
      <c r="F179">
        <v>2</v>
      </c>
    </row>
    <row r="180" spans="1:6" x14ac:dyDescent="0.3">
      <c r="A180" t="str">
        <f ca="1">"a_" &amp;  INDIRECT("D" &amp; ROW(C180)-D180)  &amp; "_" &amp;D180 &amp; "_" &amp; INDIRECT("F" &amp; ROW(C180)-F180) &amp; "_p"</f>
        <v>a_T_2_3_2_p</v>
      </c>
      <c r="B180">
        <v>0</v>
      </c>
      <c r="C180" t="s">
        <v>60</v>
      </c>
      <c r="D180">
        <v>2</v>
      </c>
      <c r="F180">
        <v>3</v>
      </c>
    </row>
    <row r="181" spans="1:6" x14ac:dyDescent="0.3">
      <c r="A181" t="str">
        <f ca="1">"a_" &amp;  INDIRECT("D" &amp; ROW(C181)-D181)  &amp; "_" &amp;D181 &amp; "_" &amp; INDIRECT("F" &amp; ROW(C181)-F181) &amp; "_p"</f>
        <v>a_T_3_3_2_p</v>
      </c>
      <c r="B181">
        <v>2</v>
      </c>
      <c r="C181" t="s">
        <v>61</v>
      </c>
      <c r="D181">
        <v>3</v>
      </c>
      <c r="F181">
        <v>4</v>
      </c>
    </row>
    <row r="182" spans="1:6" x14ac:dyDescent="0.3">
      <c r="A182" s="11" t="s">
        <v>63</v>
      </c>
      <c r="C182" s="1"/>
      <c r="D182" s="1" t="s">
        <v>216</v>
      </c>
      <c r="F182">
        <v>5</v>
      </c>
    </row>
    <row r="183" spans="1:6" x14ac:dyDescent="0.3">
      <c r="A183" t="str">
        <f ca="1">"a_" &amp;  INDIRECT("D" &amp; ROW(C183)-D183)  &amp; "_" &amp;D183 &amp; "_" &amp; INDIRECT("F" &amp; ROW(C183)-F183) &amp; "_p"</f>
        <v>a_WS_1_3_2_p</v>
      </c>
      <c r="B183">
        <v>0</v>
      </c>
      <c r="C183" t="s">
        <v>59</v>
      </c>
      <c r="D183">
        <v>1</v>
      </c>
      <c r="F183">
        <v>6</v>
      </c>
    </row>
    <row r="184" spans="1:6" x14ac:dyDescent="0.3">
      <c r="A184" t="str">
        <f ca="1">"a_" &amp;  INDIRECT("D" &amp; ROW(C184)-D184)  &amp; "_" &amp;D184 &amp; "_" &amp; INDIRECT("F" &amp; ROW(C184)-F184) &amp; "_p"</f>
        <v>a_WS_2_3_2_p</v>
      </c>
      <c r="B184">
        <v>0</v>
      </c>
      <c r="C184" t="s">
        <v>60</v>
      </c>
      <c r="D184">
        <v>2</v>
      </c>
      <c r="F184">
        <v>7</v>
      </c>
    </row>
    <row r="185" spans="1:6" x14ac:dyDescent="0.3">
      <c r="A185" t="str">
        <f ca="1">"a_" &amp;  INDIRECT("D" &amp; ROW(C185)-D185)  &amp; "_" &amp;D185 &amp; "_" &amp; INDIRECT("F" &amp; ROW(C185)-F185) &amp; "_p"</f>
        <v>a_WS_3_3_2_p</v>
      </c>
      <c r="B185">
        <v>2</v>
      </c>
      <c r="C185" t="s">
        <v>61</v>
      </c>
      <c r="D185">
        <v>3</v>
      </c>
      <c r="F185">
        <v>8</v>
      </c>
    </row>
    <row r="186" spans="1:6" x14ac:dyDescent="0.3">
      <c r="A186" s="11" t="s">
        <v>62</v>
      </c>
      <c r="C186" s="1"/>
      <c r="D186" s="1" t="s">
        <v>218</v>
      </c>
      <c r="F186">
        <v>9</v>
      </c>
    </row>
    <row r="187" spans="1:6" x14ac:dyDescent="0.3">
      <c r="A187" t="str">
        <f ca="1">"a_" &amp;  INDIRECT("D" &amp; ROW(C187)-D187)  &amp; "_" &amp;D187 &amp; "_" &amp; INDIRECT("F" &amp; ROW(C187)-F187) &amp; "_p"</f>
        <v>a_PREC_1_3_2_p</v>
      </c>
      <c r="B187">
        <v>0</v>
      </c>
      <c r="C187" t="s">
        <v>59</v>
      </c>
      <c r="D187">
        <v>1</v>
      </c>
      <c r="F187">
        <v>10</v>
      </c>
    </row>
    <row r="188" spans="1:6" x14ac:dyDescent="0.3">
      <c r="A188" t="str">
        <f ca="1">"a_" &amp;  INDIRECT("D" &amp; ROW(C188)-D188)  &amp; "_" &amp;D188 &amp; "_" &amp; INDIRECT("F" &amp; ROW(C188)-F188) &amp; "_p"</f>
        <v>a_PREC_2_3_2_p</v>
      </c>
      <c r="B188">
        <v>0</v>
      </c>
      <c r="C188" t="s">
        <v>60</v>
      </c>
      <c r="D188">
        <v>2</v>
      </c>
      <c r="F188">
        <v>11</v>
      </c>
    </row>
    <row r="189" spans="1:6" x14ac:dyDescent="0.3">
      <c r="A189" t="str">
        <f ca="1">"a_" &amp;  INDIRECT("D" &amp; ROW(C189)-D189)  &amp; "_" &amp;D189 &amp; "_" &amp; INDIRECT("F" &amp; ROW(C189)-F189) &amp; "_p"</f>
        <v>a_PREC_3_3_2_p</v>
      </c>
      <c r="B189">
        <v>2</v>
      </c>
      <c r="C189" t="s">
        <v>61</v>
      </c>
      <c r="D189">
        <v>3</v>
      </c>
      <c r="F189">
        <v>12</v>
      </c>
    </row>
    <row r="190" spans="1:6" x14ac:dyDescent="0.3">
      <c r="A190" s="11" t="s">
        <v>64</v>
      </c>
      <c r="C190" s="1"/>
      <c r="D190" s="1" t="s">
        <v>217</v>
      </c>
      <c r="F190">
        <v>13</v>
      </c>
    </row>
    <row r="191" spans="1:6" x14ac:dyDescent="0.3">
      <c r="A191" t="str">
        <f ca="1">"a_" &amp;  INDIRECT("D" &amp; ROW(C191)-D191)  &amp; "_" &amp;D191 &amp; "_" &amp; INDIRECT("F" &amp; ROW(C191)-F191) &amp; "_p"</f>
        <v>a_SL_1_3_2_p</v>
      </c>
      <c r="B191">
        <v>0</v>
      </c>
      <c r="C191" t="s">
        <v>59</v>
      </c>
      <c r="D191">
        <v>1</v>
      </c>
      <c r="F191">
        <v>14</v>
      </c>
    </row>
    <row r="192" spans="1:6" x14ac:dyDescent="0.3">
      <c r="A192" t="str">
        <f ca="1">"a_" &amp;  INDIRECT("D" &amp; ROW(C192)-D192)  &amp; "_" &amp;D192 &amp; "_" &amp; INDIRECT("F" &amp; ROW(C192)-F192) &amp; "_p"</f>
        <v>a_SL_2_3_2_p</v>
      </c>
      <c r="B192">
        <v>0</v>
      </c>
      <c r="C192" t="s">
        <v>60</v>
      </c>
      <c r="D192">
        <v>2</v>
      </c>
      <c r="F192">
        <v>15</v>
      </c>
    </row>
    <row r="193" spans="1:6" x14ac:dyDescent="0.3">
      <c r="A193" t="str">
        <f ca="1">"a_" &amp;  INDIRECT("D" &amp; ROW(C193)-D193)  &amp; "_" &amp;D193 &amp; "_" &amp; INDIRECT("F" &amp; ROW(C193)-F193) &amp; "_p"</f>
        <v>a_SL_3_3_2_p</v>
      </c>
      <c r="B193">
        <v>2</v>
      </c>
      <c r="C193" t="s">
        <v>61</v>
      </c>
      <c r="D193">
        <v>3</v>
      </c>
      <c r="F193">
        <v>16</v>
      </c>
    </row>
    <row r="194" spans="1:6" x14ac:dyDescent="0.3">
      <c r="A194" s="11" t="s">
        <v>169</v>
      </c>
      <c r="C194" s="1"/>
      <c r="D194" s="1" t="s">
        <v>219</v>
      </c>
      <c r="F194">
        <v>17</v>
      </c>
    </row>
    <row r="195" spans="1:6" x14ac:dyDescent="0.3">
      <c r="A195" t="str">
        <f ca="1">"a_" &amp;  INDIRECT("D" &amp; ROW(C195)-D195)  &amp; "_" &amp;D195 &amp; "_" &amp; INDIRECT("F" &amp; ROW(C195)-F195) &amp; "_p"</f>
        <v>a_DRO_1_3_2_p</v>
      </c>
      <c r="B195">
        <v>0</v>
      </c>
      <c r="C195" t="s">
        <v>59</v>
      </c>
      <c r="D195">
        <v>1</v>
      </c>
      <c r="F195">
        <v>18</v>
      </c>
    </row>
    <row r="196" spans="1:6" x14ac:dyDescent="0.3">
      <c r="A196" t="str">
        <f ca="1">"a_" &amp;  INDIRECT("D" &amp; ROW(C196)-D196)  &amp; "_" &amp;D196 &amp; "_" &amp; INDIRECT("F" &amp; ROW(C196)-F196) &amp; "_p"</f>
        <v>a_DRO_2_3_2_p</v>
      </c>
      <c r="B196">
        <v>0</v>
      </c>
      <c r="C196" t="s">
        <v>60</v>
      </c>
      <c r="D196">
        <v>2</v>
      </c>
      <c r="F196">
        <v>19</v>
      </c>
    </row>
    <row r="197" spans="1:6" x14ac:dyDescent="0.3">
      <c r="A197" t="str">
        <f ca="1">"a_" &amp;  INDIRECT("D" &amp; ROW(C197)-D197)  &amp; "_" &amp;D197 &amp; "_" &amp; INDIRECT("F" &amp; ROW(C197)-F197) &amp; "_p"</f>
        <v>a_DRO_3_3_2_p</v>
      </c>
      <c r="B197">
        <v>2</v>
      </c>
      <c r="C197" t="s">
        <v>61</v>
      </c>
      <c r="D197">
        <v>3</v>
      </c>
      <c r="F197">
        <v>20</v>
      </c>
    </row>
    <row r="198" spans="1:6" x14ac:dyDescent="0.3">
      <c r="A198" s="11" t="s">
        <v>170</v>
      </c>
      <c r="D198" t="s">
        <v>220</v>
      </c>
      <c r="F198">
        <v>21</v>
      </c>
    </row>
    <row r="199" spans="1:6" x14ac:dyDescent="0.3">
      <c r="A199" t="str">
        <f ca="1">"a_" &amp;  INDIRECT("D" &amp; ROW(C199)-D199)  &amp; "_" &amp;D199 &amp; "_" &amp; INDIRECT("F" &amp; ROW(C199)-F199) &amp; "_p"</f>
        <v>a_CYC_1_3_2_p</v>
      </c>
      <c r="B199">
        <v>0</v>
      </c>
      <c r="C199" t="s">
        <v>59</v>
      </c>
      <c r="D199">
        <v>1</v>
      </c>
      <c r="F199">
        <v>22</v>
      </c>
    </row>
    <row r="200" spans="1:6" x14ac:dyDescent="0.3">
      <c r="A200" t="str">
        <f ca="1">"a_" &amp;  INDIRECT("D" &amp; ROW(C200)-D200)  &amp; "_" &amp;D200 &amp; "_" &amp; INDIRECT("F" &amp; ROW(C200)-F200) &amp; "_p"</f>
        <v>a_CYC_2_3_2_p</v>
      </c>
      <c r="B200">
        <v>0</v>
      </c>
      <c r="C200" t="s">
        <v>60</v>
      </c>
      <c r="D200">
        <v>2</v>
      </c>
      <c r="F200">
        <v>23</v>
      </c>
    </row>
    <row r="201" spans="1:6" x14ac:dyDescent="0.3">
      <c r="A201" t="str">
        <f ca="1">"a_" &amp;  INDIRECT("D" &amp; ROW(C201)-D201)  &amp; "_" &amp;D201 &amp; "_" &amp; INDIRECT("F" &amp; ROW(C201)-F201) &amp; "_p"</f>
        <v>a_CYC_3_3_2_p</v>
      </c>
      <c r="B201">
        <v>2</v>
      </c>
      <c r="C201" t="s">
        <v>61</v>
      </c>
      <c r="D201">
        <v>3</v>
      </c>
      <c r="F201">
        <v>24</v>
      </c>
    </row>
    <row r="202" spans="1:6" x14ac:dyDescent="0.3">
      <c r="A202" s="51" t="str">
        <f>"sector " &amp; D202 &amp; " and region " &amp;E202</f>
        <v>sector 3 and region 3</v>
      </c>
      <c r="B202" s="51"/>
      <c r="C202" s="51"/>
      <c r="D202" s="17">
        <v>3</v>
      </c>
      <c r="E202" s="17">
        <v>3</v>
      </c>
      <c r="F202" t="str">
        <f>D202 &amp; "_" &amp; E202</f>
        <v>3_3</v>
      </c>
    </row>
    <row r="203" spans="1:6" x14ac:dyDescent="0.3">
      <c r="A203" s="11" t="s">
        <v>58</v>
      </c>
      <c r="C203" s="1"/>
      <c r="D203" s="1" t="s">
        <v>90</v>
      </c>
      <c r="F203">
        <v>1</v>
      </c>
    </row>
    <row r="204" spans="1:6" x14ac:dyDescent="0.3">
      <c r="A204" t="str" cm="1">
        <f t="array" aca="1" ref="A204" ca="1">"a_T_1_" &amp; INDIRECT("F" &amp; ROW(C204)-2) &amp; "_p"</f>
        <v>a_T_1_3_3_p</v>
      </c>
      <c r="B204">
        <v>0</v>
      </c>
      <c r="C204" t="s">
        <v>59</v>
      </c>
      <c r="D204">
        <v>1</v>
      </c>
      <c r="F204">
        <v>2</v>
      </c>
    </row>
    <row r="205" spans="1:6" x14ac:dyDescent="0.3">
      <c r="A205" t="str" cm="1">
        <f t="array" aca="1" ref="A205" ca="1">"a_T_2_" &amp; INDIRECT("F" &amp; ROW(C205)-3) &amp; "_p"</f>
        <v>a_T_2_3_3_p</v>
      </c>
      <c r="B205">
        <v>0</v>
      </c>
      <c r="C205" t="s">
        <v>60</v>
      </c>
      <c r="D205">
        <v>2</v>
      </c>
      <c r="F205">
        <v>3</v>
      </c>
    </row>
    <row r="206" spans="1:6" x14ac:dyDescent="0.3">
      <c r="A206" t="str" cm="1">
        <f t="array" aca="1" ref="A206" ca="1">"a_T_3_" &amp; INDIRECT("F" &amp; ROW(C206)-4) &amp; "_p"</f>
        <v>a_T_3_3_3_p</v>
      </c>
      <c r="B206">
        <v>2</v>
      </c>
      <c r="C206" t="s">
        <v>61</v>
      </c>
      <c r="D206">
        <v>3</v>
      </c>
      <c r="F206">
        <v>4</v>
      </c>
    </row>
    <row r="207" spans="1:6" x14ac:dyDescent="0.3">
      <c r="A207" s="11" t="s">
        <v>63</v>
      </c>
      <c r="C207" s="1"/>
      <c r="D207" s="1" t="s">
        <v>216</v>
      </c>
      <c r="F207">
        <v>5</v>
      </c>
    </row>
    <row r="208" spans="1:6" x14ac:dyDescent="0.3">
      <c r="A208" t="str">
        <f t="array" aca="1" ref="A208" ca="1">"a_WS_1_" &amp; INDIRECT("F" &amp; ROW(C208)-6) &amp; "_p"</f>
        <v>a_WS_1_3_3_p</v>
      </c>
      <c r="B208">
        <v>0</v>
      </c>
      <c r="C208" t="s">
        <v>59</v>
      </c>
      <c r="D208">
        <v>1</v>
      </c>
      <c r="F208">
        <v>6</v>
      </c>
    </row>
    <row r="209" spans="1:6" x14ac:dyDescent="0.3">
      <c r="A209" t="str">
        <f t="array" aca="1" ref="A209" ca="1">"a_WS_2_" &amp; INDIRECT("F" &amp; ROW(C209)-7) &amp; "_p"</f>
        <v>a_WS_2_3_3_p</v>
      </c>
      <c r="B209">
        <v>0</v>
      </c>
      <c r="C209" t="s">
        <v>60</v>
      </c>
      <c r="D209">
        <v>2</v>
      </c>
      <c r="F209">
        <v>7</v>
      </c>
    </row>
    <row r="210" spans="1:6" x14ac:dyDescent="0.3">
      <c r="A210" t="str">
        <f t="array" aca="1" ref="A210" ca="1">"a_WS_3_" &amp; INDIRECT("F" &amp; ROW(C210)-8) &amp; "_p"</f>
        <v>a_WS_3_3_3_p</v>
      </c>
      <c r="B210">
        <v>2</v>
      </c>
      <c r="C210" t="s">
        <v>61</v>
      </c>
      <c r="D210">
        <v>3</v>
      </c>
      <c r="F210">
        <v>8</v>
      </c>
    </row>
    <row r="211" spans="1:6" x14ac:dyDescent="0.3">
      <c r="A211" s="11" t="s">
        <v>62</v>
      </c>
      <c r="C211" s="1"/>
      <c r="D211" s="1" t="s">
        <v>218</v>
      </c>
      <c r="F211">
        <v>9</v>
      </c>
    </row>
    <row r="212" spans="1:6" x14ac:dyDescent="0.3">
      <c r="A212" t="str">
        <f t="array" aca="1" ref="A212" ca="1">"a_PREC_1_" &amp; INDIRECT("F" &amp; ROW(C212) - 10) &amp; "_p"</f>
        <v>a_PREC_1_3_3_p</v>
      </c>
      <c r="B212">
        <v>0</v>
      </c>
      <c r="C212" t="s">
        <v>59</v>
      </c>
      <c r="D212">
        <v>1</v>
      </c>
      <c r="F212">
        <v>10</v>
      </c>
    </row>
    <row r="213" spans="1:6" x14ac:dyDescent="0.3">
      <c r="A213" t="str">
        <f t="array" aca="1" ref="A213" ca="1">"a_PREC_2_" &amp; INDIRECT("F" &amp; ROW(C213) - 11) &amp; "_p"</f>
        <v>a_PREC_2_3_3_p</v>
      </c>
      <c r="B213">
        <v>0</v>
      </c>
      <c r="C213" t="s">
        <v>60</v>
      </c>
      <c r="D213">
        <v>2</v>
      </c>
      <c r="F213">
        <v>11</v>
      </c>
    </row>
    <row r="214" spans="1:6" x14ac:dyDescent="0.3">
      <c r="A214" t="str">
        <f t="array" aca="1" ref="A214" ca="1">"a_PREC_3_" &amp; INDIRECT("F" &amp; ROW(C214) - 12) &amp; "_p"</f>
        <v>a_PREC_3_3_3_p</v>
      </c>
      <c r="B214">
        <v>2</v>
      </c>
      <c r="C214" t="s">
        <v>61</v>
      </c>
      <c r="D214">
        <v>3</v>
      </c>
      <c r="F214">
        <v>12</v>
      </c>
    </row>
    <row r="215" spans="1:6" x14ac:dyDescent="0.3">
      <c r="A215" s="11" t="s">
        <v>64</v>
      </c>
      <c r="C215" s="1"/>
      <c r="D215" s="1" t="s">
        <v>217</v>
      </c>
      <c r="F215">
        <v>13</v>
      </c>
    </row>
    <row r="216" spans="1:6" x14ac:dyDescent="0.3">
      <c r="A216" t="str" cm="1">
        <f t="array" aca="1" ref="A216" ca="1">"a_SL_1_" &amp; INDIRECT("F" &amp; ROW(C216) - 14) &amp; "_p"</f>
        <v>a_SL_1_3_3_p</v>
      </c>
      <c r="B216">
        <v>0</v>
      </c>
      <c r="C216" t="s">
        <v>59</v>
      </c>
      <c r="D216">
        <v>1</v>
      </c>
      <c r="F216">
        <v>14</v>
      </c>
    </row>
    <row r="217" spans="1:6" x14ac:dyDescent="0.3">
      <c r="A217" t="str" cm="1">
        <f t="array" aca="1" ref="A217" ca="1">"a_SL_2_" &amp; INDIRECT("F" &amp; ROW(C217) - 15) &amp; "_p"</f>
        <v>a_SL_2_3_3_p</v>
      </c>
      <c r="B217">
        <v>0</v>
      </c>
      <c r="C217" t="s">
        <v>60</v>
      </c>
      <c r="D217">
        <v>2</v>
      </c>
      <c r="F217">
        <v>15</v>
      </c>
    </row>
    <row r="218" spans="1:6" x14ac:dyDescent="0.3">
      <c r="A218" t="str" cm="1">
        <f t="array" aca="1" ref="A218" ca="1">"a_Sl_3_" &amp; INDIRECT("F" &amp; ROW(C218) - 16) &amp; "_p"</f>
        <v>a_Sl_3_3_3_p</v>
      </c>
      <c r="B218">
        <v>2</v>
      </c>
      <c r="C218" t="s">
        <v>61</v>
      </c>
      <c r="D218">
        <v>3</v>
      </c>
      <c r="F218">
        <v>16</v>
      </c>
    </row>
    <row r="219" spans="1:6" x14ac:dyDescent="0.3">
      <c r="A219" s="11" t="s">
        <v>169</v>
      </c>
      <c r="C219" s="1"/>
      <c r="D219" s="1" t="s">
        <v>219</v>
      </c>
      <c r="F219">
        <v>17</v>
      </c>
    </row>
    <row r="220" spans="1:6" x14ac:dyDescent="0.3">
      <c r="A220" t="str">
        <f t="array" aca="1" ref="A220" ca="1">"a_DRO_1_" &amp; INDIRECT("F" &amp; ROW(C220) - 18) &amp; "_p"</f>
        <v>a_DRO_1_3_3_p</v>
      </c>
      <c r="B220">
        <v>0</v>
      </c>
      <c r="C220" t="s">
        <v>59</v>
      </c>
      <c r="D220">
        <v>1</v>
      </c>
      <c r="F220">
        <v>18</v>
      </c>
    </row>
    <row r="221" spans="1:6" x14ac:dyDescent="0.3">
      <c r="A221" t="str">
        <f t="array" aca="1" ref="A221" ca="1">"a_DRO_1_" &amp; INDIRECT("F" &amp; ROW(C221) - 19) &amp; "_p"</f>
        <v>a_DRO_1_3_3_p</v>
      </c>
      <c r="B221">
        <v>0</v>
      </c>
      <c r="C221" t="s">
        <v>60</v>
      </c>
      <c r="D221">
        <v>2</v>
      </c>
      <c r="F221">
        <v>19</v>
      </c>
    </row>
    <row r="222" spans="1:6" x14ac:dyDescent="0.3">
      <c r="A222" t="str">
        <f t="array" aca="1" ref="A222" ca="1">"a_DRO_1_" &amp; INDIRECT("F" &amp; ROW(C222) - 20) &amp; "_p"</f>
        <v>a_DRO_1_3_3_p</v>
      </c>
      <c r="B222">
        <v>2</v>
      </c>
      <c r="C222" t="s">
        <v>61</v>
      </c>
      <c r="D222">
        <v>3</v>
      </c>
      <c r="F222">
        <v>20</v>
      </c>
    </row>
    <row r="223" spans="1:6" x14ac:dyDescent="0.3">
      <c r="A223" s="11" t="s">
        <v>170</v>
      </c>
      <c r="D223" t="s">
        <v>220</v>
      </c>
      <c r="F223">
        <v>21</v>
      </c>
    </row>
    <row r="224" spans="1:6" x14ac:dyDescent="0.3">
      <c r="A224" t="str">
        <f t="array" aca="1" ref="A224" ca="1">"a_CYC_1_" &amp; INDIRECT("F" &amp; ROW(C224) - 22) &amp; "_p"</f>
        <v>a_CYC_1_3_3_p</v>
      </c>
      <c r="B224">
        <v>0</v>
      </c>
      <c r="C224" t="s">
        <v>59</v>
      </c>
      <c r="D224">
        <v>1</v>
      </c>
      <c r="F224">
        <v>22</v>
      </c>
    </row>
    <row r="225" spans="1:6" x14ac:dyDescent="0.3">
      <c r="A225" t="str">
        <f t="array" aca="1" ref="A225" ca="1">"a_CYC_1_" &amp; INDIRECT("F" &amp; ROW(C225) - 23) &amp; "_p"</f>
        <v>a_CYC_1_3_3_p</v>
      </c>
      <c r="B225">
        <v>0</v>
      </c>
      <c r="C225" t="s">
        <v>60</v>
      </c>
      <c r="D225">
        <v>2</v>
      </c>
      <c r="F225">
        <v>23</v>
      </c>
    </row>
    <row r="226" spans="1:6" x14ac:dyDescent="0.3">
      <c r="A226" t="str">
        <f t="array" aca="1" ref="A226" ca="1">"a_CYC_1_" &amp; INDIRECT("F" &amp; ROW(C226) - 24) &amp; "_p"</f>
        <v>a_CYC_1_3_3_p</v>
      </c>
      <c r="B226">
        <v>2</v>
      </c>
      <c r="C226" t="s">
        <v>61</v>
      </c>
      <c r="D226">
        <v>3</v>
      </c>
      <c r="F226">
        <v>24</v>
      </c>
    </row>
  </sheetData>
  <mergeCells count="9">
    <mergeCell ref="A52:C52"/>
    <mergeCell ref="A2:C2"/>
    <mergeCell ref="A27:C27"/>
    <mergeCell ref="A127:C127"/>
    <mergeCell ref="A202:C202"/>
    <mergeCell ref="A152:C152"/>
    <mergeCell ref="A177:C177"/>
    <mergeCell ref="A77:C77"/>
    <mergeCell ref="A102:C10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1.88671875" customWidth="1"/>
    <col min="9" max="9" width="14.6640625" customWidth="1"/>
  </cols>
  <sheetData>
    <row r="1" spans="1:9" x14ac:dyDescent="0.3">
      <c r="A1" s="43" t="s">
        <v>157</v>
      </c>
      <c r="B1" s="43" t="s">
        <v>178</v>
      </c>
      <c r="C1" s="43" t="s">
        <v>158</v>
      </c>
      <c r="D1" s="43" t="s">
        <v>165</v>
      </c>
      <c r="E1" s="43" t="s">
        <v>179</v>
      </c>
      <c r="F1" s="43" t="s">
        <v>221</v>
      </c>
      <c r="G1" s="43" t="s">
        <v>222</v>
      </c>
      <c r="H1" s="43" t="s">
        <v>223</v>
      </c>
      <c r="I1" s="43" t="s">
        <v>159</v>
      </c>
    </row>
    <row r="2" spans="1:9" x14ac:dyDescent="0.3">
      <c r="A2">
        <v>2</v>
      </c>
      <c r="B2">
        <v>9.360000000000035E-3</v>
      </c>
      <c r="C2">
        <v>6.0234982679686244E-2</v>
      </c>
      <c r="D2">
        <v>4.9200080191319884E-2</v>
      </c>
      <c r="E2">
        <v>5.4883757029977415E-2</v>
      </c>
      <c r="F2">
        <v>1.4167847160566875</v>
      </c>
      <c r="G2">
        <v>2.8875671839107158</v>
      </c>
      <c r="H2">
        <v>1.6584165749752133</v>
      </c>
      <c r="I2">
        <v>5.2047368573680244E-3</v>
      </c>
    </row>
    <row r="3" spans="1:9" x14ac:dyDescent="0.3">
      <c r="A3">
        <v>3</v>
      </c>
      <c r="B3">
        <v>1.8809999999999993E-2</v>
      </c>
      <c r="C3">
        <v>0.1193452540379043</v>
      </c>
      <c r="D3">
        <v>9.8472290468742035E-2</v>
      </c>
      <c r="E3">
        <v>0.10907468982562465</v>
      </c>
      <c r="F3">
        <v>2.800273622963283</v>
      </c>
      <c r="G3">
        <v>5.6524796669103363</v>
      </c>
      <c r="H3">
        <v>3.2772408301166713</v>
      </c>
      <c r="I3">
        <v>1.0423423208272631E-2</v>
      </c>
    </row>
    <row r="4" spans="1:9" x14ac:dyDescent="0.3">
      <c r="A4">
        <v>4</v>
      </c>
      <c r="B4">
        <v>2.8410000000000046E-2</v>
      </c>
      <c r="C4">
        <v>0.17667760262122606</v>
      </c>
      <c r="D4">
        <v>0.14781417049981702</v>
      </c>
      <c r="E4">
        <v>0.16196673596422259</v>
      </c>
      <c r="F4">
        <v>4.1256997439907463</v>
      </c>
      <c r="G4">
        <v>8.2076794642087147</v>
      </c>
      <c r="H4">
        <v>4.8275084312990932</v>
      </c>
      <c r="I4">
        <v>1.5656059052713819E-2</v>
      </c>
    </row>
    <row r="5" spans="1:9" x14ac:dyDescent="0.3">
      <c r="A5">
        <v>5</v>
      </c>
      <c r="B5">
        <v>3.6660000000000026E-2</v>
      </c>
      <c r="C5">
        <v>0.23180064296751501</v>
      </c>
      <c r="D5">
        <v>0.19705658389071148</v>
      </c>
      <c r="E5">
        <v>0.21344628530392459</v>
      </c>
      <c r="F5">
        <v>5.3750935984366723</v>
      </c>
      <c r="G5">
        <v>10.492781116258348</v>
      </c>
      <c r="H5">
        <v>6.2880927899059023</v>
      </c>
      <c r="I5">
        <v>2.0902644390691574E-2</v>
      </c>
    </row>
    <row r="6" spans="1:9" x14ac:dyDescent="0.3">
      <c r="A6">
        <v>6</v>
      </c>
      <c r="B6">
        <v>4.4869999999999965E-2</v>
      </c>
      <c r="C6">
        <v>0.28450915862981502</v>
      </c>
      <c r="D6">
        <v>0.24618241138093286</v>
      </c>
      <c r="E6">
        <v>0.26360061481523211</v>
      </c>
      <c r="F6">
        <v>6.5356204139552201</v>
      </c>
      <c r="G6">
        <v>12.468134075775975</v>
      </c>
      <c r="H6">
        <v>7.6440488035608745</v>
      </c>
      <c r="I6">
        <v>2.6163179222205919E-2</v>
      </c>
    </row>
    <row r="7" spans="1:9" x14ac:dyDescent="0.3">
      <c r="A7">
        <v>7</v>
      </c>
      <c r="B7">
        <v>5.3059999999999996E-2</v>
      </c>
      <c r="C7">
        <v>0.33511908528874029</v>
      </c>
      <c r="D7">
        <v>0.29532323704419727</v>
      </c>
      <c r="E7">
        <v>0.31215605982521932</v>
      </c>
      <c r="F7">
        <v>7.5985926346079999</v>
      </c>
      <c r="G7">
        <v>14.111086171781235</v>
      </c>
      <c r="H7">
        <v>8.8848959492099802</v>
      </c>
      <c r="I7">
        <v>3.1437663547256849E-2</v>
      </c>
    </row>
    <row r="8" spans="1:9" x14ac:dyDescent="0.3">
      <c r="A8">
        <v>8</v>
      </c>
      <c r="B8">
        <v>6.1270000000000047E-2</v>
      </c>
      <c r="C8">
        <v>0.38394175426969407</v>
      </c>
      <c r="D8">
        <v>0.34421990217100018</v>
      </c>
      <c r="E8">
        <v>0.3590781764876636</v>
      </c>
      <c r="F8">
        <v>8.5577948276559788</v>
      </c>
      <c r="G8">
        <v>15.413646520295284</v>
      </c>
      <c r="H8">
        <v>10.00339150699557</v>
      </c>
      <c r="I8">
        <v>3.672609736584434E-2</v>
      </c>
    </row>
    <row r="9" spans="1:9" x14ac:dyDescent="0.3">
      <c r="A9">
        <v>9</v>
      </c>
      <c r="B9">
        <v>6.9529999999999981E-2</v>
      </c>
      <c r="C9">
        <v>0.43137379560584993</v>
      </c>
      <c r="D9">
        <v>0.39304671633249666</v>
      </c>
      <c r="E9">
        <v>0.40457401970318918</v>
      </c>
      <c r="F9">
        <v>9.4094999355242468</v>
      </c>
      <c r="G9">
        <v>16.38159476595284</v>
      </c>
      <c r="H9">
        <v>10.994848292067125</v>
      </c>
      <c r="I9">
        <v>4.2028480677968411E-2</v>
      </c>
    </row>
    <row r="10" spans="1:9" x14ac:dyDescent="0.3">
      <c r="A10">
        <v>10</v>
      </c>
      <c r="B10">
        <v>7.6160000000000005E-2</v>
      </c>
      <c r="C10">
        <v>0.4773888331750557</v>
      </c>
      <c r="D10">
        <v>0.44181806130764567</v>
      </c>
      <c r="E10">
        <v>0.44842660273575352</v>
      </c>
      <c r="F10">
        <v>10.151010258520117</v>
      </c>
      <c r="G10">
        <v>17.035526918892369</v>
      </c>
      <c r="H10">
        <v>11.856453832033004</v>
      </c>
      <c r="I10">
        <v>4.7344813483629074E-2</v>
      </c>
    </row>
    <row r="11" spans="1:9" x14ac:dyDescent="0.3">
      <c r="A11">
        <v>11</v>
      </c>
      <c r="B11">
        <v>8.268999999999993E-2</v>
      </c>
      <c r="C11">
        <v>0.52174271380073067</v>
      </c>
      <c r="D11">
        <v>0.49021714227943969</v>
      </c>
      <c r="E11">
        <v>0.49088145574272501</v>
      </c>
      <c r="F11">
        <v>10.782003874337848</v>
      </c>
      <c r="G11">
        <v>17.412526693000704</v>
      </c>
      <c r="H11">
        <v>12.587527720065374</v>
      </c>
      <c r="I11">
        <v>5.2675095782826295E-2</v>
      </c>
    </row>
    <row r="12" spans="1:9" x14ac:dyDescent="0.3">
      <c r="A12">
        <v>12</v>
      </c>
      <c r="B12">
        <v>8.9110000000000023E-2</v>
      </c>
      <c r="C12">
        <v>0.56382221590440418</v>
      </c>
      <c r="D12">
        <v>0.53809736040436351</v>
      </c>
      <c r="E12">
        <v>0.5322387406899074</v>
      </c>
      <c r="F12">
        <v>11.303570374262938</v>
      </c>
      <c r="G12">
        <v>17.569561192897762</v>
      </c>
      <c r="H12">
        <v>13.189424025991714</v>
      </c>
      <c r="I12">
        <v>5.8019327575560095E-2</v>
      </c>
    </row>
    <row r="13" spans="1:9" x14ac:dyDescent="0.3">
      <c r="A13">
        <v>13</v>
      </c>
      <c r="B13">
        <v>9.542000000000006E-2</v>
      </c>
      <c r="C13">
        <v>0.60328741819501008</v>
      </c>
      <c r="D13">
        <v>0.58515454622467966</v>
      </c>
      <c r="E13">
        <v>0.5719368030039772</v>
      </c>
      <c r="F13">
        <v>11.718915347424963</v>
      </c>
      <c r="G13">
        <v>17.589677028764463</v>
      </c>
      <c r="H13">
        <v>13.666155124621207</v>
      </c>
      <c r="I13">
        <v>6.3377508861830509E-2</v>
      </c>
    </row>
    <row r="14" spans="1:9" x14ac:dyDescent="0.3">
      <c r="A14">
        <v>14</v>
      </c>
      <c r="B14">
        <v>0.10165000000000002</v>
      </c>
      <c r="C14">
        <v>0.64043996404501269</v>
      </c>
      <c r="D14">
        <v>0.63101520482896167</v>
      </c>
      <c r="E14">
        <v>0.60983044872568615</v>
      </c>
      <c r="F14">
        <v>12.033425444648993</v>
      </c>
      <c r="G14">
        <v>17.589677028764463</v>
      </c>
      <c r="H14">
        <v>14.024723252794717</v>
      </c>
      <c r="I14">
        <v>6.8749639641637467E-2</v>
      </c>
    </row>
    <row r="15" spans="1:9" x14ac:dyDescent="0.3">
      <c r="A15">
        <v>15</v>
      </c>
      <c r="B15">
        <v>0.10603999999999991</v>
      </c>
      <c r="C15">
        <v>0.67506378885881646</v>
      </c>
      <c r="D15">
        <v>0.67543599682805666</v>
      </c>
      <c r="E15">
        <v>0.64584833340668357</v>
      </c>
      <c r="F15">
        <v>12.255599615548309</v>
      </c>
      <c r="G15">
        <v>17.589677028764463</v>
      </c>
      <c r="H15">
        <v>14.275371366700512</v>
      </c>
      <c r="I15">
        <v>7.4135719914981024E-2</v>
      </c>
    </row>
    <row r="16" spans="1:9" x14ac:dyDescent="0.3">
      <c r="A16">
        <v>16</v>
      </c>
      <c r="B16">
        <v>0.11073</v>
      </c>
      <c r="C16">
        <v>0.70695368240010525</v>
      </c>
      <c r="D16">
        <v>0.71818045742636627</v>
      </c>
      <c r="E16">
        <v>0.67976751322421958</v>
      </c>
      <c r="F16">
        <v>12.396153574517429</v>
      </c>
      <c r="G16">
        <v>17.589677028764463</v>
      </c>
      <c r="H16">
        <v>14.431542907565342</v>
      </c>
      <c r="I16">
        <v>7.953574968186114E-2</v>
      </c>
    </row>
    <row r="17" spans="1:9" x14ac:dyDescent="0.3">
      <c r="A17">
        <v>17</v>
      </c>
      <c r="B17">
        <v>0.11565000000000003</v>
      </c>
      <c r="C17">
        <v>0.73629187853719325</v>
      </c>
      <c r="D17">
        <v>0.75922415330148385</v>
      </c>
      <c r="E17">
        <v>0.71189676670366064</v>
      </c>
      <c r="F17">
        <v>12.469114008001348</v>
      </c>
      <c r="G17">
        <v>17.589677028764463</v>
      </c>
      <c r="H17">
        <v>14.510262473256638</v>
      </c>
      <c r="I17">
        <v>8.4949728942277841E-2</v>
      </c>
    </row>
    <row r="18" spans="1:9" x14ac:dyDescent="0.3">
      <c r="A18">
        <v>18</v>
      </c>
      <c r="B18">
        <v>0.12070000000000003</v>
      </c>
      <c r="C18">
        <v>0.76308763333940766</v>
      </c>
      <c r="D18">
        <v>0.79876214454754135</v>
      </c>
      <c r="E18">
        <v>0.7425336584903286</v>
      </c>
      <c r="F18">
        <v>12.492846772413186</v>
      </c>
      <c r="G18">
        <v>17.589677028764463</v>
      </c>
      <c r="H18">
        <v>14.534198706280371</v>
      </c>
      <c r="I18">
        <v>9.0377657696231101E-2</v>
      </c>
    </row>
    <row r="19" spans="1:9" x14ac:dyDescent="0.3">
      <c r="A19">
        <v>19</v>
      </c>
      <c r="B19">
        <v>0.12579000000000007</v>
      </c>
      <c r="C19">
        <v>0.78779475815340172</v>
      </c>
      <c r="D19">
        <v>0.83685840148418422</v>
      </c>
      <c r="E19">
        <v>0.77158332517930306</v>
      </c>
      <c r="F19">
        <v>12.492846772413186</v>
      </c>
      <c r="G19">
        <v>17.589677028764463</v>
      </c>
      <c r="H19">
        <v>14.534198706280371</v>
      </c>
      <c r="I19">
        <v>9.5819535943720988E-2</v>
      </c>
    </row>
    <row r="20" spans="1:9" x14ac:dyDescent="0.3">
      <c r="A20">
        <v>20</v>
      </c>
      <c r="B20">
        <v>0.12874999999999992</v>
      </c>
      <c r="C20">
        <v>0.81112483749043163</v>
      </c>
      <c r="D20">
        <v>0.8739211393880626</v>
      </c>
      <c r="E20">
        <v>0.7987760131426932</v>
      </c>
      <c r="F20">
        <v>12.492846772413186</v>
      </c>
      <c r="G20">
        <v>17.589677028764463</v>
      </c>
      <c r="H20">
        <v>14.534198706280371</v>
      </c>
      <c r="I20">
        <v>0.10127536368474742</v>
      </c>
    </row>
    <row r="21" spans="1:9" x14ac:dyDescent="0.3">
      <c r="A21">
        <v>21</v>
      </c>
      <c r="B21">
        <v>0.13210999999999995</v>
      </c>
      <c r="C21">
        <v>0.83364396609235158</v>
      </c>
      <c r="D21">
        <v>0.91043409072157733</v>
      </c>
      <c r="E21">
        <v>0.82496853942171933</v>
      </c>
      <c r="F21">
        <v>12.492846772413186</v>
      </c>
      <c r="G21">
        <v>17.589677028764463</v>
      </c>
      <c r="H21">
        <v>14.534198706280371</v>
      </c>
      <c r="I21">
        <v>0.10674514091931042</v>
      </c>
    </row>
    <row r="22" spans="1:9" x14ac:dyDescent="0.3">
      <c r="A22">
        <v>22</v>
      </c>
      <c r="B22">
        <v>0.13578000000000001</v>
      </c>
      <c r="C22">
        <v>0.85528872408405809</v>
      </c>
      <c r="D22">
        <v>0.94643732125348956</v>
      </c>
      <c r="E22">
        <v>0.8502954695588939</v>
      </c>
      <c r="F22">
        <v>12.492846772413186</v>
      </c>
      <c r="G22">
        <v>17.589677028764463</v>
      </c>
      <c r="H22">
        <v>14.534198706280371</v>
      </c>
      <c r="I22">
        <v>0.11222886764741002</v>
      </c>
    </row>
    <row r="23" spans="1:9" x14ac:dyDescent="0.3">
      <c r="A23">
        <v>23</v>
      </c>
      <c r="B23">
        <v>0.13969000000000009</v>
      </c>
      <c r="C23">
        <v>0.87625422190829183</v>
      </c>
      <c r="D23">
        <v>0.98222745493545793</v>
      </c>
      <c r="E23">
        <v>0.87554310220050102</v>
      </c>
      <c r="F23">
        <v>12.492846772413186</v>
      </c>
      <c r="G23">
        <v>17.589677028764463</v>
      </c>
      <c r="H23">
        <v>14.534198706280371</v>
      </c>
      <c r="I23">
        <v>0.1177265438690462</v>
      </c>
    </row>
    <row r="24" spans="1:9" x14ac:dyDescent="0.3">
      <c r="A24">
        <v>24</v>
      </c>
      <c r="B24">
        <v>0.14373999999999998</v>
      </c>
      <c r="C24">
        <v>0.89667051272163034</v>
      </c>
      <c r="D24">
        <v>1.0174834057875113</v>
      </c>
      <c r="E24">
        <v>0.90073303597679188</v>
      </c>
      <c r="F24">
        <v>12.492846772413186</v>
      </c>
      <c r="G24">
        <v>17.589677028764463</v>
      </c>
      <c r="H24">
        <v>14.534198706280371</v>
      </c>
      <c r="I24">
        <v>0.12323816958421893</v>
      </c>
    </row>
    <row r="25" spans="1:9" x14ac:dyDescent="0.3">
      <c r="A25">
        <v>25</v>
      </c>
      <c r="B25">
        <v>0.14491000000000009</v>
      </c>
      <c r="C25">
        <v>0.91639556043528003</v>
      </c>
      <c r="D25">
        <v>1.0522166384121303</v>
      </c>
      <c r="E25">
        <v>0.92536051859493151</v>
      </c>
      <c r="F25">
        <v>12.492846772413186</v>
      </c>
      <c r="G25">
        <v>17.589677028764463</v>
      </c>
      <c r="H25">
        <v>14.534198706280371</v>
      </c>
      <c r="I25">
        <v>0.12876374479292829</v>
      </c>
    </row>
    <row r="26" spans="1:9" x14ac:dyDescent="0.3">
      <c r="A26">
        <v>26</v>
      </c>
      <c r="B26">
        <v>0.14674000000000009</v>
      </c>
      <c r="C26">
        <v>0.93562399409816277</v>
      </c>
      <c r="D26">
        <v>1.0864731703447785</v>
      </c>
      <c r="E26">
        <v>0.9496067007463046</v>
      </c>
      <c r="F26">
        <v>12.492846772413186</v>
      </c>
      <c r="G26">
        <v>17.589677028764463</v>
      </c>
      <c r="H26">
        <v>14.534198706280371</v>
      </c>
      <c r="I26">
        <v>0.13430326949517415</v>
      </c>
    </row>
    <row r="27" spans="1:9" x14ac:dyDescent="0.3">
      <c r="A27">
        <v>27</v>
      </c>
      <c r="B27">
        <v>0.1492</v>
      </c>
      <c r="C27">
        <v>0.9544724663706794</v>
      </c>
      <c r="D27">
        <v>1.1199199380624665</v>
      </c>
      <c r="E27">
        <v>0.97392160251233773</v>
      </c>
      <c r="F27">
        <v>12.492846772413186</v>
      </c>
      <c r="G27">
        <v>17.589677028764463</v>
      </c>
      <c r="H27">
        <v>14.534198706280371</v>
      </c>
      <c r="I27">
        <v>0.13985674369095666</v>
      </c>
    </row>
    <row r="28" spans="1:9" x14ac:dyDescent="0.3">
      <c r="A28">
        <v>28</v>
      </c>
      <c r="B28">
        <v>0.15226000000000006</v>
      </c>
      <c r="C28">
        <v>0.97307879223726945</v>
      </c>
      <c r="D28">
        <v>1.1525487719066718</v>
      </c>
      <c r="E28">
        <v>0.9991984183973347</v>
      </c>
      <c r="F28">
        <v>12.492846772413186</v>
      </c>
      <c r="G28">
        <v>17.589677028764463</v>
      </c>
      <c r="H28">
        <v>14.534198706280371</v>
      </c>
      <c r="I28">
        <v>0.14542416738027569</v>
      </c>
    </row>
    <row r="29" spans="1:9" x14ac:dyDescent="0.3">
      <c r="A29">
        <v>29</v>
      </c>
      <c r="B29">
        <v>0.15589000000000008</v>
      </c>
      <c r="C29">
        <v>0.99212843300590015</v>
      </c>
      <c r="D29">
        <v>1.1839710640622105</v>
      </c>
      <c r="E29">
        <v>1.0261895980426223</v>
      </c>
      <c r="F29">
        <v>12.492846772413186</v>
      </c>
      <c r="G29">
        <v>17.589677028764463</v>
      </c>
      <c r="H29">
        <v>14.534198706280371</v>
      </c>
      <c r="I29">
        <v>0.15100554056313137</v>
      </c>
    </row>
    <row r="30" spans="1:9" x14ac:dyDescent="0.3">
      <c r="A30">
        <v>30</v>
      </c>
      <c r="B30">
        <v>0.15651999999999999</v>
      </c>
      <c r="C30">
        <v>1.0124192756806378</v>
      </c>
      <c r="D30">
        <v>1.2139455985474794</v>
      </c>
      <c r="E30">
        <v>1.0552801743533382</v>
      </c>
      <c r="F30">
        <v>12.492846772413186</v>
      </c>
      <c r="G30">
        <v>17.589677028764463</v>
      </c>
      <c r="H30">
        <v>14.534198706280371</v>
      </c>
      <c r="I30">
        <v>0.15660086323952357</v>
      </c>
    </row>
    <row r="31" spans="1:9" x14ac:dyDescent="0.3">
      <c r="A31">
        <v>31</v>
      </c>
      <c r="B31">
        <v>0.15748000000000006</v>
      </c>
      <c r="C31">
        <v>1.0336804050265878</v>
      </c>
      <c r="D31">
        <v>1.2425457391421215</v>
      </c>
      <c r="E31">
        <v>1.0861216997458381</v>
      </c>
      <c r="F31">
        <v>12.492846772413186</v>
      </c>
      <c r="G31">
        <v>17.589677028764463</v>
      </c>
      <c r="H31">
        <v>14.534198706280371</v>
      </c>
      <c r="I31">
        <v>0.16221013540945237</v>
      </c>
    </row>
    <row r="32" spans="1:9" x14ac:dyDescent="0.3">
      <c r="A32">
        <v>32</v>
      </c>
      <c r="B32">
        <v>0.15873999999999988</v>
      </c>
      <c r="C32">
        <v>1.0558036824529611</v>
      </c>
      <c r="D32">
        <v>1.2692797409576975</v>
      </c>
      <c r="E32">
        <v>1.1189325066472005</v>
      </c>
      <c r="F32">
        <v>12.492846772413186</v>
      </c>
      <c r="G32">
        <v>17.589677028764463</v>
      </c>
      <c r="H32">
        <v>14.534198706280371</v>
      </c>
      <c r="I32">
        <v>0.16783335707291777</v>
      </c>
    </row>
    <row r="33" spans="1:9" x14ac:dyDescent="0.3">
      <c r="A33">
        <v>33</v>
      </c>
      <c r="B33">
        <v>0.16025</v>
      </c>
      <c r="C33">
        <v>1.0772741362301832</v>
      </c>
      <c r="D33">
        <v>1.2940880814980524</v>
      </c>
      <c r="E33">
        <v>1.1517957659232254</v>
      </c>
      <c r="F33">
        <v>12.492846772413186</v>
      </c>
      <c r="G33">
        <v>17.589677028764463</v>
      </c>
      <c r="H33">
        <v>14.534198706280371</v>
      </c>
      <c r="I33">
        <v>0.17347052822991971</v>
      </c>
    </row>
    <row r="34" spans="1:9" x14ac:dyDescent="0.3">
      <c r="A34">
        <v>34</v>
      </c>
      <c r="B34">
        <v>0.16193999999999997</v>
      </c>
      <c r="C34">
        <v>1.0972619871338092</v>
      </c>
      <c r="D34">
        <v>1.3173283240506199</v>
      </c>
      <c r="E34">
        <v>1.1835958436463412</v>
      </c>
      <c r="F34">
        <v>12.492846772413186</v>
      </c>
      <c r="G34">
        <v>17.589677028764463</v>
      </c>
      <c r="H34">
        <v>14.534198706280371</v>
      </c>
      <c r="I34">
        <v>0.17912164888045823</v>
      </c>
    </row>
    <row r="35" spans="1:9" x14ac:dyDescent="0.3">
      <c r="A35">
        <v>35</v>
      </c>
      <c r="B35">
        <v>0.16193999999999997</v>
      </c>
      <c r="C35">
        <v>1.1157850035799848</v>
      </c>
      <c r="D35">
        <v>1.3390954374975295</v>
      </c>
      <c r="E35">
        <v>1.2132217071774356</v>
      </c>
      <c r="F35">
        <v>12.492846772413186</v>
      </c>
      <c r="G35">
        <v>17.589677028764463</v>
      </c>
      <c r="H35">
        <v>14.534198706280371</v>
      </c>
      <c r="I35">
        <v>0.18478671902453331</v>
      </c>
    </row>
    <row r="36" spans="1:9" x14ac:dyDescent="0.3">
      <c r="A36">
        <v>36</v>
      </c>
      <c r="B36">
        <v>0.16193999999999997</v>
      </c>
      <c r="C36">
        <v>1.1332452489712017</v>
      </c>
      <c r="D36">
        <v>1.3601058893454152</v>
      </c>
      <c r="E36">
        <v>1.2402541486722893</v>
      </c>
      <c r="F36">
        <v>12.492846772413186</v>
      </c>
      <c r="G36">
        <v>17.589677028764463</v>
      </c>
      <c r="H36">
        <v>14.534198706280371</v>
      </c>
      <c r="I36">
        <v>0.190465738662145</v>
      </c>
    </row>
    <row r="37" spans="1:9" x14ac:dyDescent="0.3">
      <c r="A37">
        <v>37</v>
      </c>
      <c r="B37">
        <v>0.16193999999999997</v>
      </c>
      <c r="C37">
        <v>1.1497756297783315</v>
      </c>
      <c r="D37">
        <v>1.3812766975181505</v>
      </c>
      <c r="E37">
        <v>1.2657070708011284</v>
      </c>
      <c r="F37">
        <v>12.492846772413186</v>
      </c>
      <c r="G37">
        <v>17.589677028764463</v>
      </c>
      <c r="H37">
        <v>14.534198706280371</v>
      </c>
      <c r="I37">
        <v>0.19615870779329331</v>
      </c>
    </row>
    <row r="38" spans="1:9" x14ac:dyDescent="0.3">
      <c r="A38">
        <v>38</v>
      </c>
      <c r="B38">
        <v>0.16193999999999997</v>
      </c>
      <c r="C38">
        <v>1.1654010283954503</v>
      </c>
      <c r="D38">
        <v>1.4023532396849279</v>
      </c>
      <c r="E38">
        <v>1.2903248701365979</v>
      </c>
      <c r="F38">
        <v>12.492846772413186</v>
      </c>
      <c r="G38">
        <v>17.589677028764463</v>
      </c>
      <c r="H38">
        <v>14.534198706280371</v>
      </c>
      <c r="I38">
        <v>0.20186562641797817</v>
      </c>
    </row>
    <row r="39" spans="1:9" x14ac:dyDescent="0.3">
      <c r="A39">
        <v>39</v>
      </c>
      <c r="B39">
        <v>0.16193999999999997</v>
      </c>
      <c r="C39">
        <v>1.1799239707358744</v>
      </c>
      <c r="D39">
        <v>1.4229347488993735</v>
      </c>
      <c r="E39">
        <v>1.3143307908510014</v>
      </c>
      <c r="F39">
        <v>12.492846772413186</v>
      </c>
      <c r="G39">
        <v>17.589677028764463</v>
      </c>
      <c r="H39">
        <v>14.534198706280371</v>
      </c>
      <c r="I39">
        <v>0.20758649453619957</v>
      </c>
    </row>
    <row r="40" spans="1:9" x14ac:dyDescent="0.3">
      <c r="A40">
        <v>40</v>
      </c>
      <c r="B40">
        <v>0.16193999999999997</v>
      </c>
      <c r="C40">
        <v>1.1937366036900583</v>
      </c>
      <c r="D40">
        <v>1.4424208108946082</v>
      </c>
      <c r="E40">
        <v>1.3378897227113553</v>
      </c>
      <c r="F40">
        <v>12.492846772413186</v>
      </c>
      <c r="G40">
        <v>17.589677028764463</v>
      </c>
      <c r="H40">
        <v>14.534198706280371</v>
      </c>
      <c r="I40">
        <v>0.21332131214795758</v>
      </c>
    </row>
    <row r="41" spans="1:9" x14ac:dyDescent="0.3">
      <c r="A41">
        <v>41</v>
      </c>
      <c r="B41">
        <v>0.16193999999999997</v>
      </c>
      <c r="C41">
        <v>1.2069448984143913</v>
      </c>
      <c r="D41">
        <v>1.4606491808876805</v>
      </c>
      <c r="E41">
        <v>1.360668508026242</v>
      </c>
      <c r="F41">
        <v>12.492846772413186</v>
      </c>
      <c r="G41">
        <v>17.589677028764463</v>
      </c>
      <c r="H41">
        <v>14.534198706280371</v>
      </c>
      <c r="I41">
        <v>0.21907007925325214</v>
      </c>
    </row>
    <row r="42" spans="1:9" x14ac:dyDescent="0.3">
      <c r="A42">
        <v>42</v>
      </c>
      <c r="B42">
        <v>0.16193999999999997</v>
      </c>
      <c r="C42">
        <v>1.2196603312323679</v>
      </c>
      <c r="D42">
        <v>1.4776738896336006</v>
      </c>
      <c r="E42">
        <v>1.3823189862998211</v>
      </c>
      <c r="F42">
        <v>12.492846772413186</v>
      </c>
      <c r="G42">
        <v>17.589677028764463</v>
      </c>
      <c r="H42">
        <v>14.534198706280371</v>
      </c>
      <c r="I42">
        <v>0.22483279585208329</v>
      </c>
    </row>
    <row r="43" spans="1:9" x14ac:dyDescent="0.3">
      <c r="A43">
        <v>43</v>
      </c>
      <c r="B43">
        <v>0.16193999999999997</v>
      </c>
      <c r="C43">
        <v>1.2320658951284875</v>
      </c>
      <c r="D43">
        <v>1.4939350847363231</v>
      </c>
      <c r="E43">
        <v>1.4030315419987935</v>
      </c>
      <c r="F43">
        <v>12.492846772413186</v>
      </c>
      <c r="G43">
        <v>17.589677028764463</v>
      </c>
      <c r="H43">
        <v>14.534198706280371</v>
      </c>
      <c r="I43">
        <v>0.23060946194445106</v>
      </c>
    </row>
    <row r="44" spans="1:9" x14ac:dyDescent="0.3">
      <c r="A44">
        <v>44</v>
      </c>
      <c r="B44">
        <v>0.16193999999999997</v>
      </c>
      <c r="C44">
        <v>1.2441842603940276</v>
      </c>
      <c r="D44">
        <v>1.5093152681182533</v>
      </c>
      <c r="E44">
        <v>1.4223770492302363</v>
      </c>
      <c r="F44">
        <v>12.492846772413186</v>
      </c>
      <c r="G44">
        <v>17.589677028764463</v>
      </c>
      <c r="H44">
        <v>14.534198706280371</v>
      </c>
      <c r="I44">
        <v>0.23640007753035536</v>
      </c>
    </row>
    <row r="45" spans="1:9" x14ac:dyDescent="0.3">
      <c r="A45">
        <v>45</v>
      </c>
      <c r="B45">
        <v>0.16193999999999997</v>
      </c>
      <c r="C45">
        <v>1.2564587088971362</v>
      </c>
      <c r="D45">
        <v>1.5237460882687657</v>
      </c>
      <c r="E45">
        <v>1.4404342107612533</v>
      </c>
      <c r="F45">
        <v>12.492846772413186</v>
      </c>
      <c r="G45">
        <v>17.589677028764463</v>
      </c>
      <c r="H45">
        <v>14.534198706280371</v>
      </c>
      <c r="I45">
        <v>0.24220464260979624</v>
      </c>
    </row>
    <row r="46" spans="1:9" x14ac:dyDescent="0.3">
      <c r="A46">
        <v>46</v>
      </c>
      <c r="B46">
        <v>0.16193999999999997</v>
      </c>
      <c r="C46">
        <v>1.268979144110375</v>
      </c>
      <c r="D46">
        <v>1.5383484198618227</v>
      </c>
      <c r="E46">
        <v>1.4571329809715561</v>
      </c>
      <c r="F46">
        <v>12.495746586963826</v>
      </c>
      <c r="G46">
        <v>17.589677028764463</v>
      </c>
      <c r="H46">
        <v>14.541916104286679</v>
      </c>
      <c r="I46">
        <v>0.24802315718277373</v>
      </c>
    </row>
    <row r="47" spans="1:9" x14ac:dyDescent="0.3">
      <c r="A47">
        <v>47</v>
      </c>
      <c r="B47">
        <v>0.16193999999999997</v>
      </c>
      <c r="C47">
        <v>1.2824028959102749</v>
      </c>
      <c r="D47">
        <v>1.5537207691251658</v>
      </c>
      <c r="E47">
        <v>1.4729225845515985</v>
      </c>
      <c r="F47">
        <v>12.509237798577812</v>
      </c>
      <c r="G47">
        <v>17.589677028764463</v>
      </c>
      <c r="H47">
        <v>14.564673543678531</v>
      </c>
      <c r="I47">
        <v>0.25385562124928779</v>
      </c>
    </row>
    <row r="48" spans="1:9" x14ac:dyDescent="0.3">
      <c r="A48">
        <v>48</v>
      </c>
      <c r="B48">
        <v>0.16193999999999997</v>
      </c>
      <c r="C48">
        <v>1.2966624213317701</v>
      </c>
      <c r="D48">
        <v>1.5708592033933497</v>
      </c>
      <c r="E48">
        <v>1.4885410894211299</v>
      </c>
      <c r="F48">
        <v>12.536752503353759</v>
      </c>
      <c r="G48">
        <v>17.589880081509449</v>
      </c>
      <c r="H48">
        <v>14.606673935838794</v>
      </c>
      <c r="I48">
        <v>0.2597020348093384</v>
      </c>
    </row>
    <row r="49" spans="1:9" x14ac:dyDescent="0.3">
      <c r="A49">
        <v>49</v>
      </c>
      <c r="B49">
        <v>0.16193999999999997</v>
      </c>
      <c r="C49">
        <v>1.3110896975546276</v>
      </c>
      <c r="D49">
        <v>1.5899722591599659</v>
      </c>
      <c r="E49">
        <v>1.503268647204381</v>
      </c>
      <c r="F49">
        <v>12.580266671543036</v>
      </c>
      <c r="G49">
        <v>17.63581120484573</v>
      </c>
      <c r="H49">
        <v>14.669807890535017</v>
      </c>
      <c r="I49">
        <v>0.26556239786292563</v>
      </c>
    </row>
    <row r="50" spans="1:9" x14ac:dyDescent="0.3">
      <c r="A50">
        <v>50</v>
      </c>
      <c r="B50">
        <v>0.16193999999999997</v>
      </c>
      <c r="C50">
        <v>1.3258178971859473</v>
      </c>
      <c r="D50">
        <v>1.6103511273265634</v>
      </c>
      <c r="E50">
        <v>1.5171302752225637</v>
      </c>
      <c r="F50">
        <v>12.639141007209879</v>
      </c>
      <c r="G50">
        <v>17.74979922464891</v>
      </c>
      <c r="H50">
        <v>14.753947931455397</v>
      </c>
      <c r="I50">
        <v>0.27143671041004941</v>
      </c>
    </row>
    <row r="51" spans="1:9" x14ac:dyDescent="0.3">
      <c r="A51">
        <v>51</v>
      </c>
      <c r="B51">
        <v>0.16193999999999997</v>
      </c>
      <c r="C51">
        <v>1.3407713976853615</v>
      </c>
      <c r="D51">
        <v>1.6318517187865103</v>
      </c>
      <c r="E51">
        <v>1.5304388254720327</v>
      </c>
      <c r="F51">
        <v>12.712518374806402</v>
      </c>
      <c r="G51">
        <v>17.933973114390909</v>
      </c>
      <c r="H51">
        <v>14.856915594045436</v>
      </c>
      <c r="I51">
        <v>0.27732497245070975</v>
      </c>
    </row>
    <row r="52" spans="1:9" x14ac:dyDescent="0.3">
      <c r="A52">
        <v>52</v>
      </c>
      <c r="B52">
        <v>0.16193999999999997</v>
      </c>
      <c r="C52">
        <v>1.3557050697362374</v>
      </c>
      <c r="D52">
        <v>1.6542509723373571</v>
      </c>
      <c r="E52">
        <v>1.5430038528662677</v>
      </c>
      <c r="F52">
        <v>12.797122366697945</v>
      </c>
      <c r="G52">
        <v>18.170660359006863</v>
      </c>
      <c r="H52">
        <v>14.973707855139134</v>
      </c>
      <c r="I52">
        <v>0.28322718398490671</v>
      </c>
    </row>
    <row r="53" spans="1:9" x14ac:dyDescent="0.3">
      <c r="A53">
        <v>53</v>
      </c>
      <c r="B53">
        <v>0.16193999999999997</v>
      </c>
      <c r="C53">
        <v>1.370912325835369</v>
      </c>
      <c r="D53">
        <v>1.6771080296374763</v>
      </c>
      <c r="E53">
        <v>1.5558618099748949</v>
      </c>
      <c r="F53">
        <v>12.889038063028528</v>
      </c>
      <c r="G53">
        <v>18.447112050520161</v>
      </c>
      <c r="H53">
        <v>15.100237887717384</v>
      </c>
      <c r="I53">
        <v>0.28914334501264022</v>
      </c>
    </row>
    <row r="54" spans="1:9" x14ac:dyDescent="0.3">
      <c r="A54">
        <v>54</v>
      </c>
      <c r="B54">
        <v>0.16193999999999997</v>
      </c>
      <c r="C54">
        <v>1.3859296917657382</v>
      </c>
      <c r="D54">
        <v>1.700079398906468</v>
      </c>
      <c r="E54">
        <v>1.5690155989699532</v>
      </c>
      <c r="F54">
        <v>12.985535035934721</v>
      </c>
      <c r="G54">
        <v>18.753922795626771</v>
      </c>
      <c r="H54">
        <v>15.23338554723097</v>
      </c>
      <c r="I54">
        <v>0.29507345553391034</v>
      </c>
    </row>
    <row r="55" spans="1:9" x14ac:dyDescent="0.3">
      <c r="A55">
        <v>55</v>
      </c>
      <c r="B55">
        <v>0.16193999999999997</v>
      </c>
      <c r="C55">
        <v>1.4004949259475747</v>
      </c>
      <c r="D55">
        <v>1.7228405259118231</v>
      </c>
      <c r="E55">
        <v>1.5822916453066633</v>
      </c>
      <c r="F55">
        <v>13.08410347677779</v>
      </c>
      <c r="G55">
        <v>19.084202370365631</v>
      </c>
      <c r="H55">
        <v>15.370662099206021</v>
      </c>
      <c r="I55">
        <v>0.30101751554871697</v>
      </c>
    </row>
    <row r="56" spans="1:9" x14ac:dyDescent="0.3">
      <c r="A56">
        <v>56</v>
      </c>
      <c r="B56">
        <v>0.16193999999999997</v>
      </c>
      <c r="C56">
        <v>1.4149685158616145</v>
      </c>
      <c r="D56">
        <v>1.7455593470451114</v>
      </c>
      <c r="E56">
        <v>1.5950179092217818</v>
      </c>
      <c r="F56">
        <v>13.18354441141385</v>
      </c>
      <c r="G56">
        <v>19.432691878844363</v>
      </c>
      <c r="H56">
        <v>15.510022268365478</v>
      </c>
      <c r="I56">
        <v>0.30697552505706027</v>
      </c>
    </row>
    <row r="57" spans="1:9" x14ac:dyDescent="0.3">
      <c r="A57">
        <v>57</v>
      </c>
      <c r="B57">
        <v>0.16193999999999997</v>
      </c>
      <c r="C57">
        <v>1.4296455434922699</v>
      </c>
      <c r="D57">
        <v>1.7682444794028875</v>
      </c>
      <c r="E57">
        <v>1.6071677250319036</v>
      </c>
      <c r="F57">
        <v>13.283005160530831</v>
      </c>
      <c r="G57">
        <v>19.7950730566169</v>
      </c>
      <c r="H57">
        <v>15.650095176229692</v>
      </c>
      <c r="I57">
        <v>0.31294748405894013</v>
      </c>
    </row>
    <row r="58" spans="1:9" x14ac:dyDescent="0.3">
      <c r="A58">
        <v>58</v>
      </c>
      <c r="B58">
        <v>0.16193999999999997</v>
      </c>
      <c r="C58">
        <v>1.4440702677307682</v>
      </c>
      <c r="D58">
        <v>1.7911363196655818</v>
      </c>
      <c r="E58">
        <v>1.6188193816214902</v>
      </c>
      <c r="F58">
        <v>13.380362943998669</v>
      </c>
      <c r="G58">
        <v>20.167587477096578</v>
      </c>
      <c r="H58">
        <v>15.789346867138182</v>
      </c>
      <c r="I58">
        <v>0.31893339255435649</v>
      </c>
    </row>
    <row r="59" spans="1:9" x14ac:dyDescent="0.3">
      <c r="A59">
        <v>59</v>
      </c>
      <c r="B59">
        <v>0.16193999999999997</v>
      </c>
      <c r="C59">
        <v>1.4579449259834785</v>
      </c>
      <c r="D59">
        <v>1.8141770995090447</v>
      </c>
      <c r="E59">
        <v>1.6302402475134736</v>
      </c>
      <c r="F59">
        <v>13.475092396380923</v>
      </c>
      <c r="G59">
        <v>20.5468663395304</v>
      </c>
      <c r="H59">
        <v>15.926958826064679</v>
      </c>
      <c r="I59">
        <v>0.32493325054330946</v>
      </c>
    </row>
    <row r="60" spans="1:9" x14ac:dyDescent="0.3">
      <c r="A60">
        <v>60</v>
      </c>
      <c r="B60">
        <v>0.16193999999999997</v>
      </c>
      <c r="C60">
        <v>1.4710968702089124</v>
      </c>
      <c r="D60">
        <v>1.8370202984009321</v>
      </c>
      <c r="E60">
        <v>1.6418388745871515</v>
      </c>
      <c r="F60">
        <v>13.566116357212278</v>
      </c>
      <c r="G60">
        <v>20.929509172220946</v>
      </c>
      <c r="H60">
        <v>16.062383797057674</v>
      </c>
      <c r="I60">
        <v>0.33094705802579905</v>
      </c>
    </row>
    <row r="61" spans="1:9" x14ac:dyDescent="0.3">
      <c r="A61">
        <v>61</v>
      </c>
      <c r="B61">
        <v>0.16193999999999997</v>
      </c>
      <c r="C61">
        <v>1.4833152891598258</v>
      </c>
      <c r="D61">
        <v>1.8599850459445546</v>
      </c>
      <c r="E61">
        <v>1.6538106311768541</v>
      </c>
      <c r="F61">
        <v>13.652445261685779</v>
      </c>
      <c r="G61">
        <v>21.313005267360637</v>
      </c>
      <c r="H61">
        <v>16.194479866198591</v>
      </c>
      <c r="I61">
        <v>0.33697481500182519</v>
      </c>
    </row>
    <row r="62" spans="1:9" x14ac:dyDescent="0.3">
      <c r="A62">
        <v>62</v>
      </c>
      <c r="B62">
        <v>0.16193999999999997</v>
      </c>
      <c r="C62">
        <v>1.4948801460616303</v>
      </c>
      <c r="D62">
        <v>1.8830153879889335</v>
      </c>
      <c r="E62">
        <v>1.665914496115565</v>
      </c>
      <c r="F62">
        <v>13.733212284203251</v>
      </c>
      <c r="G62">
        <v>21.695075131825419</v>
      </c>
      <c r="H62">
        <v>16.322008058470075</v>
      </c>
      <c r="I62">
        <v>0.34301652147138795</v>
      </c>
    </row>
    <row r="63" spans="1:9" x14ac:dyDescent="0.3">
      <c r="A63">
        <v>63</v>
      </c>
      <c r="B63">
        <v>0.16193999999999997</v>
      </c>
      <c r="C63">
        <v>1.5061320116930246</v>
      </c>
      <c r="D63">
        <v>1.9059347456452256</v>
      </c>
      <c r="E63">
        <v>1.6783053553806346</v>
      </c>
      <c r="F63">
        <v>13.80775907428893</v>
      </c>
      <c r="G63">
        <v>22.073185683316293</v>
      </c>
      <c r="H63">
        <v>16.444499894611408</v>
      </c>
      <c r="I63">
        <v>0.34907217743448726</v>
      </c>
    </row>
    <row r="64" spans="1:9" x14ac:dyDescent="0.3">
      <c r="A64">
        <v>64</v>
      </c>
      <c r="B64">
        <v>0.16193999999999997</v>
      </c>
      <c r="C64">
        <v>1.5173979450383253</v>
      </c>
      <c r="D64">
        <v>1.9283830762653553</v>
      </c>
      <c r="E64">
        <v>1.6915119266481951</v>
      </c>
      <c r="F64">
        <v>13.87798786465687</v>
      </c>
      <c r="G64">
        <v>22.444434072239968</v>
      </c>
      <c r="H64">
        <v>16.562564373670664</v>
      </c>
      <c r="I64">
        <v>0.35514178289112308</v>
      </c>
    </row>
    <row r="65" spans="1:9" x14ac:dyDescent="0.3">
      <c r="A65">
        <v>65</v>
      </c>
      <c r="B65">
        <v>0.16193999999999997</v>
      </c>
      <c r="C65">
        <v>1.5287431077890705</v>
      </c>
      <c r="D65">
        <v>1.9501159247522966</v>
      </c>
      <c r="E65">
        <v>1.7061760237449066</v>
      </c>
      <c r="F65">
        <v>13.94466480206467</v>
      </c>
      <c r="G65">
        <v>22.806038916662747</v>
      </c>
      <c r="H65">
        <v>16.677154483103383</v>
      </c>
      <c r="I65">
        <v>0.36122533784129557</v>
      </c>
    </row>
    <row r="66" spans="1:9" x14ac:dyDescent="0.3">
      <c r="A66">
        <v>66</v>
      </c>
      <c r="B66">
        <v>0.16193999999999997</v>
      </c>
      <c r="C66">
        <v>1.5408447990446861</v>
      </c>
      <c r="D66">
        <v>1.9708352776717513</v>
      </c>
      <c r="E66">
        <v>1.7226983676325109</v>
      </c>
      <c r="F66">
        <v>14.007821444099667</v>
      </c>
      <c r="G66">
        <v>23.154940769173788</v>
      </c>
      <c r="H66">
        <v>16.788277096233685</v>
      </c>
      <c r="I66">
        <v>0.36732284228500461</v>
      </c>
    </row>
    <row r="67" spans="1:9" x14ac:dyDescent="0.3">
      <c r="A67">
        <v>67</v>
      </c>
      <c r="B67">
        <v>0.16193999999999997</v>
      </c>
      <c r="C67">
        <v>1.5532967441112009</v>
      </c>
      <c r="D67">
        <v>1.9906845198472209</v>
      </c>
      <c r="E67">
        <v>1.74005830450081</v>
      </c>
      <c r="F67">
        <v>14.067746689623679</v>
      </c>
      <c r="G67">
        <v>23.489251566388887</v>
      </c>
      <c r="H67">
        <v>16.895689159606579</v>
      </c>
      <c r="I67">
        <v>0.37343429622225016</v>
      </c>
    </row>
    <row r="68" spans="1:9" x14ac:dyDescent="0.3">
      <c r="A68">
        <v>68</v>
      </c>
      <c r="B68">
        <v>0.16193999999999997</v>
      </c>
      <c r="C68">
        <v>1.5654902309588548</v>
      </c>
      <c r="D68">
        <v>2.010068503544002</v>
      </c>
      <c r="E68">
        <v>1.7579186290423721</v>
      </c>
      <c r="F68">
        <v>14.125009485524506</v>
      </c>
      <c r="G68">
        <v>23.807430624325026</v>
      </c>
      <c r="H68">
        <v>17.000329917338238</v>
      </c>
      <c r="I68">
        <v>0.37955969965303238</v>
      </c>
    </row>
    <row r="69" spans="1:9" x14ac:dyDescent="0.3">
      <c r="A69">
        <v>69</v>
      </c>
      <c r="B69">
        <v>0.16193999999999997</v>
      </c>
      <c r="C69">
        <v>1.5776531367710538</v>
      </c>
      <c r="D69">
        <v>2.0290121808536998</v>
      </c>
      <c r="E69">
        <v>1.7757854569341358</v>
      </c>
      <c r="F69">
        <v>14.183031699015597</v>
      </c>
      <c r="G69">
        <v>24.108363095453495</v>
      </c>
      <c r="H69">
        <v>17.103760683138091</v>
      </c>
      <c r="I69">
        <v>0.38569905257735115</v>
      </c>
    </row>
    <row r="70" spans="1:9" x14ac:dyDescent="0.3">
      <c r="A70">
        <v>70</v>
      </c>
      <c r="B70">
        <v>0.16193999999999997</v>
      </c>
      <c r="C70">
        <v>1.5899668212877573</v>
      </c>
      <c r="D70">
        <v>2.0474352427090059</v>
      </c>
      <c r="E70">
        <v>1.7932189601752855</v>
      </c>
      <c r="F70">
        <v>14.243135830662274</v>
      </c>
      <c r="G70">
        <v>24.391824482350408</v>
      </c>
      <c r="H70">
        <v>17.206676530551817</v>
      </c>
      <c r="I70">
        <v>0.39185235499520649</v>
      </c>
    </row>
    <row r="71" spans="1:9" x14ac:dyDescent="0.3">
      <c r="A71">
        <v>71</v>
      </c>
      <c r="B71">
        <v>0.16193999999999997</v>
      </c>
      <c r="C71">
        <v>1.6019279941201834</v>
      </c>
      <c r="D71">
        <v>2.0649540415389076</v>
      </c>
      <c r="E71">
        <v>1.8103262080941045</v>
      </c>
      <c r="F71">
        <v>14.304105471199103</v>
      </c>
      <c r="G71">
        <v>24.658160501694837</v>
      </c>
      <c r="H71">
        <v>17.308490055537337</v>
      </c>
      <c r="I71">
        <v>0.39801960690659838</v>
      </c>
    </row>
    <row r="72" spans="1:9" x14ac:dyDescent="0.3">
      <c r="A72">
        <v>72</v>
      </c>
      <c r="B72">
        <v>0.16193999999999997</v>
      </c>
      <c r="C72">
        <v>1.6130350635174062</v>
      </c>
      <c r="D72">
        <v>2.0809198004787235</v>
      </c>
      <c r="E72">
        <v>1.8267803112380023</v>
      </c>
      <c r="F72">
        <v>14.364388276985062</v>
      </c>
      <c r="G72">
        <v>24.908111026698222</v>
      </c>
      <c r="H72">
        <v>17.407741992107898</v>
      </c>
      <c r="I72">
        <v>0.40420080831152694</v>
      </c>
    </row>
    <row r="73" spans="1:9" x14ac:dyDescent="0.3">
      <c r="A73">
        <v>73</v>
      </c>
      <c r="B73">
        <v>0.16193999999999997</v>
      </c>
      <c r="C73">
        <v>1.6233422847743033</v>
      </c>
      <c r="D73">
        <v>2.0946779913721856</v>
      </c>
      <c r="E73">
        <v>1.8422364875047226</v>
      </c>
      <c r="F73">
        <v>14.423591842161194</v>
      </c>
      <c r="G73">
        <v>25.14187784479957</v>
      </c>
      <c r="H73">
        <v>17.504146981420082</v>
      </c>
      <c r="I73">
        <v>0.41039595920999206</v>
      </c>
    </row>
    <row r="74" spans="1:9" x14ac:dyDescent="0.3">
      <c r="A74">
        <v>74</v>
      </c>
      <c r="B74">
        <v>0.16193999999999997</v>
      </c>
      <c r="C74">
        <v>1.6325899710877925</v>
      </c>
      <c r="D74">
        <v>2.1058876464203951</v>
      </c>
      <c r="E74">
        <v>1.8569757965575726</v>
      </c>
      <c r="F74">
        <v>14.482397839045348</v>
      </c>
      <c r="G74">
        <v>25.35925593504906</v>
      </c>
      <c r="H74">
        <v>17.597531787642172</v>
      </c>
      <c r="I74">
        <v>0.41660505960199368</v>
      </c>
    </row>
    <row r="75" spans="1:9" x14ac:dyDescent="0.3">
      <c r="A75">
        <v>75</v>
      </c>
      <c r="B75">
        <v>0.16193999999999997</v>
      </c>
      <c r="C75">
        <v>1.6407015812109695</v>
      </c>
      <c r="D75">
        <v>2.1144902558682568</v>
      </c>
      <c r="E75">
        <v>1.8707108879368382</v>
      </c>
      <c r="F75">
        <v>14.539274273177098</v>
      </c>
      <c r="G75">
        <v>25.560533110269617</v>
      </c>
      <c r="H75">
        <v>17.686751103518418</v>
      </c>
      <c r="I75">
        <v>0.42282810948753197</v>
      </c>
    </row>
    <row r="76" spans="1:9" x14ac:dyDescent="0.3">
      <c r="A76">
        <v>76</v>
      </c>
      <c r="B76">
        <v>0.16193999999999997</v>
      </c>
      <c r="C76">
        <v>1.6481001132371336</v>
      </c>
      <c r="D76">
        <v>2.1210582559626476</v>
      </c>
      <c r="E76">
        <v>1.8831671002590484</v>
      </c>
      <c r="F76">
        <v>14.591001531002053</v>
      </c>
      <c r="G76">
        <v>25.746312138263932</v>
      </c>
      <c r="H76">
        <v>17.768744439618356</v>
      </c>
      <c r="I76">
        <v>0.42906510886660676</v>
      </c>
    </row>
    <row r="77" spans="1:9" x14ac:dyDescent="0.3">
      <c r="A77">
        <v>77</v>
      </c>
      <c r="B77">
        <v>0.16193999999999997</v>
      </c>
      <c r="C77">
        <v>1.6545500021841579</v>
      </c>
      <c r="D77">
        <v>2.1252102174252214</v>
      </c>
      <c r="E77">
        <v>1.8940040493596531</v>
      </c>
      <c r="F77">
        <v>14.635272391418114</v>
      </c>
      <c r="G77">
        <v>25.917152711294204</v>
      </c>
      <c r="H77">
        <v>17.841278540043106</v>
      </c>
      <c r="I77">
        <v>0.43531605773921817</v>
      </c>
    </row>
    <row r="78" spans="1:9" x14ac:dyDescent="0.3">
      <c r="A78">
        <v>78</v>
      </c>
      <c r="B78">
        <v>0.16193999999999997</v>
      </c>
      <c r="C78">
        <v>1.6597353830152914</v>
      </c>
      <c r="D78">
        <v>2.1273587213437333</v>
      </c>
      <c r="E78">
        <v>1.9031544142546939</v>
      </c>
      <c r="F78">
        <v>14.672924666429905</v>
      </c>
      <c r="G78">
        <v>26.072807830852675</v>
      </c>
      <c r="H78">
        <v>17.904362681396304</v>
      </c>
      <c r="I78">
        <v>0.44158095610536618</v>
      </c>
    </row>
    <row r="79" spans="1:9" x14ac:dyDescent="0.3">
      <c r="A79">
        <v>79</v>
      </c>
      <c r="B79">
        <v>0.16193999999999997</v>
      </c>
      <c r="C79">
        <v>1.6641923357122566</v>
      </c>
      <c r="D79">
        <v>2.1278819033686571</v>
      </c>
      <c r="E79">
        <v>1.9116993110385523</v>
      </c>
      <c r="F79">
        <v>14.706580722092426</v>
      </c>
      <c r="G79">
        <v>26.212952859834136</v>
      </c>
      <c r="H79">
        <v>17.960149849141288</v>
      </c>
      <c r="I79">
        <v>0.44785980396505065</v>
      </c>
    </row>
    <row r="80" spans="1:9" x14ac:dyDescent="0.3">
      <c r="A80">
        <v>80</v>
      </c>
      <c r="B80">
        <v>0.16193999999999997</v>
      </c>
      <c r="C80">
        <v>1.6680288476184575</v>
      </c>
      <c r="D80">
        <v>2.1278819033686571</v>
      </c>
      <c r="E80">
        <v>1.9193340494166948</v>
      </c>
      <c r="F80">
        <v>14.737945936498685</v>
      </c>
      <c r="G80">
        <v>26.337642218745664</v>
      </c>
      <c r="H80">
        <v>18.010015453469727</v>
      </c>
      <c r="I80">
        <v>0.45415260131827184</v>
      </c>
    </row>
    <row r="81" spans="1:9" x14ac:dyDescent="0.3">
      <c r="A81">
        <v>81</v>
      </c>
      <c r="B81">
        <v>0.16193999999999997</v>
      </c>
      <c r="C81">
        <v>1.6710502141891874</v>
      </c>
      <c r="D81">
        <v>2.1278819033686571</v>
      </c>
      <c r="E81">
        <v>1.9261515467088759</v>
      </c>
      <c r="F81">
        <v>14.765959269599056</v>
      </c>
      <c r="G81">
        <v>26.447882833230199</v>
      </c>
      <c r="H81">
        <v>18.054298879967035</v>
      </c>
      <c r="I81">
        <v>0.46045934816502948</v>
      </c>
    </row>
    <row r="82" spans="1:9" x14ac:dyDescent="0.3">
      <c r="A82">
        <v>82</v>
      </c>
      <c r="B82">
        <v>0.16193999999999997</v>
      </c>
      <c r="C82">
        <v>1.673697032796736</v>
      </c>
      <c r="D82">
        <v>2.1278819033686571</v>
      </c>
      <c r="E82">
        <v>1.932244864297247</v>
      </c>
      <c r="F82">
        <v>14.789909997298111</v>
      </c>
      <c r="G82">
        <v>26.544945339364308</v>
      </c>
      <c r="H82">
        <v>18.093392203841017</v>
      </c>
      <c r="I82">
        <v>0.46678004450532384</v>
      </c>
    </row>
    <row r="83" spans="1:9" x14ac:dyDescent="0.3">
      <c r="A83">
        <v>83</v>
      </c>
      <c r="B83">
        <v>0.16193999999999997</v>
      </c>
      <c r="C83">
        <v>1.6760988928199962</v>
      </c>
      <c r="D83">
        <v>2.1278819033686571</v>
      </c>
      <c r="E83">
        <v>1.9367537926905611</v>
      </c>
      <c r="F83">
        <v>14.81197210536901</v>
      </c>
      <c r="G83">
        <v>26.629907604732587</v>
      </c>
      <c r="H83">
        <v>18.128811535999507</v>
      </c>
      <c r="I83">
        <v>0.47311469033915465</v>
      </c>
    </row>
    <row r="84" spans="1:9" x14ac:dyDescent="0.3">
      <c r="A84">
        <v>84</v>
      </c>
      <c r="B84">
        <v>0.16193999999999997</v>
      </c>
      <c r="C84">
        <v>1.678493905291973</v>
      </c>
      <c r="D84">
        <v>2.1278819033686571</v>
      </c>
      <c r="E84">
        <v>1.9406054386134008</v>
      </c>
      <c r="F84">
        <v>14.834034957503674</v>
      </c>
      <c r="G84">
        <v>26.704608590816775</v>
      </c>
      <c r="H84">
        <v>18.162396626325961</v>
      </c>
      <c r="I84">
        <v>0.47946328566652213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3" width="13.6640625" customWidth="1"/>
    <col min="4" max="4" width="15.44140625" customWidth="1"/>
    <col min="5" max="5" width="14.6640625" customWidth="1"/>
    <col min="6" max="8" width="12.6640625" customWidth="1"/>
    <col min="9" max="9" width="14.6640625" customWidth="1"/>
  </cols>
  <sheetData>
    <row r="1" spans="1:9" x14ac:dyDescent="0.3">
      <c r="A1" s="44" t="s">
        <v>157</v>
      </c>
      <c r="B1" s="44" t="s">
        <v>178</v>
      </c>
      <c r="C1" s="44" t="s">
        <v>158</v>
      </c>
      <c r="D1" s="44" t="s">
        <v>165</v>
      </c>
      <c r="E1" s="44" t="s">
        <v>179</v>
      </c>
      <c r="F1" s="44" t="s">
        <v>221</v>
      </c>
      <c r="G1" s="44" t="s">
        <v>222</v>
      </c>
      <c r="H1" s="44" t="s">
        <v>223</v>
      </c>
      <c r="I1" s="44" t="s">
        <v>159</v>
      </c>
    </row>
    <row r="2" spans="1:9" x14ac:dyDescent="0.3">
      <c r="A2">
        <v>2</v>
      </c>
      <c r="B2">
        <v>9.360000000000035E-3</v>
      </c>
      <c r="C2">
        <v>2.5186150472519403E-2</v>
      </c>
      <c r="D2">
        <v>0</v>
      </c>
      <c r="E2">
        <v>3.8117252551516934E-3</v>
      </c>
      <c r="F2">
        <v>0.77513434956772165</v>
      </c>
      <c r="G2">
        <v>0.56042120873296009</v>
      </c>
      <c r="H2">
        <v>0.58997182992920427</v>
      </c>
      <c r="I2">
        <v>2.4840273821180327E-3</v>
      </c>
    </row>
    <row r="3" spans="1:9" x14ac:dyDescent="0.3">
      <c r="A3">
        <v>3</v>
      </c>
      <c r="B3">
        <v>1.8809999999999993E-2</v>
      </c>
      <c r="C3">
        <v>4.8760524774532493E-2</v>
      </c>
      <c r="D3">
        <v>0</v>
      </c>
      <c r="E3">
        <v>8.1770156044932152E-3</v>
      </c>
      <c r="F3">
        <v>1.5323510711885604</v>
      </c>
      <c r="G3">
        <v>1.114958546334287</v>
      </c>
      <c r="H3">
        <v>1.1702287843279069</v>
      </c>
      <c r="I3">
        <v>4.988500374715832E-3</v>
      </c>
    </row>
    <row r="4" spans="1:9" x14ac:dyDescent="0.3">
      <c r="A4">
        <v>4</v>
      </c>
      <c r="B4">
        <v>2.8410000000000046E-2</v>
      </c>
      <c r="C4">
        <v>6.9798056705636602E-2</v>
      </c>
      <c r="D4">
        <v>0</v>
      </c>
      <c r="E4">
        <v>1.3414721942775737E-2</v>
      </c>
      <c r="F4">
        <v>2.2570856976908873</v>
      </c>
      <c r="G4">
        <v>1.6589815563377615</v>
      </c>
      <c r="H4">
        <v>1.7335031317712535</v>
      </c>
      <c r="I4">
        <v>7.5134189777933983E-3</v>
      </c>
    </row>
    <row r="5" spans="1:9" x14ac:dyDescent="0.3">
      <c r="A5">
        <v>5</v>
      </c>
      <c r="B5">
        <v>3.6660000000000026E-2</v>
      </c>
      <c r="C5">
        <v>8.8263835244953681E-2</v>
      </c>
      <c r="D5">
        <v>0</v>
      </c>
      <c r="E5">
        <v>1.9841620080449374E-2</v>
      </c>
      <c r="F5">
        <v>2.9369460918351917</v>
      </c>
      <c r="G5">
        <v>2.1887651040143044</v>
      </c>
      <c r="H5">
        <v>2.2750462515690351</v>
      </c>
      <c r="I5">
        <v>1.0058783191350713E-2</v>
      </c>
    </row>
    <row r="6" spans="1:9" x14ac:dyDescent="0.3">
      <c r="A6">
        <v>6</v>
      </c>
      <c r="B6">
        <v>4.4869999999999965E-2</v>
      </c>
      <c r="C6">
        <v>0.10469430249139833</v>
      </c>
      <c r="D6">
        <v>8.5484678045283369E-5</v>
      </c>
      <c r="E6">
        <v>2.7789416296582409E-2</v>
      </c>
      <c r="F6">
        <v>3.5607281376977253</v>
      </c>
      <c r="G6">
        <v>2.699441048308203</v>
      </c>
      <c r="H6">
        <v>2.7912558522383031</v>
      </c>
      <c r="I6">
        <v>1.2624593015387795E-2</v>
      </c>
    </row>
    <row r="7" spans="1:9" x14ac:dyDescent="0.3">
      <c r="A7">
        <v>7</v>
      </c>
      <c r="B7">
        <v>5.3059999999999996E-2</v>
      </c>
      <c r="C7">
        <v>0.11949680762425019</v>
      </c>
      <c r="D7">
        <v>1.9159511505473514E-3</v>
      </c>
      <c r="E7">
        <v>3.7521843469532329E-2</v>
      </c>
      <c r="F7">
        <v>4.1184353179338782</v>
      </c>
      <c r="G7">
        <v>3.1867253837860177</v>
      </c>
      <c r="H7">
        <v>3.279628292414031</v>
      </c>
      <c r="I7">
        <v>1.5210848449904644E-2</v>
      </c>
    </row>
    <row r="8" spans="1:9" x14ac:dyDescent="0.3">
      <c r="A8">
        <v>8</v>
      </c>
      <c r="B8">
        <v>6.1270000000000047E-2</v>
      </c>
      <c r="C8">
        <v>0.1336158014655584</v>
      </c>
      <c r="D8">
        <v>5.5974977584472563E-3</v>
      </c>
      <c r="E8">
        <v>4.8977910935136398E-2</v>
      </c>
      <c r="F8">
        <v>4.5990379514274649</v>
      </c>
      <c r="G8">
        <v>3.6478079992230952</v>
      </c>
      <c r="H8">
        <v>3.7378340329787938</v>
      </c>
      <c r="I8">
        <v>1.781754949490125E-2</v>
      </c>
    </row>
    <row r="9" spans="1:9" x14ac:dyDescent="0.3">
      <c r="A9">
        <v>9</v>
      </c>
      <c r="B9">
        <v>6.9529999999999981E-2</v>
      </c>
      <c r="C9">
        <v>0.14804324968692245</v>
      </c>
      <c r="D9">
        <v>1.2138373475070019E-2</v>
      </c>
      <c r="E9">
        <v>6.2321899283140553E-2</v>
      </c>
      <c r="F9">
        <v>4.9904704679571186</v>
      </c>
      <c r="G9">
        <v>4.0827812767485474</v>
      </c>
      <c r="H9">
        <v>4.1643325564710771</v>
      </c>
      <c r="I9">
        <v>2.0444696150377615E-2</v>
      </c>
    </row>
    <row r="10" spans="1:9" x14ac:dyDescent="0.3">
      <c r="A10">
        <v>10</v>
      </c>
      <c r="B10">
        <v>7.6160000000000005E-2</v>
      </c>
      <c r="C10">
        <v>0.16353717264401002</v>
      </c>
      <c r="D10">
        <v>2.2528768489607082E-2</v>
      </c>
      <c r="E10">
        <v>7.7534993226831411E-2</v>
      </c>
      <c r="F10">
        <v>5.2764335279486447</v>
      </c>
      <c r="G10">
        <v>4.4934208565049589</v>
      </c>
      <c r="H10">
        <v>4.5574388499746235</v>
      </c>
      <c r="I10">
        <v>2.3092288416333748E-2</v>
      </c>
    </row>
    <row r="11" spans="1:9" x14ac:dyDescent="0.3">
      <c r="A11">
        <v>11</v>
      </c>
      <c r="B11">
        <v>8.268999999999993E-2</v>
      </c>
      <c r="C11">
        <v>0.18028228383276046</v>
      </c>
      <c r="D11">
        <v>3.6622815715820295E-2</v>
      </c>
      <c r="E11">
        <v>9.5109934095100684E-2</v>
      </c>
      <c r="F11">
        <v>5.4343237286038502</v>
      </c>
      <c r="G11">
        <v>4.8813901388989667</v>
      </c>
      <c r="H11">
        <v>4.9163447060186138</v>
      </c>
      <c r="I11">
        <v>2.5760326292769628E-2</v>
      </c>
    </row>
    <row r="12" spans="1:9" x14ac:dyDescent="0.3">
      <c r="A12">
        <v>12</v>
      </c>
      <c r="B12">
        <v>8.9110000000000023E-2</v>
      </c>
      <c r="C12">
        <v>0.19837331669599101</v>
      </c>
      <c r="D12">
        <v>5.4444945051044163E-2</v>
      </c>
      <c r="E12">
        <v>0.11427622682449592</v>
      </c>
      <c r="F12">
        <v>5.4343237286038502</v>
      </c>
      <c r="G12">
        <v>5.24759253927499</v>
      </c>
      <c r="H12">
        <v>5.2406675459702754</v>
      </c>
      <c r="I12">
        <v>2.8448809779685284E-2</v>
      </c>
    </row>
    <row r="13" spans="1:9" x14ac:dyDescent="0.3">
      <c r="A13">
        <v>13</v>
      </c>
      <c r="B13">
        <v>9.542000000000006E-2</v>
      </c>
      <c r="C13">
        <v>0.21736641328967443</v>
      </c>
      <c r="D13">
        <v>7.4917463747855711E-2</v>
      </c>
      <c r="E13">
        <v>0.13534598032419812</v>
      </c>
      <c r="F13">
        <v>5.4343237286038502</v>
      </c>
      <c r="G13">
        <v>5.5923780897855879</v>
      </c>
      <c r="H13">
        <v>5.530903926824883</v>
      </c>
      <c r="I13">
        <v>3.1157738877080697E-2</v>
      </c>
    </row>
    <row r="14" spans="1:9" x14ac:dyDescent="0.3">
      <c r="A14">
        <v>14</v>
      </c>
      <c r="B14">
        <v>0.10165000000000002</v>
      </c>
      <c r="C14">
        <v>0.23745062534864808</v>
      </c>
      <c r="D14">
        <v>9.8206087547947268E-2</v>
      </c>
      <c r="E14">
        <v>0.1586680638225286</v>
      </c>
      <c r="F14">
        <v>5.4343237286038502</v>
      </c>
      <c r="G14">
        <v>5.916271768653842</v>
      </c>
      <c r="H14">
        <v>5.7869461011405718</v>
      </c>
      <c r="I14">
        <v>3.3887113584955865E-2</v>
      </c>
    </row>
    <row r="15" spans="1:9" x14ac:dyDescent="0.3">
      <c r="A15">
        <v>15</v>
      </c>
      <c r="B15">
        <v>0.10603999999999991</v>
      </c>
      <c r="C15">
        <v>0.25833502800355496</v>
      </c>
      <c r="D15">
        <v>0.12376490676537336</v>
      </c>
      <c r="E15">
        <v>0.18399419280552867</v>
      </c>
      <c r="F15">
        <v>5.4343237286038502</v>
      </c>
      <c r="G15">
        <v>6.2205992601054199</v>
      </c>
      <c r="H15">
        <v>6.0090654763219797</v>
      </c>
      <c r="I15">
        <v>3.6636933903310798E-2</v>
      </c>
    </row>
    <row r="16" spans="1:9" x14ac:dyDescent="0.3">
      <c r="A16">
        <v>16</v>
      </c>
      <c r="B16">
        <v>0.11073</v>
      </c>
      <c r="C16">
        <v>0.28011424828311982</v>
      </c>
      <c r="D16">
        <v>0.15189150353314948</v>
      </c>
      <c r="E16">
        <v>0.21225192579902755</v>
      </c>
      <c r="F16">
        <v>5.4343237286038502</v>
      </c>
      <c r="G16">
        <v>6.5070132008725237</v>
      </c>
      <c r="H16">
        <v>6.1974736035731857</v>
      </c>
      <c r="I16">
        <v>3.9407199832145495E-2</v>
      </c>
    </row>
    <row r="17" spans="1:9" x14ac:dyDescent="0.3">
      <c r="A17">
        <v>17</v>
      </c>
      <c r="B17">
        <v>0.11565000000000003</v>
      </c>
      <c r="C17">
        <v>0.30197564064342813</v>
      </c>
      <c r="D17">
        <v>0.18265081441592459</v>
      </c>
      <c r="E17">
        <v>0.24298345614905695</v>
      </c>
      <c r="F17">
        <v>5.4308448918613106</v>
      </c>
      <c r="G17">
        <v>6.7789477865595549</v>
      </c>
      <c r="H17">
        <v>6.3532427825972491</v>
      </c>
      <c r="I17">
        <v>4.2197911371459965E-2</v>
      </c>
    </row>
    <row r="18" spans="1:9" x14ac:dyDescent="0.3">
      <c r="A18">
        <v>18</v>
      </c>
      <c r="B18">
        <v>0.12070000000000003</v>
      </c>
      <c r="C18">
        <v>0.32379292933112019</v>
      </c>
      <c r="D18">
        <v>0.21600653590941579</v>
      </c>
      <c r="E18">
        <v>0.27571280704188039</v>
      </c>
      <c r="F18">
        <v>5.4127816584553399</v>
      </c>
      <c r="G18">
        <v>7.0392203482846547</v>
      </c>
      <c r="H18">
        <v>6.4780222728000698</v>
      </c>
      <c r="I18">
        <v>4.5009068521254178E-2</v>
      </c>
    </row>
    <row r="19" spans="1:9" x14ac:dyDescent="0.3">
      <c r="A19">
        <v>19</v>
      </c>
      <c r="B19">
        <v>0.12579000000000007</v>
      </c>
      <c r="C19">
        <v>0.34520200609279722</v>
      </c>
      <c r="D19">
        <v>0.25123690669100607</v>
      </c>
      <c r="E19">
        <v>0.31048918996452746</v>
      </c>
      <c r="F19">
        <v>5.3742134016991834</v>
      </c>
      <c r="G19">
        <v>7.2899821195082612</v>
      </c>
      <c r="H19">
        <v>6.5735417423865146</v>
      </c>
      <c r="I19">
        <v>4.7840671281528163E-2</v>
      </c>
    </row>
    <row r="20" spans="1:9" x14ac:dyDescent="0.3">
      <c r="A20">
        <v>20</v>
      </c>
      <c r="B20">
        <v>0.12874999999999992</v>
      </c>
      <c r="C20">
        <v>0.36571160736912517</v>
      </c>
      <c r="D20">
        <v>0.28799194507074777</v>
      </c>
      <c r="E20">
        <v>0.3467770770795644</v>
      </c>
      <c r="F20">
        <v>5.3142104477292662</v>
      </c>
      <c r="G20">
        <v>7.533301768066079</v>
      </c>
      <c r="H20">
        <v>6.6420522606924299</v>
      </c>
      <c r="I20">
        <v>5.0692719652281892E-2</v>
      </c>
    </row>
    <row r="21" spans="1:9" x14ac:dyDescent="0.3">
      <c r="A21">
        <v>21</v>
      </c>
      <c r="B21">
        <v>0.13210999999999995</v>
      </c>
      <c r="C21">
        <v>0.38554314085873015</v>
      </c>
      <c r="D21">
        <v>0.32573804890368674</v>
      </c>
      <c r="E21">
        <v>0.38398942205176867</v>
      </c>
      <c r="F21">
        <v>5.2356562072692725</v>
      </c>
      <c r="G21">
        <v>7.7701912274338252</v>
      </c>
      <c r="H21">
        <v>6.6882133019214693</v>
      </c>
      <c r="I21">
        <v>5.35652136335154E-2</v>
      </c>
    </row>
    <row r="22" spans="1:9" x14ac:dyDescent="0.3">
      <c r="A22">
        <v>22</v>
      </c>
      <c r="B22">
        <v>0.13578000000000001</v>
      </c>
      <c r="C22">
        <v>0.40507313928788874</v>
      </c>
      <c r="D22">
        <v>0.36406222242976016</v>
      </c>
      <c r="E22">
        <v>0.42188422901912859</v>
      </c>
      <c r="F22">
        <v>5.1442157265959114</v>
      </c>
      <c r="G22">
        <v>8.0015949286191574</v>
      </c>
      <c r="H22">
        <v>6.7198463462442675</v>
      </c>
      <c r="I22">
        <v>5.645815322522868E-2</v>
      </c>
    </row>
    <row r="23" spans="1:9" x14ac:dyDescent="0.3">
      <c r="A23">
        <v>23</v>
      </c>
      <c r="B23">
        <v>0.13969000000000009</v>
      </c>
      <c r="C23">
        <v>0.42425302671920789</v>
      </c>
      <c r="D23">
        <v>0.40278574720005167</v>
      </c>
      <c r="E23">
        <v>0.46030340529895053</v>
      </c>
      <c r="F23">
        <v>5.0437937072428003</v>
      </c>
      <c r="G23">
        <v>8.2271012450826486</v>
      </c>
      <c r="H23">
        <v>6.7432851737726365</v>
      </c>
      <c r="I23">
        <v>5.9371538427421697E-2</v>
      </c>
    </row>
    <row r="24" spans="1:9" x14ac:dyDescent="0.3">
      <c r="A24">
        <v>24</v>
      </c>
      <c r="B24">
        <v>0.14373999999999998</v>
      </c>
      <c r="C24">
        <v>0.44308248376971132</v>
      </c>
      <c r="D24">
        <v>0.4418182482444819</v>
      </c>
      <c r="E24">
        <v>0.49863852973915634</v>
      </c>
      <c r="F24">
        <v>4.9370012459224091</v>
      </c>
      <c r="G24">
        <v>8.4458418334817456</v>
      </c>
      <c r="H24">
        <v>6.7641680041555015</v>
      </c>
      <c r="I24">
        <v>6.2305369240094471E-2</v>
      </c>
    </row>
    <row r="25" spans="1:9" x14ac:dyDescent="0.3">
      <c r="A25">
        <v>25</v>
      </c>
      <c r="B25">
        <v>0.14491000000000009</v>
      </c>
      <c r="C25">
        <v>0.46191212399337361</v>
      </c>
      <c r="D25">
        <v>0.48131336760391819</v>
      </c>
      <c r="E25">
        <v>0.53663110285797333</v>
      </c>
      <c r="F25">
        <v>4.8256972905186082</v>
      </c>
      <c r="G25">
        <v>8.6577566905591148</v>
      </c>
      <c r="H25">
        <v>6.7851884904266981</v>
      </c>
      <c r="I25">
        <v>6.5259645663247032E-2</v>
      </c>
    </row>
    <row r="26" spans="1:9" x14ac:dyDescent="0.3">
      <c r="A26">
        <v>26</v>
      </c>
      <c r="B26">
        <v>0.14674000000000009</v>
      </c>
      <c r="C26">
        <v>0.48081237859427578</v>
      </c>
      <c r="D26">
        <v>0.52119189563211421</v>
      </c>
      <c r="E26">
        <v>0.57375866005763176</v>
      </c>
      <c r="F26">
        <v>4.711762767255486</v>
      </c>
      <c r="G26">
        <v>8.8638468138383644</v>
      </c>
      <c r="H26">
        <v>6.8054097033205592</v>
      </c>
      <c r="I26">
        <v>6.8234367696879336E-2</v>
      </c>
    </row>
    <row r="27" spans="1:9" x14ac:dyDescent="0.3">
      <c r="A27">
        <v>27</v>
      </c>
      <c r="B27">
        <v>0.1492</v>
      </c>
      <c r="C27">
        <v>0.49967143231486516</v>
      </c>
      <c r="D27">
        <v>0.56145964457324038</v>
      </c>
      <c r="E27">
        <v>0.60953737653559714</v>
      </c>
      <c r="F27">
        <v>4.5968388393363044</v>
      </c>
      <c r="G27">
        <v>9.0655069741256398</v>
      </c>
      <c r="H27">
        <v>6.8238343539051769</v>
      </c>
      <c r="I27">
        <v>7.1229535340991412E-2</v>
      </c>
    </row>
    <row r="28" spans="1:9" x14ac:dyDescent="0.3">
      <c r="A28">
        <v>28</v>
      </c>
      <c r="B28">
        <v>0.15226000000000006</v>
      </c>
      <c r="C28">
        <v>0.51864351554679211</v>
      </c>
      <c r="D28">
        <v>0.60204290867602539</v>
      </c>
      <c r="E28">
        <v>0.64372470437178619</v>
      </c>
      <c r="F28">
        <v>4.482764009385682</v>
      </c>
      <c r="G28">
        <v>9.2643679864873665</v>
      </c>
      <c r="H28">
        <v>6.841047148500758</v>
      </c>
      <c r="I28">
        <v>7.4245148595583232E-2</v>
      </c>
    </row>
    <row r="29" spans="1:9" x14ac:dyDescent="0.3">
      <c r="A29">
        <v>29</v>
      </c>
      <c r="B29">
        <v>0.15589000000000008</v>
      </c>
      <c r="C29">
        <v>0.5378726044257689</v>
      </c>
      <c r="D29">
        <v>0.64268807256824101</v>
      </c>
      <c r="E29">
        <v>0.67558560937968204</v>
      </c>
      <c r="F29">
        <v>4.371127268575334</v>
      </c>
      <c r="G29">
        <v>9.4615347642221952</v>
      </c>
      <c r="H29">
        <v>6.8586940163982666</v>
      </c>
      <c r="I29">
        <v>7.7281207460654838E-2</v>
      </c>
    </row>
    <row r="30" spans="1:9" x14ac:dyDescent="0.3">
      <c r="A30">
        <v>30</v>
      </c>
      <c r="B30">
        <v>0.15651999999999999</v>
      </c>
      <c r="C30">
        <v>0.55791668455381416</v>
      </c>
      <c r="D30">
        <v>0.68318791860758854</v>
      </c>
      <c r="E30">
        <v>0.70435772937016949</v>
      </c>
      <c r="F30">
        <v>4.2625815396855113</v>
      </c>
      <c r="G30">
        <v>9.6569163889129772</v>
      </c>
      <c r="H30">
        <v>6.8769943065942849</v>
      </c>
      <c r="I30">
        <v>8.0337711936206174E-2</v>
      </c>
    </row>
    <row r="31" spans="1:9" x14ac:dyDescent="0.3">
      <c r="A31">
        <v>31</v>
      </c>
      <c r="B31">
        <v>0.15748000000000006</v>
      </c>
      <c r="C31">
        <v>0.57869100397169992</v>
      </c>
      <c r="D31">
        <v>0.72335289343675269</v>
      </c>
      <c r="E31">
        <v>0.72987819083931516</v>
      </c>
      <c r="F31">
        <v>4.1573961558507033</v>
      </c>
      <c r="G31">
        <v>9.8498641017002164</v>
      </c>
      <c r="H31">
        <v>6.8952287919250201</v>
      </c>
      <c r="I31">
        <v>8.3414662022237296E-2</v>
      </c>
    </row>
    <row r="32" spans="1:9" x14ac:dyDescent="0.3">
      <c r="A32">
        <v>32</v>
      </c>
      <c r="B32">
        <v>0.15873999999999988</v>
      </c>
      <c r="C32">
        <v>0.60055639523986204</v>
      </c>
      <c r="D32">
        <v>0.76304745606621704</v>
      </c>
      <c r="E32">
        <v>0.75131859952635605</v>
      </c>
      <c r="F32">
        <v>4.055906736414336</v>
      </c>
      <c r="G32">
        <v>10.038767206679752</v>
      </c>
      <c r="H32">
        <v>6.913241060402445</v>
      </c>
      <c r="I32">
        <v>8.6512057718748175E-2</v>
      </c>
    </row>
    <row r="33" spans="1:9" x14ac:dyDescent="0.3">
      <c r="A33">
        <v>33</v>
      </c>
      <c r="B33">
        <v>0.16025</v>
      </c>
      <c r="C33">
        <v>0.62292746131499643</v>
      </c>
      <c r="D33">
        <v>0.80195589349671947</v>
      </c>
      <c r="E33">
        <v>0.7699102547032719</v>
      </c>
      <c r="F33">
        <v>3.9604244063365863</v>
      </c>
      <c r="G33">
        <v>10.222030963147816</v>
      </c>
      <c r="H33">
        <v>6.9313518968090735</v>
      </c>
      <c r="I33">
        <v>8.9629899025738827E-2</v>
      </c>
    </row>
    <row r="34" spans="1:9" x14ac:dyDescent="0.3">
      <c r="A34">
        <v>34</v>
      </c>
      <c r="B34">
        <v>0.16193999999999997</v>
      </c>
      <c r="C34">
        <v>0.64536489443953493</v>
      </c>
      <c r="D34">
        <v>0.83997858010028015</v>
      </c>
      <c r="E34">
        <v>0.78582791444938649</v>
      </c>
      <c r="F34">
        <v>3.8736375766474458</v>
      </c>
      <c r="G34">
        <v>10.398115146899361</v>
      </c>
      <c r="H34">
        <v>6.9506702286675059</v>
      </c>
      <c r="I34">
        <v>9.2768185943209222E-2</v>
      </c>
    </row>
    <row r="35" spans="1:9" x14ac:dyDescent="0.3">
      <c r="A35">
        <v>35</v>
      </c>
      <c r="B35">
        <v>0.16193999999999997</v>
      </c>
      <c r="C35">
        <v>0.6674081335114288</v>
      </c>
      <c r="D35">
        <v>0.87667607194513697</v>
      </c>
      <c r="E35">
        <v>0.79903644671371643</v>
      </c>
      <c r="F35">
        <v>3.7962242375804625</v>
      </c>
      <c r="G35">
        <v>10.56686719542888</v>
      </c>
      <c r="H35">
        <v>6.9709600064188439</v>
      </c>
      <c r="I35">
        <v>9.5926918471159361E-2</v>
      </c>
    </row>
    <row r="36" spans="1:9" x14ac:dyDescent="0.3">
      <c r="A36">
        <v>36</v>
      </c>
      <c r="B36">
        <v>0.16193999999999997</v>
      </c>
      <c r="C36">
        <v>0.68915909107130613</v>
      </c>
      <c r="D36">
        <v>0.91114453924961025</v>
      </c>
      <c r="E36">
        <v>0.81021830641003401</v>
      </c>
      <c r="F36">
        <v>3.7282739336418427</v>
      </c>
      <c r="G36">
        <v>10.729713448851314</v>
      </c>
      <c r="H36">
        <v>6.9918809584808006</v>
      </c>
      <c r="I36">
        <v>9.9106096609589314E-2</v>
      </c>
    </row>
    <row r="37" spans="1:9" x14ac:dyDescent="0.3">
      <c r="A37">
        <v>37</v>
      </c>
      <c r="B37">
        <v>0.16193999999999997</v>
      </c>
      <c r="C37">
        <v>0.70999292206569087</v>
      </c>
      <c r="D37">
        <v>0.94227281359830095</v>
      </c>
      <c r="E37">
        <v>0.81962255820201879</v>
      </c>
      <c r="F37">
        <v>3.6700213652709186</v>
      </c>
      <c r="G37">
        <v>10.88987977000532</v>
      </c>
      <c r="H37">
        <v>7.0126298851081179</v>
      </c>
      <c r="I37">
        <v>0.102305720358499</v>
      </c>
    </row>
    <row r="38" spans="1:9" x14ac:dyDescent="0.3">
      <c r="A38">
        <v>38</v>
      </c>
      <c r="B38">
        <v>0.16193999999999997</v>
      </c>
      <c r="C38">
        <v>0.72910413247239858</v>
      </c>
      <c r="D38">
        <v>0.96941777459839806</v>
      </c>
      <c r="E38">
        <v>0.8278374185412668</v>
      </c>
      <c r="F38">
        <v>3.620040107252283</v>
      </c>
      <c r="G38">
        <v>11.050197997076479</v>
      </c>
      <c r="H38">
        <v>7.0342849523279591</v>
      </c>
      <c r="I38">
        <v>0.10552578971788844</v>
      </c>
    </row>
    <row r="39" spans="1:9" x14ac:dyDescent="0.3">
      <c r="A39">
        <v>39</v>
      </c>
      <c r="B39">
        <v>0.16193999999999997</v>
      </c>
      <c r="C39">
        <v>0.74607383647257253</v>
      </c>
      <c r="D39">
        <v>0.99284047599100145</v>
      </c>
      <c r="E39">
        <v>0.83574565145262325</v>
      </c>
      <c r="F39">
        <v>3.5784100325971879</v>
      </c>
      <c r="G39">
        <v>11.211934408973125</v>
      </c>
      <c r="H39">
        <v>7.0574174243034298</v>
      </c>
      <c r="I39">
        <v>0.10876630468775764</v>
      </c>
    </row>
    <row r="40" spans="1:9" x14ac:dyDescent="0.3">
      <c r="A40">
        <v>40</v>
      </c>
      <c r="B40">
        <v>0.16193999999999997</v>
      </c>
      <c r="C40">
        <v>0.76116965437339035</v>
      </c>
      <c r="D40">
        <v>1.0131450733477907</v>
      </c>
      <c r="E40">
        <v>0.84345443890064831</v>
      </c>
      <c r="F40">
        <v>3.546046597353389</v>
      </c>
      <c r="G40">
        <v>11.375132846145208</v>
      </c>
      <c r="H40">
        <v>7.083036964878592</v>
      </c>
      <c r="I40">
        <v>0.11202726526810661</v>
      </c>
    </row>
    <row r="41" spans="1:9" x14ac:dyDescent="0.3">
      <c r="A41">
        <v>41</v>
      </c>
      <c r="B41">
        <v>0.16193999999999997</v>
      </c>
      <c r="C41">
        <v>0.77422668500572089</v>
      </c>
      <c r="D41">
        <v>1.0305670817389689</v>
      </c>
      <c r="E41">
        <v>0.85129005172974093</v>
      </c>
      <c r="F41">
        <v>3.5219592983318995</v>
      </c>
      <c r="G41">
        <v>11.539741921422282</v>
      </c>
      <c r="H41">
        <v>7.1110559378837914</v>
      </c>
      <c r="I41">
        <v>0.11530867145893535</v>
      </c>
    </row>
    <row r="42" spans="1:9" x14ac:dyDescent="0.3">
      <c r="A42">
        <v>42</v>
      </c>
      <c r="B42">
        <v>0.16193999999999997</v>
      </c>
      <c r="C42">
        <v>0.78597487488394524</v>
      </c>
      <c r="D42">
        <v>1.0454203575027743</v>
      </c>
      <c r="E42">
        <v>0.85998845984167904</v>
      </c>
      <c r="F42">
        <v>3.5053357588020257</v>
      </c>
      <c r="G42">
        <v>11.705872485983098</v>
      </c>
      <c r="H42">
        <v>7.1416129706352507</v>
      </c>
      <c r="I42">
        <v>0.11861052326024384</v>
      </c>
    </row>
    <row r="43" spans="1:9" x14ac:dyDescent="0.3">
      <c r="A43">
        <v>43</v>
      </c>
      <c r="B43">
        <v>0.16193999999999997</v>
      </c>
      <c r="C43">
        <v>0.7969498598346707</v>
      </c>
      <c r="D43">
        <v>1.058442276384842</v>
      </c>
      <c r="E43">
        <v>0.86892644877081537</v>
      </c>
      <c r="F43">
        <v>3.4953233663651928</v>
      </c>
      <c r="G43">
        <v>11.873882930457258</v>
      </c>
      <c r="H43">
        <v>7.1754524114120493</v>
      </c>
      <c r="I43">
        <v>0.12193282067203209</v>
      </c>
    </row>
    <row r="44" spans="1:9" x14ac:dyDescent="0.3">
      <c r="A44">
        <v>44</v>
      </c>
      <c r="B44">
        <v>0.16193999999999997</v>
      </c>
      <c r="C44">
        <v>0.80671400073173638</v>
      </c>
      <c r="D44">
        <v>1.0690122237331128</v>
      </c>
      <c r="E44">
        <v>0.87855801654601551</v>
      </c>
      <c r="F44">
        <v>3.4909152883213013</v>
      </c>
      <c r="G44">
        <v>12.043009807298171</v>
      </c>
      <c r="H44">
        <v>7.2134917377802763</v>
      </c>
      <c r="I44">
        <v>0.1252755636943001</v>
      </c>
    </row>
    <row r="45" spans="1:9" x14ac:dyDescent="0.3">
      <c r="A45">
        <v>45</v>
      </c>
      <c r="B45">
        <v>0.16193999999999997</v>
      </c>
      <c r="C45">
        <v>0.81557301474784905</v>
      </c>
      <c r="D45">
        <v>1.0778603601767793</v>
      </c>
      <c r="E45">
        <v>0.88930860786222798</v>
      </c>
      <c r="F45">
        <v>3.4900286288930196</v>
      </c>
      <c r="G45">
        <v>12.213024687318994</v>
      </c>
      <c r="H45">
        <v>7.2556948908120109</v>
      </c>
      <c r="I45">
        <v>0.12863875232704786</v>
      </c>
    </row>
    <row r="46" spans="1:9" x14ac:dyDescent="0.3">
      <c r="A46">
        <v>46</v>
      </c>
      <c r="B46">
        <v>0.16193999999999997</v>
      </c>
      <c r="C46">
        <v>0.82381049055362032</v>
      </c>
      <c r="D46">
        <v>1.0855214467502112</v>
      </c>
      <c r="E46">
        <v>0.90063487610850934</v>
      </c>
      <c r="F46">
        <v>3.4900286288930196</v>
      </c>
      <c r="G46">
        <v>12.382632879582985</v>
      </c>
      <c r="H46">
        <v>7.3019139140172911</v>
      </c>
      <c r="I46">
        <v>0.13202238657027543</v>
      </c>
    </row>
    <row r="47" spans="1:9" x14ac:dyDescent="0.3">
      <c r="A47">
        <v>47</v>
      </c>
      <c r="B47">
        <v>0.16193999999999997</v>
      </c>
      <c r="C47">
        <v>0.83160313747116321</v>
      </c>
      <c r="D47">
        <v>1.0918891823557195</v>
      </c>
      <c r="E47">
        <v>0.91295301799960382</v>
      </c>
      <c r="F47">
        <v>3.4900286288930196</v>
      </c>
      <c r="G47">
        <v>12.548702111043033</v>
      </c>
      <c r="H47">
        <v>7.3510783772189443</v>
      </c>
      <c r="I47">
        <v>0.13542646642398271</v>
      </c>
    </row>
    <row r="48" spans="1:9" x14ac:dyDescent="0.3">
      <c r="A48">
        <v>48</v>
      </c>
      <c r="B48">
        <v>0.16193999999999997</v>
      </c>
      <c r="C48">
        <v>0.83895682248456582</v>
      </c>
      <c r="D48">
        <v>1.0971900360273785</v>
      </c>
      <c r="E48">
        <v>0.92569522798392445</v>
      </c>
      <c r="F48">
        <v>3.4889231362004853</v>
      </c>
      <c r="G48">
        <v>12.707597536106103</v>
      </c>
      <c r="H48">
        <v>7.4017822146944496</v>
      </c>
      <c r="I48">
        <v>0.13885099188816977</v>
      </c>
    </row>
    <row r="49" spans="1:9" x14ac:dyDescent="0.3">
      <c r="A49">
        <v>49</v>
      </c>
      <c r="B49">
        <v>0.16193999999999997</v>
      </c>
      <c r="C49">
        <v>0.84615205229850066</v>
      </c>
      <c r="D49">
        <v>1.1024910368542773</v>
      </c>
      <c r="E49">
        <v>0.93846492234806533</v>
      </c>
      <c r="F49">
        <v>3.485671525330392</v>
      </c>
      <c r="G49">
        <v>12.85672840038397</v>
      </c>
      <c r="H49">
        <v>7.452725003641028</v>
      </c>
      <c r="I49">
        <v>0.14229596296283659</v>
      </c>
    </row>
    <row r="50" spans="1:9" x14ac:dyDescent="0.3">
      <c r="A50">
        <v>50</v>
      </c>
      <c r="B50">
        <v>0.16193999999999997</v>
      </c>
      <c r="C50">
        <v>0.85266846013227182</v>
      </c>
      <c r="D50">
        <v>1.1077744266457223</v>
      </c>
      <c r="E50">
        <v>0.95133059107076845</v>
      </c>
      <c r="F50">
        <v>3.4784815141014072</v>
      </c>
      <c r="G50">
        <v>12.996304155496558</v>
      </c>
      <c r="H50">
        <v>7.504490372583092</v>
      </c>
      <c r="I50">
        <v>0.14576137964798316</v>
      </c>
    </row>
    <row r="51" spans="1:9" x14ac:dyDescent="0.3">
      <c r="A51">
        <v>51</v>
      </c>
      <c r="B51">
        <v>0.16193999999999997</v>
      </c>
      <c r="C51">
        <v>0.858433942118624</v>
      </c>
      <c r="D51">
        <v>1.1132745155502646</v>
      </c>
      <c r="E51">
        <v>0.96399975013371464</v>
      </c>
      <c r="F51">
        <v>3.4660655462353711</v>
      </c>
      <c r="G51">
        <v>13.128543752760802</v>
      </c>
      <c r="H51">
        <v>7.5580681791179236</v>
      </c>
      <c r="I51">
        <v>0.14924724194360953</v>
      </c>
    </row>
    <row r="52" spans="1:9" x14ac:dyDescent="0.3">
      <c r="A52">
        <v>52</v>
      </c>
      <c r="B52">
        <v>0.16193999999999997</v>
      </c>
      <c r="C52">
        <v>0.86413761395435995</v>
      </c>
      <c r="D52">
        <v>1.1200261335222035</v>
      </c>
      <c r="E52">
        <v>0.97706112706665593</v>
      </c>
      <c r="F52">
        <v>3.4488993481368757</v>
      </c>
      <c r="G52">
        <v>13.255047474032432</v>
      </c>
      <c r="H52">
        <v>7.6121960625340694</v>
      </c>
      <c r="I52">
        <v>0.15275354984971565</v>
      </c>
    </row>
    <row r="53" spans="1:9" x14ac:dyDescent="0.3">
      <c r="A53">
        <v>53</v>
      </c>
      <c r="B53">
        <v>0.16193999999999997</v>
      </c>
      <c r="C53">
        <v>0.86973331340812621</v>
      </c>
      <c r="D53">
        <v>1.1274519524668669</v>
      </c>
      <c r="E53">
        <v>0.99072415646927936</v>
      </c>
      <c r="F53">
        <v>3.4283760131150096</v>
      </c>
      <c r="G53">
        <v>13.376584060490803</v>
      </c>
      <c r="H53">
        <v>7.6642705772962678</v>
      </c>
      <c r="I53">
        <v>0.15628030336630147</v>
      </c>
    </row>
    <row r="54" spans="1:9" x14ac:dyDescent="0.3">
      <c r="A54">
        <v>54</v>
      </c>
      <c r="B54">
        <v>0.16193999999999997</v>
      </c>
      <c r="C54">
        <v>0.87538384929629065</v>
      </c>
      <c r="D54">
        <v>1.1360080524639651</v>
      </c>
      <c r="E54">
        <v>1.005732543842949</v>
      </c>
      <c r="F54">
        <v>3.4060748690071687</v>
      </c>
      <c r="G54">
        <v>13.494388168792645</v>
      </c>
      <c r="H54">
        <v>7.712467116203797</v>
      </c>
      <c r="I54">
        <v>0.15982750249336711</v>
      </c>
    </row>
    <row r="55" spans="1:9" x14ac:dyDescent="0.3">
      <c r="A55">
        <v>55</v>
      </c>
      <c r="B55">
        <v>0.16193999999999997</v>
      </c>
      <c r="C55">
        <v>0.88106713856695618</v>
      </c>
      <c r="D55">
        <v>1.1456047636323976</v>
      </c>
      <c r="E55">
        <v>1.0218560679642785</v>
      </c>
      <c r="F55">
        <v>3.3825744165774614</v>
      </c>
      <c r="G55">
        <v>13.610527435490985</v>
      </c>
      <c r="H55">
        <v>7.7560028589278787</v>
      </c>
      <c r="I55">
        <v>0.16339514723091247</v>
      </c>
    </row>
    <row r="56" spans="1:9" x14ac:dyDescent="0.3">
      <c r="A56">
        <v>56</v>
      </c>
      <c r="B56">
        <v>0.16193999999999997</v>
      </c>
      <c r="C56">
        <v>0.88665512176021322</v>
      </c>
      <c r="D56">
        <v>1.1555964938422532</v>
      </c>
      <c r="E56">
        <v>1.0381730445876884</v>
      </c>
      <c r="F56">
        <v>3.3585001249797739</v>
      </c>
      <c r="G56">
        <v>13.726721637955633</v>
      </c>
      <c r="H56">
        <v>7.7959155055936975</v>
      </c>
      <c r="I56">
        <v>0.16698323757893763</v>
      </c>
    </row>
    <row r="57" spans="1:9" x14ac:dyDescent="0.3">
      <c r="A57">
        <v>57</v>
      </c>
      <c r="B57">
        <v>0.16193999999999997</v>
      </c>
      <c r="C57">
        <v>0.8921505667231111</v>
      </c>
      <c r="D57">
        <v>1.1661298760856273</v>
      </c>
      <c r="E57">
        <v>1.0540643537680243</v>
      </c>
      <c r="F57">
        <v>3.3349159548564598</v>
      </c>
      <c r="G57">
        <v>13.842713819139764</v>
      </c>
      <c r="H57">
        <v>7.830304806827626</v>
      </c>
      <c r="I57">
        <v>0.17059177353744256</v>
      </c>
    </row>
    <row r="58" spans="1:9" x14ac:dyDescent="0.3">
      <c r="A58">
        <v>58</v>
      </c>
      <c r="B58">
        <v>0.16193999999999997</v>
      </c>
      <c r="C58">
        <v>0.89754608133205527</v>
      </c>
      <c r="D58">
        <v>1.1770382042167329</v>
      </c>
      <c r="E58">
        <v>1.0694016839836007</v>
      </c>
      <c r="F58">
        <v>3.3122408364020806</v>
      </c>
      <c r="G58">
        <v>13.956498138160249</v>
      </c>
      <c r="H58">
        <v>7.8572579649731731</v>
      </c>
      <c r="I58">
        <v>0.17422075510642723</v>
      </c>
    </row>
    <row r="59" spans="1:9" x14ac:dyDescent="0.3">
      <c r="A59">
        <v>59</v>
      </c>
      <c r="B59">
        <v>0.16193999999999997</v>
      </c>
      <c r="C59">
        <v>0.90304735625511645</v>
      </c>
      <c r="D59">
        <v>1.1883065956440919</v>
      </c>
      <c r="E59">
        <v>1.0843204107213422</v>
      </c>
      <c r="F59">
        <v>3.2888734569277149</v>
      </c>
      <c r="G59">
        <v>14.065435101185308</v>
      </c>
      <c r="H59">
        <v>7.8770124739086755</v>
      </c>
      <c r="I59">
        <v>0.17787018228589169</v>
      </c>
    </row>
    <row r="60" spans="1:9" x14ac:dyDescent="0.3">
      <c r="A60">
        <v>60</v>
      </c>
      <c r="B60">
        <v>0.16193999999999997</v>
      </c>
      <c r="C60">
        <v>0.90878989893737128</v>
      </c>
      <c r="D60">
        <v>1.2003863904524319</v>
      </c>
      <c r="E60">
        <v>1.0989016477595159</v>
      </c>
      <c r="F60">
        <v>3.2618699502790611</v>
      </c>
      <c r="G60">
        <v>14.169033307914557</v>
      </c>
      <c r="H60">
        <v>7.8931543625527079</v>
      </c>
      <c r="I60">
        <v>0.18154005507583587</v>
      </c>
    </row>
    <row r="61" spans="1:9" x14ac:dyDescent="0.3">
      <c r="A61">
        <v>61</v>
      </c>
      <c r="B61">
        <v>0.16193999999999997</v>
      </c>
      <c r="C61">
        <v>0.91469672827532378</v>
      </c>
      <c r="D61">
        <v>1.2126877807978056</v>
      </c>
      <c r="E61">
        <v>1.1129541438210242</v>
      </c>
      <c r="F61">
        <v>3.228595947467384</v>
      </c>
      <c r="G61">
        <v>14.26768429823024</v>
      </c>
      <c r="H61">
        <v>7.9079017316805169</v>
      </c>
      <c r="I61">
        <v>0.18523037347625984</v>
      </c>
    </row>
    <row r="62" spans="1:9" x14ac:dyDescent="0.3">
      <c r="A62">
        <v>62</v>
      </c>
      <c r="B62">
        <v>0.16193999999999997</v>
      </c>
      <c r="C62">
        <v>0.92064298052907212</v>
      </c>
      <c r="D62">
        <v>1.2252259172866236</v>
      </c>
      <c r="E62">
        <v>1.1264459122164161</v>
      </c>
      <c r="F62">
        <v>3.1888914311774097</v>
      </c>
      <c r="G62">
        <v>14.362156806133068</v>
      </c>
      <c r="H62">
        <v>7.9205566820467403</v>
      </c>
      <c r="I62">
        <v>0.18894113748716354</v>
      </c>
    </row>
    <row r="63" spans="1:9" x14ac:dyDescent="0.3">
      <c r="A63">
        <v>63</v>
      </c>
      <c r="B63">
        <v>0.16193999999999997</v>
      </c>
      <c r="C63">
        <v>0.927098440622522</v>
      </c>
      <c r="D63">
        <v>1.2383146952885185</v>
      </c>
      <c r="E63">
        <v>1.1391562099871426</v>
      </c>
      <c r="F63">
        <v>3.1443664400673721</v>
      </c>
      <c r="G63">
        <v>14.454280229188841</v>
      </c>
      <c r="H63">
        <v>7.9306707638037022</v>
      </c>
      <c r="I63">
        <v>0.19267234710854703</v>
      </c>
    </row>
    <row r="64" spans="1:9" x14ac:dyDescent="0.3">
      <c r="A64">
        <v>64</v>
      </c>
      <c r="B64">
        <v>0.16193999999999997</v>
      </c>
      <c r="C64">
        <v>0.93388314463213162</v>
      </c>
      <c r="D64">
        <v>1.2518891923493041</v>
      </c>
      <c r="E64">
        <v>1.1508467244469254</v>
      </c>
      <c r="F64">
        <v>3.0968405269140717</v>
      </c>
      <c r="G64">
        <v>14.546322854396951</v>
      </c>
      <c r="H64">
        <v>7.9391050672799395</v>
      </c>
      <c r="I64">
        <v>0.19642400234041027</v>
      </c>
    </row>
    <row r="65" spans="1:9" x14ac:dyDescent="0.3">
      <c r="A65">
        <v>65</v>
      </c>
      <c r="B65">
        <v>0.16193999999999997</v>
      </c>
      <c r="C65">
        <v>0.94107472915187995</v>
      </c>
      <c r="D65">
        <v>1.2660698600679081</v>
      </c>
      <c r="E65">
        <v>1.1615032258855895</v>
      </c>
      <c r="F65">
        <v>3.0480058665097043</v>
      </c>
      <c r="G65">
        <v>14.640613838591513</v>
      </c>
      <c r="H65">
        <v>7.9478157266854481</v>
      </c>
      <c r="I65">
        <v>0.20019610318275327</v>
      </c>
    </row>
    <row r="66" spans="1:9" x14ac:dyDescent="0.3">
      <c r="A66">
        <v>66</v>
      </c>
      <c r="B66">
        <v>0.16193999999999997</v>
      </c>
      <c r="C66">
        <v>0.94911323743579867</v>
      </c>
      <c r="D66">
        <v>1.2807324964013178</v>
      </c>
      <c r="E66">
        <v>1.1705792874944847</v>
      </c>
      <c r="F66">
        <v>2.9994849538552972</v>
      </c>
      <c r="G66">
        <v>14.737712987046786</v>
      </c>
      <c r="H66">
        <v>7.9573426271509984</v>
      </c>
      <c r="I66">
        <v>0.20398864963557603</v>
      </c>
    </row>
    <row r="67" spans="1:9" x14ac:dyDescent="0.3">
      <c r="A67">
        <v>67</v>
      </c>
      <c r="B67">
        <v>0.16193999999999997</v>
      </c>
      <c r="C67">
        <v>0.95751420017900912</v>
      </c>
      <c r="D67">
        <v>1.295315761471632</v>
      </c>
      <c r="E67">
        <v>1.1785896020704192</v>
      </c>
      <c r="F67">
        <v>2.9532575012616147</v>
      </c>
      <c r="G67">
        <v>14.837063972395764</v>
      </c>
      <c r="H67">
        <v>7.9683439242620242</v>
      </c>
      <c r="I67">
        <v>0.20780164169887858</v>
      </c>
    </row>
    <row r="68" spans="1:9" x14ac:dyDescent="0.3">
      <c r="A68">
        <v>68</v>
      </c>
      <c r="B68">
        <v>0.16193999999999997</v>
      </c>
      <c r="C68">
        <v>0.96626095333537276</v>
      </c>
      <c r="D68">
        <v>1.309649737914985</v>
      </c>
      <c r="E68">
        <v>1.1858984351945947</v>
      </c>
      <c r="F68">
        <v>2.9106326050766569</v>
      </c>
      <c r="G68">
        <v>14.938054781577046</v>
      </c>
      <c r="H68">
        <v>7.9823761745930275</v>
      </c>
      <c r="I68">
        <v>0.21163507937266085</v>
      </c>
    </row>
    <row r="69" spans="1:9" x14ac:dyDescent="0.3">
      <c r="A69">
        <v>69</v>
      </c>
      <c r="B69">
        <v>0.16193999999999997</v>
      </c>
      <c r="C69">
        <v>0.97545811920268655</v>
      </c>
      <c r="D69">
        <v>1.3236551324267454</v>
      </c>
      <c r="E69">
        <v>1.1926149660810785</v>
      </c>
      <c r="F69">
        <v>2.871040229075164</v>
      </c>
      <c r="G69">
        <v>15.040490928003097</v>
      </c>
      <c r="H69">
        <v>7.996798132366953</v>
      </c>
      <c r="I69">
        <v>0.21548896265692288</v>
      </c>
    </row>
    <row r="70" spans="1:9" x14ac:dyDescent="0.3">
      <c r="A70">
        <v>70</v>
      </c>
      <c r="B70">
        <v>0.16193999999999997</v>
      </c>
      <c r="C70">
        <v>0.98452612691572172</v>
      </c>
      <c r="D70">
        <v>1.3374161494145735</v>
      </c>
      <c r="E70">
        <v>1.1987839636875142</v>
      </c>
      <c r="F70">
        <v>2.8323694700104594</v>
      </c>
      <c r="G70">
        <v>15.144388135763382</v>
      </c>
      <c r="H70">
        <v>8.0078848986031748</v>
      </c>
      <c r="I70">
        <v>0.21936329155166473</v>
      </c>
    </row>
    <row r="71" spans="1:9" x14ac:dyDescent="0.3">
      <c r="A71">
        <v>71</v>
      </c>
      <c r="B71">
        <v>0.16193999999999997</v>
      </c>
      <c r="C71">
        <v>0.99352609705626316</v>
      </c>
      <c r="D71">
        <v>1.3510667504491674</v>
      </c>
      <c r="E71">
        <v>1.2046887184479926</v>
      </c>
      <c r="F71">
        <v>2.7925493041605396</v>
      </c>
      <c r="G71">
        <v>15.248797683909126</v>
      </c>
      <c r="H71">
        <v>8.0142765998607608</v>
      </c>
      <c r="I71">
        <v>0.22325806605688625</v>
      </c>
    </row>
    <row r="72" spans="1:9" x14ac:dyDescent="0.3">
      <c r="A72">
        <v>72</v>
      </c>
      <c r="B72">
        <v>0.16193999999999997</v>
      </c>
      <c r="C72">
        <v>1.0025088950861707</v>
      </c>
      <c r="D72">
        <v>1.3644053166816161</v>
      </c>
      <c r="E72">
        <v>1.2105837298867628</v>
      </c>
      <c r="F72">
        <v>2.7516005396910148</v>
      </c>
      <c r="G72">
        <v>15.351324173110566</v>
      </c>
      <c r="H72">
        <v>8.0190467168454092</v>
      </c>
      <c r="I72">
        <v>0.22717328617258759</v>
      </c>
    </row>
    <row r="73" spans="1:9" x14ac:dyDescent="0.3">
      <c r="A73">
        <v>73</v>
      </c>
      <c r="B73">
        <v>0.16193999999999997</v>
      </c>
      <c r="C73">
        <v>1.0111805201962349</v>
      </c>
      <c r="D73">
        <v>1.3769386539209352</v>
      </c>
      <c r="E73">
        <v>1.2160586934851461</v>
      </c>
      <c r="F73">
        <v>2.711894186523542</v>
      </c>
      <c r="G73">
        <v>15.44976103342035</v>
      </c>
      <c r="H73">
        <v>8.0257316934157465</v>
      </c>
      <c r="I73">
        <v>0.23110895189876871</v>
      </c>
    </row>
    <row r="74" spans="1:9" x14ac:dyDescent="0.3">
      <c r="A74">
        <v>74</v>
      </c>
      <c r="B74">
        <v>0.16193999999999997</v>
      </c>
      <c r="C74">
        <v>1.0199732927547973</v>
      </c>
      <c r="D74">
        <v>1.3882396451754926</v>
      </c>
      <c r="E74">
        <v>1.2212570792802906</v>
      </c>
      <c r="F74">
        <v>2.6758155280582034</v>
      </c>
      <c r="G74">
        <v>15.543197947442408</v>
      </c>
      <c r="H74">
        <v>8.0351798935901719</v>
      </c>
      <c r="I74">
        <v>0.23506506323542953</v>
      </c>
    </row>
    <row r="75" spans="1:9" x14ac:dyDescent="0.3">
      <c r="A75">
        <v>75</v>
      </c>
      <c r="B75">
        <v>0.16193999999999997</v>
      </c>
      <c r="C75">
        <v>1.0282482310852061</v>
      </c>
      <c r="D75">
        <v>1.3979916686501253</v>
      </c>
      <c r="E75">
        <v>1.2257362404543517</v>
      </c>
      <c r="F75">
        <v>2.6443496092629486</v>
      </c>
      <c r="G75">
        <v>15.63260144240672</v>
      </c>
      <c r="H75">
        <v>8.0473161193770704</v>
      </c>
      <c r="I75">
        <v>0.23904162018257014</v>
      </c>
    </row>
    <row r="76" spans="1:9" x14ac:dyDescent="0.3">
      <c r="A76">
        <v>76</v>
      </c>
      <c r="B76">
        <v>0.16193999999999997</v>
      </c>
      <c r="C76">
        <v>1.0358739041316036</v>
      </c>
      <c r="D76">
        <v>1.4068263526854428</v>
      </c>
      <c r="E76">
        <v>1.22967115456712</v>
      </c>
      <c r="F76">
        <v>2.6166979048518457</v>
      </c>
      <c r="G76">
        <v>15.719168055517896</v>
      </c>
      <c r="H76">
        <v>8.0610610315804525</v>
      </c>
      <c r="I76">
        <v>0.24303862274019056</v>
      </c>
    </row>
    <row r="77" spans="1:9" x14ac:dyDescent="0.3">
      <c r="A77">
        <v>77</v>
      </c>
      <c r="B77">
        <v>0.16193999999999997</v>
      </c>
      <c r="C77">
        <v>1.0425091480514197</v>
      </c>
      <c r="D77">
        <v>1.4153213521906383</v>
      </c>
      <c r="E77">
        <v>1.2335146582455352</v>
      </c>
      <c r="F77">
        <v>2.5911326259590073</v>
      </c>
      <c r="G77">
        <v>15.802931779812054</v>
      </c>
      <c r="H77">
        <v>8.075711908002388</v>
      </c>
      <c r="I77">
        <v>0.24705607090829068</v>
      </c>
    </row>
    <row r="78" spans="1:9" x14ac:dyDescent="0.3">
      <c r="A78">
        <v>78</v>
      </c>
      <c r="B78">
        <v>0.16193999999999997</v>
      </c>
      <c r="C78">
        <v>1.0478299287898936</v>
      </c>
      <c r="D78">
        <v>1.4232054319695009</v>
      </c>
      <c r="E78">
        <v>1.2369637089816168</v>
      </c>
      <c r="F78">
        <v>2.5666770771548686</v>
      </c>
      <c r="G78">
        <v>15.882554449504148</v>
      </c>
      <c r="H78">
        <v>8.0908998935568324</v>
      </c>
      <c r="I78">
        <v>0.25109396468687062</v>
      </c>
    </row>
    <row r="79" spans="1:9" x14ac:dyDescent="0.3">
      <c r="A79">
        <v>79</v>
      </c>
      <c r="B79">
        <v>0.16193999999999997</v>
      </c>
      <c r="C79">
        <v>1.052388189194142</v>
      </c>
      <c r="D79">
        <v>1.4303975894889935</v>
      </c>
      <c r="E79">
        <v>1.2405054476245323</v>
      </c>
      <c r="F79">
        <v>2.5440037970396876</v>
      </c>
      <c r="G79">
        <v>15.954575669597212</v>
      </c>
      <c r="H79">
        <v>8.104922989480702</v>
      </c>
      <c r="I79">
        <v>0.25515230407593026</v>
      </c>
    </row>
    <row r="80" spans="1:9" x14ac:dyDescent="0.3">
      <c r="A80">
        <v>80</v>
      </c>
      <c r="B80">
        <v>0.16193999999999997</v>
      </c>
      <c r="C80">
        <v>1.0558831770032397</v>
      </c>
      <c r="D80">
        <v>1.4366745828995711</v>
      </c>
      <c r="E80">
        <v>1.243860907057563</v>
      </c>
      <c r="F80">
        <v>2.5243321619689474</v>
      </c>
      <c r="G80">
        <v>16.016025849602041</v>
      </c>
      <c r="H80">
        <v>8.1163837468538595</v>
      </c>
      <c r="I80">
        <v>0.25923108907546966</v>
      </c>
    </row>
    <row r="81" spans="1:9" x14ac:dyDescent="0.3">
      <c r="A81">
        <v>81</v>
      </c>
      <c r="B81">
        <v>0.16193999999999997</v>
      </c>
      <c r="C81">
        <v>1.0586765497030202</v>
      </c>
      <c r="D81">
        <v>1.4423039751552742</v>
      </c>
      <c r="E81">
        <v>1.2468970139067377</v>
      </c>
      <c r="F81">
        <v>2.5085749296374109</v>
      </c>
      <c r="G81">
        <v>16.065782293451726</v>
      </c>
      <c r="H81">
        <v>8.1254664442926288</v>
      </c>
      <c r="I81">
        <v>0.26333031968548881</v>
      </c>
    </row>
    <row r="82" spans="1:9" x14ac:dyDescent="0.3">
      <c r="A82">
        <v>82</v>
      </c>
      <c r="B82">
        <v>0.16193999999999997</v>
      </c>
      <c r="C82">
        <v>1.0608181183604664</v>
      </c>
      <c r="D82">
        <v>1.4469443289389057</v>
      </c>
      <c r="E82">
        <v>1.2492745877618452</v>
      </c>
      <c r="F82">
        <v>2.4960877152507215</v>
      </c>
      <c r="G82">
        <v>16.10412138434258</v>
      </c>
      <c r="H82">
        <v>8.1334303012827647</v>
      </c>
      <c r="I82">
        <v>0.26744999590598778</v>
      </c>
    </row>
    <row r="83" spans="1:9" x14ac:dyDescent="0.3">
      <c r="A83">
        <v>83</v>
      </c>
      <c r="B83">
        <v>0.16193999999999997</v>
      </c>
      <c r="C83">
        <v>1.061861197873015</v>
      </c>
      <c r="D83">
        <v>1.4514240239334903</v>
      </c>
      <c r="E83">
        <v>1.2510818061320521</v>
      </c>
      <c r="F83">
        <v>2.485592341885384</v>
      </c>
      <c r="G83">
        <v>16.133558523119991</v>
      </c>
      <c r="H83">
        <v>8.1411885149772587</v>
      </c>
      <c r="I83">
        <v>0.27159011773696651</v>
      </c>
    </row>
    <row r="84" spans="1:9" x14ac:dyDescent="0.3">
      <c r="A84">
        <v>84</v>
      </c>
      <c r="B84">
        <v>0.16193999999999997</v>
      </c>
      <c r="C84">
        <v>1.0624676921863601</v>
      </c>
      <c r="D84">
        <v>1.4554211901636811</v>
      </c>
      <c r="E84">
        <v>1.251936773754772</v>
      </c>
      <c r="F84">
        <v>2.4759016527669897</v>
      </c>
      <c r="G84">
        <v>16.157275071385602</v>
      </c>
      <c r="H84">
        <v>8.1488226632223473</v>
      </c>
      <c r="I84">
        <v>0.27575068517842494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3" width="12.6640625" customWidth="1"/>
    <col min="4" max="4" width="13.6640625" customWidth="1"/>
    <col min="5" max="5" width="12.6640625" customWidth="1"/>
    <col min="6" max="8" width="11.88671875" customWidth="1"/>
    <col min="9" max="9" width="14.6640625" customWidth="1"/>
  </cols>
  <sheetData>
    <row r="1" spans="1:9" x14ac:dyDescent="0.3">
      <c r="A1" s="45" t="s">
        <v>157</v>
      </c>
      <c r="B1" s="45" t="s">
        <v>178</v>
      </c>
      <c r="C1" s="45" t="s">
        <v>158</v>
      </c>
      <c r="D1" s="45" t="s">
        <v>165</v>
      </c>
      <c r="E1" s="45" t="s">
        <v>179</v>
      </c>
      <c r="F1" s="45" t="s">
        <v>221</v>
      </c>
      <c r="G1" s="45" t="s">
        <v>222</v>
      </c>
      <c r="H1" s="45" t="s">
        <v>223</v>
      </c>
      <c r="I1" s="45" t="s">
        <v>159</v>
      </c>
    </row>
    <row r="2" spans="1:9" x14ac:dyDescent="0.3">
      <c r="A2">
        <v>2</v>
      </c>
      <c r="B2">
        <v>9.360000000000035E-3</v>
      </c>
      <c r="C2">
        <v>0.12893748812326994</v>
      </c>
      <c r="D2">
        <v>9.9905878860139824E-2</v>
      </c>
      <c r="E2">
        <v>0.11232220775134885</v>
      </c>
      <c r="F2">
        <v>1.9274659695235019</v>
      </c>
      <c r="G2">
        <v>4.4081893035297517</v>
      </c>
      <c r="H2">
        <v>2.7001312550014247</v>
      </c>
      <c r="I2">
        <v>8.3902939166097031E-3</v>
      </c>
    </row>
    <row r="3" spans="1:9" x14ac:dyDescent="0.3">
      <c r="A3">
        <v>3</v>
      </c>
      <c r="B3">
        <v>1.8809999999999993E-2</v>
      </c>
      <c r="C3">
        <v>0.25619431837533385</v>
      </c>
      <c r="D3">
        <v>0.19924673215959346</v>
      </c>
      <c r="E3">
        <v>0.22380021069368403</v>
      </c>
      <c r="F3">
        <v>3.8216996511091286</v>
      </c>
      <c r="G3">
        <v>8.720505399692394</v>
      </c>
      <c r="H3">
        <v>5.3346966363146056</v>
      </c>
      <c r="I3">
        <v>1.6780587833219406E-2</v>
      </c>
    </row>
    <row r="4" spans="1:9" x14ac:dyDescent="0.3">
      <c r="A4">
        <v>4</v>
      </c>
      <c r="B4">
        <v>2.8410000000000046E-2</v>
      </c>
      <c r="C4">
        <v>0.38063552505687809</v>
      </c>
      <c r="D4">
        <v>0.29771636665223999</v>
      </c>
      <c r="E4">
        <v>0.33367372437631504</v>
      </c>
      <c r="F4">
        <v>5.6603950477387777</v>
      </c>
      <c r="G4">
        <v>12.858778252662281</v>
      </c>
      <c r="H4">
        <v>7.8556442144647951</v>
      </c>
      <c r="I4">
        <v>2.5170881749829111E-2</v>
      </c>
    </row>
    <row r="5" spans="1:9" x14ac:dyDescent="0.3">
      <c r="A5">
        <v>5</v>
      </c>
      <c r="B5">
        <v>3.6660000000000026E-2</v>
      </c>
      <c r="C5">
        <v>0.50117913214291554</v>
      </c>
      <c r="D5">
        <v>0.39494097349329205</v>
      </c>
      <c r="E5">
        <v>0.44119604425159775</v>
      </c>
      <c r="F5">
        <v>7.4272977888221803</v>
      </c>
      <c r="G5">
        <v>16.755993114804134</v>
      </c>
      <c r="H5">
        <v>10.227938496694733</v>
      </c>
      <c r="I5">
        <v>3.3561175666438813E-2</v>
      </c>
    </row>
    <row r="6" spans="1:9" x14ac:dyDescent="0.3">
      <c r="A6">
        <v>6</v>
      </c>
      <c r="B6">
        <v>4.4869999999999965E-2</v>
      </c>
      <c r="C6">
        <v>0.61684566002194452</v>
      </c>
      <c r="D6">
        <v>0.49066878235411704</v>
      </c>
      <c r="E6">
        <v>0.54550121640794214</v>
      </c>
      <c r="F6">
        <v>9.1100261542374952</v>
      </c>
      <c r="G6">
        <v>20.350441796857005</v>
      </c>
      <c r="H6">
        <v>12.426518977806383</v>
      </c>
      <c r="I6">
        <v>4.1951469583048517E-2</v>
      </c>
    </row>
    <row r="7" spans="1:9" x14ac:dyDescent="0.3">
      <c r="A7">
        <v>7</v>
      </c>
      <c r="B7">
        <v>5.3059999999999996E-2</v>
      </c>
      <c r="C7">
        <v>0.72672524813280437</v>
      </c>
      <c r="D7">
        <v>0.58473154917136683</v>
      </c>
      <c r="E7">
        <v>0.64581097792311304</v>
      </c>
      <c r="F7">
        <v>10.699304900639376</v>
      </c>
      <c r="G7">
        <v>23.580799732994659</v>
      </c>
      <c r="H7">
        <v>14.433810617711956</v>
      </c>
      <c r="I7">
        <v>5.0341763499658222E-2</v>
      </c>
    </row>
    <row r="8" spans="1:9" x14ac:dyDescent="0.3">
      <c r="A8">
        <v>8</v>
      </c>
      <c r="B8">
        <v>6.1270000000000047E-2</v>
      </c>
      <c r="C8">
        <v>0.82993569383913757</v>
      </c>
      <c r="D8">
        <v>0.67660927312759211</v>
      </c>
      <c r="E8">
        <v>0.74165811936587556</v>
      </c>
      <c r="F8">
        <v>12.187506636330552</v>
      </c>
      <c r="G8">
        <v>26.378006813953384</v>
      </c>
      <c r="H8">
        <v>16.23754274255441</v>
      </c>
      <c r="I8">
        <v>5.8732057416267927E-2</v>
      </c>
    </row>
    <row r="9" spans="1:9" x14ac:dyDescent="0.3">
      <c r="A9">
        <v>9</v>
      </c>
      <c r="B9">
        <v>6.9529999999999981E-2</v>
      </c>
      <c r="C9">
        <v>0.9257515658203832</v>
      </c>
      <c r="D9">
        <v>0.76610993116265769</v>
      </c>
      <c r="E9">
        <v>0.83263801689563366</v>
      </c>
      <c r="F9">
        <v>13.569505940532723</v>
      </c>
      <c r="G9">
        <v>28.660621120949003</v>
      </c>
      <c r="H9">
        <v>17.829877346809365</v>
      </c>
      <c r="I9">
        <v>6.7122351332877625E-2</v>
      </c>
    </row>
    <row r="10" spans="1:9" x14ac:dyDescent="0.3">
      <c r="A10">
        <v>10</v>
      </c>
      <c r="B10">
        <v>7.6160000000000005E-2</v>
      </c>
      <c r="C10">
        <v>1.0138581463120757</v>
      </c>
      <c r="D10">
        <v>0.85276800273460052</v>
      </c>
      <c r="E10">
        <v>0.91862730888321054</v>
      </c>
      <c r="F10">
        <v>14.841450561206408</v>
      </c>
      <c r="G10">
        <v>30.327336724598961</v>
      </c>
      <c r="H10">
        <v>19.206296350704008</v>
      </c>
      <c r="I10">
        <v>7.5512645249487337E-2</v>
      </c>
    </row>
    <row r="11" spans="1:9" x14ac:dyDescent="0.3">
      <c r="A11">
        <v>11</v>
      </c>
      <c r="B11">
        <v>8.268999999999993E-2</v>
      </c>
      <c r="C11">
        <v>1.0943684214318308</v>
      </c>
      <c r="D11">
        <v>0.93636232103325878</v>
      </c>
      <c r="E11">
        <v>0.99975604039217159</v>
      </c>
      <c r="F11">
        <v>16.001040794197365</v>
      </c>
      <c r="G11">
        <v>31.247624266723506</v>
      </c>
      <c r="H11">
        <v>20.365729694635704</v>
      </c>
      <c r="I11">
        <v>8.3902939166097035E-2</v>
      </c>
    </row>
    <row r="12" spans="1:9" x14ac:dyDescent="0.3">
      <c r="A12">
        <v>12</v>
      </c>
      <c r="B12">
        <v>8.9110000000000023E-2</v>
      </c>
      <c r="C12">
        <v>1.1677817918246169</v>
      </c>
      <c r="D12">
        <v>1.0167619258338998</v>
      </c>
      <c r="E12">
        <v>1.0757201330785136</v>
      </c>
      <c r="F12">
        <v>17.047338681349572</v>
      </c>
      <c r="G12">
        <v>31.247624266723506</v>
      </c>
      <c r="H12">
        <v>21.310721958607427</v>
      </c>
      <c r="I12">
        <v>9.2293233082706733E-2</v>
      </c>
    </row>
    <row r="13" spans="1:9" x14ac:dyDescent="0.3">
      <c r="A13">
        <v>13</v>
      </c>
      <c r="B13">
        <v>9.542000000000006E-2</v>
      </c>
      <c r="C13">
        <v>1.2342388088341083</v>
      </c>
      <c r="D13">
        <v>1.0938889103159943</v>
      </c>
      <c r="E13">
        <v>1.1464483770521481</v>
      </c>
      <c r="F13">
        <v>17.981943603050158</v>
      </c>
      <c r="G13">
        <v>31.247624266723506</v>
      </c>
      <c r="H13">
        <v>22.047988532441742</v>
      </c>
      <c r="I13">
        <v>0.10068352699931644</v>
      </c>
    </row>
    <row r="14" spans="1:9" x14ac:dyDescent="0.3">
      <c r="A14">
        <v>14</v>
      </c>
      <c r="B14">
        <v>0.10165000000000002</v>
      </c>
      <c r="C14">
        <v>1.2939084553554998</v>
      </c>
      <c r="D14">
        <v>1.1675320130031921</v>
      </c>
      <c r="E14">
        <v>1.212069947058003</v>
      </c>
      <c r="F14">
        <v>18.806594620560801</v>
      </c>
      <c r="G14">
        <v>31.247624266723506</v>
      </c>
      <c r="H14">
        <v>22.59019575096028</v>
      </c>
      <c r="I14">
        <v>0.10907382091592614</v>
      </c>
    </row>
    <row r="15" spans="1:9" x14ac:dyDescent="0.3">
      <c r="A15">
        <v>15</v>
      </c>
      <c r="B15">
        <v>0.10603999999999991</v>
      </c>
      <c r="C15">
        <v>1.3467025799262184</v>
      </c>
      <c r="D15">
        <v>1.2373691079326126</v>
      </c>
      <c r="E15">
        <v>1.2729987883702245</v>
      </c>
      <c r="F15">
        <v>19.522698609227803</v>
      </c>
      <c r="G15">
        <v>31.247624266723506</v>
      </c>
      <c r="H15">
        <v>22.956212739897257</v>
      </c>
      <c r="I15">
        <v>0.11746411483253585</v>
      </c>
    </row>
    <row r="16" spans="1:9" x14ac:dyDescent="0.3">
      <c r="A16">
        <v>16</v>
      </c>
      <c r="B16">
        <v>0.11073</v>
      </c>
      <c r="C16">
        <v>1.3926504982598122</v>
      </c>
      <c r="D16">
        <v>1.3033452518593933</v>
      </c>
      <c r="E16">
        <v>1.3293627826038024</v>
      </c>
      <c r="F16">
        <v>20.127758764692739</v>
      </c>
      <c r="G16">
        <v>31.247624266723506</v>
      </c>
      <c r="H16">
        <v>23.171806020195465</v>
      </c>
      <c r="I16">
        <v>0.12585440874914552</v>
      </c>
    </row>
    <row r="17" spans="1:9" x14ac:dyDescent="0.3">
      <c r="A17">
        <v>17</v>
      </c>
      <c r="B17">
        <v>0.11565000000000003</v>
      </c>
      <c r="C17">
        <v>1.4319301803240276</v>
      </c>
      <c r="D17">
        <v>1.3648269359384608</v>
      </c>
      <c r="E17">
        <v>1.3811966845733035</v>
      </c>
      <c r="F17">
        <v>20.621600071186595</v>
      </c>
      <c r="G17">
        <v>31.247624266723506</v>
      </c>
      <c r="H17">
        <v>23.269339854597689</v>
      </c>
      <c r="I17">
        <v>0.13424470266575525</v>
      </c>
    </row>
    <row r="18" spans="1:9" x14ac:dyDescent="0.3">
      <c r="A18">
        <v>18</v>
      </c>
      <c r="B18">
        <v>0.12070000000000003</v>
      </c>
      <c r="C18">
        <v>1.4647851011196305</v>
      </c>
      <c r="D18">
        <v>1.4224303493686055</v>
      </c>
      <c r="E18">
        <v>1.4284593043043767</v>
      </c>
      <c r="F18">
        <v>21.008184938955257</v>
      </c>
      <c r="G18">
        <v>31.247624266723506</v>
      </c>
      <c r="H18">
        <v>23.290182936867616</v>
      </c>
      <c r="I18">
        <v>0.14263499658236498</v>
      </c>
    </row>
    <row r="19" spans="1:9" x14ac:dyDescent="0.3">
      <c r="A19">
        <v>19</v>
      </c>
      <c r="B19">
        <v>0.12579000000000007</v>
      </c>
      <c r="C19">
        <v>1.4913612354414085</v>
      </c>
      <c r="D19">
        <v>1.4766762599362888</v>
      </c>
      <c r="E19">
        <v>1.4712276200257841</v>
      </c>
      <c r="F19">
        <v>21.297076304917741</v>
      </c>
      <c r="G19">
        <v>31.202975452720295</v>
      </c>
      <c r="H19">
        <v>23.290182936867616</v>
      </c>
      <c r="I19">
        <v>0.15102529049897467</v>
      </c>
    </row>
    <row r="20" spans="1:9" x14ac:dyDescent="0.3">
      <c r="A20">
        <v>20</v>
      </c>
      <c r="B20">
        <v>0.12874999999999992</v>
      </c>
      <c r="C20">
        <v>1.5122101496580986</v>
      </c>
      <c r="D20">
        <v>1.5281094350626945</v>
      </c>
      <c r="E20">
        <v>1.5100324959929714</v>
      </c>
      <c r="F20">
        <v>21.50264942326034</v>
      </c>
      <c r="G20">
        <v>31.085358153450137</v>
      </c>
      <c r="H20">
        <v>23.290182936867616</v>
      </c>
      <c r="I20">
        <v>0.15941558441558434</v>
      </c>
    </row>
    <row r="21" spans="1:9" x14ac:dyDescent="0.3">
      <c r="A21">
        <v>21</v>
      </c>
      <c r="B21">
        <v>0.13210999999999995</v>
      </c>
      <c r="C21">
        <v>1.5280024306618361</v>
      </c>
      <c r="D21">
        <v>1.5772522630275947</v>
      </c>
      <c r="E21">
        <v>1.5456559360503743</v>
      </c>
      <c r="F21">
        <v>21.642703581855042</v>
      </c>
      <c r="G21">
        <v>30.890241435358316</v>
      </c>
      <c r="H21">
        <v>23.290182936867616</v>
      </c>
      <c r="I21">
        <v>0.16780587833219407</v>
      </c>
    </row>
    <row r="22" spans="1:9" x14ac:dyDescent="0.3">
      <c r="A22">
        <v>22</v>
      </c>
      <c r="B22">
        <v>0.13578000000000001</v>
      </c>
      <c r="C22">
        <v>1.5399988202938217</v>
      </c>
      <c r="D22">
        <v>1.6248517486932967</v>
      </c>
      <c r="E22">
        <v>1.5789567143535754</v>
      </c>
      <c r="F22">
        <v>21.736106293543699</v>
      </c>
      <c r="G22">
        <v>30.634562914195094</v>
      </c>
      <c r="H22">
        <v>23.290182936867616</v>
      </c>
      <c r="I22">
        <v>0.1761961722488038</v>
      </c>
    </row>
    <row r="23" spans="1:9" x14ac:dyDescent="0.3">
      <c r="A23">
        <v>23</v>
      </c>
      <c r="B23">
        <v>0.13969000000000009</v>
      </c>
      <c r="C23">
        <v>1.5495703820218631</v>
      </c>
      <c r="D23">
        <v>1.6712740813157454</v>
      </c>
      <c r="E23">
        <v>1.6105837382192112</v>
      </c>
      <c r="F23">
        <v>21.800170013527868</v>
      </c>
      <c r="G23">
        <v>30.332170005956197</v>
      </c>
      <c r="H23">
        <v>23.290182936867616</v>
      </c>
      <c r="I23">
        <v>0.18458646616541347</v>
      </c>
    </row>
    <row r="24" spans="1:9" x14ac:dyDescent="0.3">
      <c r="A24">
        <v>24</v>
      </c>
      <c r="B24">
        <v>0.14373999999999998</v>
      </c>
      <c r="C24">
        <v>1.5577996937983971</v>
      </c>
      <c r="D24">
        <v>1.716725314264999</v>
      </c>
      <c r="E24">
        <v>1.6410202942343481</v>
      </c>
      <c r="F24">
        <v>21.846040105356824</v>
      </c>
      <c r="G24">
        <v>29.992593661452201</v>
      </c>
      <c r="H24">
        <v>23.290182936867616</v>
      </c>
      <c r="I24">
        <v>0.19297676008202316</v>
      </c>
    </row>
    <row r="25" spans="1:9" x14ac:dyDescent="0.3">
      <c r="A25">
        <v>25</v>
      </c>
      <c r="B25">
        <v>0.14491000000000009</v>
      </c>
      <c r="C25">
        <v>1.5656453418797394</v>
      </c>
      <c r="D25">
        <v>1.7612930715092447</v>
      </c>
      <c r="E25">
        <v>1.6707907189245828</v>
      </c>
      <c r="F25">
        <v>21.883643727536988</v>
      </c>
      <c r="G25">
        <v>29.625624228999698</v>
      </c>
      <c r="H25">
        <v>23.290182936867616</v>
      </c>
      <c r="I25">
        <v>0.20136705399863289</v>
      </c>
    </row>
    <row r="26" spans="1:9" x14ac:dyDescent="0.3">
      <c r="A26">
        <v>26</v>
      </c>
      <c r="B26">
        <v>0.14674000000000009</v>
      </c>
      <c r="C26">
        <v>1.5738058558303534</v>
      </c>
      <c r="D26">
        <v>1.8048288548491314</v>
      </c>
      <c r="E26">
        <v>1.7003983521938155</v>
      </c>
      <c r="F26">
        <v>21.919481164274895</v>
      </c>
      <c r="G26">
        <v>29.234189514820958</v>
      </c>
      <c r="H26">
        <v>23.290182936867616</v>
      </c>
      <c r="I26">
        <v>0.20975734791524261</v>
      </c>
    </row>
    <row r="27" spans="1:9" x14ac:dyDescent="0.3">
      <c r="A27">
        <v>27</v>
      </c>
      <c r="B27">
        <v>0.1492</v>
      </c>
      <c r="C27">
        <v>1.5827260859004775</v>
      </c>
      <c r="D27">
        <v>1.8470870307629743</v>
      </c>
      <c r="E27">
        <v>1.7300460288658723</v>
      </c>
      <c r="F27">
        <v>21.958501128148132</v>
      </c>
      <c r="G27">
        <v>28.822177440226191</v>
      </c>
      <c r="H27">
        <v>23.290182936867616</v>
      </c>
      <c r="I27">
        <v>0.21814764183185228</v>
      </c>
    </row>
    <row r="28" spans="1:9" x14ac:dyDescent="0.3">
      <c r="A28">
        <v>28</v>
      </c>
      <c r="B28">
        <v>0.15226000000000006</v>
      </c>
      <c r="C28">
        <v>1.5927820709529079</v>
      </c>
      <c r="D28">
        <v>1.8878712347847986</v>
      </c>
      <c r="E28">
        <v>1.7594848403217869</v>
      </c>
      <c r="F28">
        <v>22.00103476720788</v>
      </c>
      <c r="G28">
        <v>28.395485233604909</v>
      </c>
      <c r="H28">
        <v>23.290182936867616</v>
      </c>
      <c r="I28">
        <v>0.22653793574846198</v>
      </c>
    </row>
    <row r="29" spans="1:9" x14ac:dyDescent="0.3">
      <c r="A29">
        <v>29</v>
      </c>
      <c r="B29">
        <v>0.15589000000000008</v>
      </c>
      <c r="C29">
        <v>1.6043574371554488</v>
      </c>
      <c r="D29">
        <v>1.9268679367752146</v>
      </c>
      <c r="E29">
        <v>1.7881611553334489</v>
      </c>
      <c r="F29">
        <v>22.043859598154459</v>
      </c>
      <c r="G29">
        <v>27.959759402549757</v>
      </c>
      <c r="H29">
        <v>23.290182936867616</v>
      </c>
      <c r="I29">
        <v>0.23492822966507171</v>
      </c>
    </row>
    <row r="30" spans="1:9" x14ac:dyDescent="0.3">
      <c r="A30">
        <v>30</v>
      </c>
      <c r="B30">
        <v>0.15651999999999999</v>
      </c>
      <c r="C30">
        <v>1.6177076899281739</v>
      </c>
      <c r="D30">
        <v>1.9631586224838304</v>
      </c>
      <c r="E30">
        <v>1.8152306918326357</v>
      </c>
      <c r="F30">
        <v>22.08507784816614</v>
      </c>
      <c r="G30">
        <v>27.52339773917604</v>
      </c>
      <c r="H30">
        <v>23.290182936867616</v>
      </c>
      <c r="I30">
        <v>0.24331852358168141</v>
      </c>
    </row>
    <row r="31" spans="1:9" x14ac:dyDescent="0.3">
      <c r="A31">
        <v>31</v>
      </c>
      <c r="B31">
        <v>0.15748000000000006</v>
      </c>
      <c r="C31">
        <v>1.6328971605210438</v>
      </c>
      <c r="D31">
        <v>1.9963693294230531</v>
      </c>
      <c r="E31">
        <v>1.840305076269539</v>
      </c>
      <c r="F31">
        <v>22.124839499574257</v>
      </c>
      <c r="G31">
        <v>27.090319137262075</v>
      </c>
      <c r="H31">
        <v>23.290182936867616</v>
      </c>
      <c r="I31">
        <v>0.2517088174982911</v>
      </c>
    </row>
    <row r="32" spans="1:9" x14ac:dyDescent="0.3">
      <c r="A32">
        <v>32</v>
      </c>
      <c r="B32">
        <v>0.15873999999999988</v>
      </c>
      <c r="C32">
        <v>1.6500042670647519</v>
      </c>
      <c r="D32">
        <v>2.0250852759313984</v>
      </c>
      <c r="E32">
        <v>1.8624581346962481</v>
      </c>
      <c r="F32">
        <v>22.164082898258712</v>
      </c>
      <c r="G32">
        <v>26.666882505299316</v>
      </c>
      <c r="H32">
        <v>23.290182936867616</v>
      </c>
      <c r="I32">
        <v>0.26009911141490077</v>
      </c>
    </row>
    <row r="33" spans="1:9" x14ac:dyDescent="0.3">
      <c r="A33">
        <v>33</v>
      </c>
      <c r="B33">
        <v>0.16025</v>
      </c>
      <c r="C33">
        <v>1.6689532315491107</v>
      </c>
      <c r="D33">
        <v>2.0498927399899771</v>
      </c>
      <c r="E33">
        <v>1.8826282870421913</v>
      </c>
      <c r="F33">
        <v>22.205713470244913</v>
      </c>
      <c r="G33">
        <v>26.263077842718783</v>
      </c>
      <c r="H33">
        <v>23.290182936867616</v>
      </c>
      <c r="I33">
        <v>0.2684894053315105</v>
      </c>
    </row>
    <row r="34" spans="1:9" x14ac:dyDescent="0.3">
      <c r="A34">
        <v>34</v>
      </c>
      <c r="B34">
        <v>0.16193999999999997</v>
      </c>
      <c r="C34">
        <v>1.6893032057481823</v>
      </c>
      <c r="D34">
        <v>2.0707507083692156</v>
      </c>
      <c r="E34">
        <v>1.9014340569274384</v>
      </c>
      <c r="F34">
        <v>22.25149471850235</v>
      </c>
      <c r="G34">
        <v>25.887253598313475</v>
      </c>
      <c r="H34">
        <v>23.290182936867616</v>
      </c>
      <c r="I34">
        <v>0.27687969924812023</v>
      </c>
    </row>
    <row r="35" spans="1:9" x14ac:dyDescent="0.3">
      <c r="A35">
        <v>35</v>
      </c>
      <c r="B35">
        <v>0.16193999999999997</v>
      </c>
      <c r="C35">
        <v>1.7104600992554833</v>
      </c>
      <c r="D35">
        <v>2.0884350949459858</v>
      </c>
      <c r="E35">
        <v>1.9188820563039846</v>
      </c>
      <c r="F35">
        <v>22.302401049564388</v>
      </c>
      <c r="G35">
        <v>25.543606538782665</v>
      </c>
      <c r="H35">
        <v>23.290182936867616</v>
      </c>
      <c r="I35">
        <v>0.28526999316472995</v>
      </c>
    </row>
    <row r="36" spans="1:9" x14ac:dyDescent="0.3">
      <c r="A36">
        <v>36</v>
      </c>
      <c r="B36">
        <v>0.16193999999999997</v>
      </c>
      <c r="C36">
        <v>1.7319657299288644</v>
      </c>
      <c r="D36">
        <v>2.10437701607656</v>
      </c>
      <c r="E36">
        <v>1.9351734829707019</v>
      </c>
      <c r="F36">
        <v>22.359064038636728</v>
      </c>
      <c r="G36">
        <v>25.234919660424389</v>
      </c>
      <c r="H36">
        <v>23.290182936867616</v>
      </c>
      <c r="I36">
        <v>0.29366028708133962</v>
      </c>
    </row>
    <row r="37" spans="1:9" x14ac:dyDescent="0.3">
      <c r="A37">
        <v>37</v>
      </c>
      <c r="B37">
        <v>0.16193999999999997</v>
      </c>
      <c r="C37">
        <v>1.7535366673842183</v>
      </c>
      <c r="D37">
        <v>2.119400466301248</v>
      </c>
      <c r="E37">
        <v>1.9505990808454796</v>
      </c>
      <c r="F37">
        <v>22.422115193581867</v>
      </c>
      <c r="G37">
        <v>24.965803317646841</v>
      </c>
      <c r="H37">
        <v>23.290182936867616</v>
      </c>
      <c r="I37">
        <v>0.30205058099794935</v>
      </c>
    </row>
    <row r="38" spans="1:9" x14ac:dyDescent="0.3">
      <c r="A38">
        <v>38</v>
      </c>
      <c r="B38">
        <v>0.16193999999999997</v>
      </c>
      <c r="C38">
        <v>1.775122477264879</v>
      </c>
      <c r="D38">
        <v>2.1347573305976701</v>
      </c>
      <c r="E38">
        <v>1.9652164834146428</v>
      </c>
      <c r="F38">
        <v>22.492362508856473</v>
      </c>
      <c r="G38">
        <v>24.741862088509205</v>
      </c>
      <c r="H38">
        <v>23.290182936867616</v>
      </c>
      <c r="I38">
        <v>0.31044087491455907</v>
      </c>
    </row>
    <row r="39" spans="1:9" x14ac:dyDescent="0.3">
      <c r="A39">
        <v>39</v>
      </c>
      <c r="B39">
        <v>0.16193999999999997</v>
      </c>
      <c r="C39">
        <v>1.7967319161892095</v>
      </c>
      <c r="D39">
        <v>2.1510162431304893</v>
      </c>
      <c r="E39">
        <v>1.9796011330173471</v>
      </c>
      <c r="F39">
        <v>22.570351887288542</v>
      </c>
      <c r="G39">
        <v>24.566717046770655</v>
      </c>
      <c r="H39">
        <v>23.290182936867616</v>
      </c>
      <c r="I39">
        <v>0.31883116883116869</v>
      </c>
    </row>
    <row r="40" spans="1:9" x14ac:dyDescent="0.3">
      <c r="A40">
        <v>40</v>
      </c>
      <c r="B40">
        <v>0.16193999999999997</v>
      </c>
      <c r="C40">
        <v>1.818211366999299</v>
      </c>
      <c r="D40">
        <v>2.1679251093834981</v>
      </c>
      <c r="E40">
        <v>1.9944971442390491</v>
      </c>
      <c r="F40">
        <v>22.65597709223448</v>
      </c>
      <c r="G40">
        <v>24.443337710321309</v>
      </c>
      <c r="H40">
        <v>23.290182936867616</v>
      </c>
      <c r="I40">
        <v>0.32722146274777841</v>
      </c>
    </row>
    <row r="41" spans="1:9" x14ac:dyDescent="0.3">
      <c r="A41">
        <v>41</v>
      </c>
      <c r="B41">
        <v>0.16193999999999997</v>
      </c>
      <c r="C41">
        <v>1.8391920334416854</v>
      </c>
      <c r="D41">
        <v>2.1856153317714728</v>
      </c>
      <c r="E41">
        <v>2.0107769452569788</v>
      </c>
      <c r="F41">
        <v>22.747355366795869</v>
      </c>
      <c r="G41">
        <v>24.377690000137964</v>
      </c>
      <c r="H41">
        <v>23.290182936867616</v>
      </c>
      <c r="I41">
        <v>0.33561175666438814</v>
      </c>
    </row>
    <row r="42" spans="1:9" x14ac:dyDescent="0.3">
      <c r="A42">
        <v>42</v>
      </c>
      <c r="B42">
        <v>0.16193999999999997</v>
      </c>
      <c r="C42">
        <v>1.85975551084599</v>
      </c>
      <c r="D42">
        <v>2.2044161009932335</v>
      </c>
      <c r="E42">
        <v>2.0289684632191656</v>
      </c>
      <c r="F42">
        <v>22.84552907883123</v>
      </c>
      <c r="G42">
        <v>24.377690000137964</v>
      </c>
      <c r="H42">
        <v>23.290182936867616</v>
      </c>
      <c r="I42">
        <v>0.34400205058099786</v>
      </c>
    </row>
    <row r="43" spans="1:9" x14ac:dyDescent="0.3">
      <c r="A43">
        <v>43</v>
      </c>
      <c r="B43">
        <v>0.16193999999999997</v>
      </c>
      <c r="C43">
        <v>1.8799183768881316</v>
      </c>
      <c r="D43">
        <v>2.2242794073280878</v>
      </c>
      <c r="E43">
        <v>2.0489625998035663</v>
      </c>
      <c r="F43">
        <v>22.953025695239358</v>
      </c>
      <c r="G43">
        <v>24.419802367038429</v>
      </c>
      <c r="H43">
        <v>23.290182936867616</v>
      </c>
      <c r="I43">
        <v>0.35239234449760759</v>
      </c>
    </row>
    <row r="44" spans="1:9" x14ac:dyDescent="0.3">
      <c r="A44">
        <v>44</v>
      </c>
      <c r="B44">
        <v>0.16193999999999997</v>
      </c>
      <c r="C44">
        <v>1.8995681837763143</v>
      </c>
      <c r="D44">
        <v>2.2459683570158107</v>
      </c>
      <c r="E44">
        <v>2.070015364544382</v>
      </c>
      <c r="F44">
        <v>23.072049385567961</v>
      </c>
      <c r="G44">
        <v>24.497996846882486</v>
      </c>
      <c r="H44">
        <v>23.290182936867616</v>
      </c>
      <c r="I44">
        <v>0.3607826384142172</v>
      </c>
    </row>
    <row r="45" spans="1:9" x14ac:dyDescent="0.3">
      <c r="A45">
        <v>45</v>
      </c>
      <c r="B45">
        <v>0.16193999999999997</v>
      </c>
      <c r="C45">
        <v>1.9183167107333643</v>
      </c>
      <c r="D45">
        <v>2.2697945182935015</v>
      </c>
      <c r="E45">
        <v>2.0916628984441741</v>
      </c>
      <c r="F45">
        <v>23.203158456024749</v>
      </c>
      <c r="G45">
        <v>24.613124559216605</v>
      </c>
      <c r="H45">
        <v>23.290182936867616</v>
      </c>
      <c r="I45">
        <v>0.36917293233082693</v>
      </c>
    </row>
    <row r="46" spans="1:9" x14ac:dyDescent="0.3">
      <c r="A46">
        <v>46</v>
      </c>
      <c r="B46">
        <v>0.16193999999999997</v>
      </c>
      <c r="C46">
        <v>1.9361067557236755</v>
      </c>
      <c r="D46">
        <v>2.2954134601187617</v>
      </c>
      <c r="E46">
        <v>2.1143088736028788</v>
      </c>
      <c r="F46">
        <v>23.346342217868063</v>
      </c>
      <c r="G46">
        <v>24.776948560792764</v>
      </c>
      <c r="H46">
        <v>23.295668411571587</v>
      </c>
      <c r="I46">
        <v>0.37756322624743666</v>
      </c>
    </row>
    <row r="47" spans="1:9" x14ac:dyDescent="0.3">
      <c r="A47">
        <v>47</v>
      </c>
      <c r="B47">
        <v>0.16193999999999997</v>
      </c>
      <c r="C47">
        <v>1.9527575355386302</v>
      </c>
      <c r="D47">
        <v>2.3226267469066673</v>
      </c>
      <c r="E47">
        <v>2.1380908513135997</v>
      </c>
      <c r="F47">
        <v>23.501671541129546</v>
      </c>
      <c r="G47">
        <v>24.9944080180749</v>
      </c>
      <c r="H47">
        <v>23.321438871771306</v>
      </c>
      <c r="I47">
        <v>0.38595352016404633</v>
      </c>
    </row>
    <row r="48" spans="1:9" x14ac:dyDescent="0.3">
      <c r="A48">
        <v>48</v>
      </c>
      <c r="B48">
        <v>0.16193999999999997</v>
      </c>
      <c r="C48">
        <v>1.9682723882549478</v>
      </c>
      <c r="D48">
        <v>2.3510586354617469</v>
      </c>
      <c r="E48">
        <v>2.1630717906947612</v>
      </c>
      <c r="F48">
        <v>23.669892296738674</v>
      </c>
      <c r="G48">
        <v>25.260541018703417</v>
      </c>
      <c r="H48">
        <v>23.376405004859627</v>
      </c>
      <c r="I48">
        <v>0.39434381408065605</v>
      </c>
    </row>
    <row r="49" spans="1:9" x14ac:dyDescent="0.3">
      <c r="A49">
        <v>49</v>
      </c>
      <c r="B49">
        <v>0.16193999999999997</v>
      </c>
      <c r="C49">
        <v>1.9830729883796498</v>
      </c>
      <c r="D49">
        <v>2.380727291310619</v>
      </c>
      <c r="E49">
        <v>2.1887452056534769</v>
      </c>
      <c r="F49">
        <v>23.848838660624907</v>
      </c>
      <c r="G49">
        <v>25.568285449491846</v>
      </c>
      <c r="H49">
        <v>23.465179409115532</v>
      </c>
      <c r="I49">
        <v>0.40273410799726578</v>
      </c>
    </row>
    <row r="50" spans="1:9" x14ac:dyDescent="0.3">
      <c r="A50">
        <v>50</v>
      </c>
      <c r="B50">
        <v>0.16193999999999997</v>
      </c>
      <c r="C50">
        <v>1.9973918560510271</v>
      </c>
      <c r="D50">
        <v>2.4120908366509966</v>
      </c>
      <c r="E50">
        <v>2.2146020717403743</v>
      </c>
      <c r="F50">
        <v>24.032965713667696</v>
      </c>
      <c r="G50">
        <v>25.909733733474816</v>
      </c>
      <c r="H50">
        <v>23.588564249667616</v>
      </c>
      <c r="I50">
        <v>0.4111244019138755</v>
      </c>
    </row>
    <row r="51" spans="1:9" x14ac:dyDescent="0.3">
      <c r="A51">
        <v>51</v>
      </c>
      <c r="B51">
        <v>0.16193999999999997</v>
      </c>
      <c r="C51">
        <v>2.0113294558659067</v>
      </c>
      <c r="D51">
        <v>2.4454972332539904</v>
      </c>
      <c r="E51">
        <v>2.2411957190671847</v>
      </c>
      <c r="F51">
        <v>24.216378511161455</v>
      </c>
      <c r="G51">
        <v>26.274341749608748</v>
      </c>
      <c r="H51">
        <v>23.743295844437839</v>
      </c>
      <c r="I51">
        <v>0.41951469583048523</v>
      </c>
    </row>
    <row r="52" spans="1:9" x14ac:dyDescent="0.3">
      <c r="A52">
        <v>52</v>
      </c>
      <c r="B52">
        <v>0.16193999999999997</v>
      </c>
      <c r="C52">
        <v>2.0252612056573081</v>
      </c>
      <c r="D52">
        <v>2.4805713476217854</v>
      </c>
      <c r="E52">
        <v>2.2688541431313447</v>
      </c>
      <c r="F52">
        <v>24.394033881868012</v>
      </c>
      <c r="G52">
        <v>26.654692708258146</v>
      </c>
      <c r="H52">
        <v>23.921221496999681</v>
      </c>
      <c r="I52">
        <v>0.42790498974709484</v>
      </c>
    </row>
    <row r="53" spans="1:9" x14ac:dyDescent="0.3">
      <c r="A53">
        <v>53</v>
      </c>
      <c r="B53">
        <v>0.16193999999999997</v>
      </c>
      <c r="C53">
        <v>2.0393466662237048</v>
      </c>
      <c r="D53">
        <v>2.5170160654082037</v>
      </c>
      <c r="E53">
        <v>2.2976329407115523</v>
      </c>
      <c r="F53">
        <v>24.5644578910922</v>
      </c>
      <c r="G53">
        <v>27.045274774807634</v>
      </c>
      <c r="H53">
        <v>24.115044761220048</v>
      </c>
      <c r="I53">
        <v>0.43629528366370457</v>
      </c>
    </row>
    <row r="54" spans="1:9" x14ac:dyDescent="0.3">
      <c r="A54">
        <v>54</v>
      </c>
      <c r="B54">
        <v>0.16193999999999997</v>
      </c>
      <c r="C54">
        <v>2.0535951300033815</v>
      </c>
      <c r="D54">
        <v>2.5542364595097586</v>
      </c>
      <c r="E54">
        <v>2.327264795273738</v>
      </c>
      <c r="F54">
        <v>24.72471289918521</v>
      </c>
      <c r="G54">
        <v>27.438958242120233</v>
      </c>
      <c r="H54">
        <v>24.319253840221542</v>
      </c>
      <c r="I54">
        <v>0.4446855775803143</v>
      </c>
    </row>
    <row r="55" spans="1:9" x14ac:dyDescent="0.3">
      <c r="A55">
        <v>55</v>
      </c>
      <c r="B55">
        <v>0.16193999999999997</v>
      </c>
      <c r="C55">
        <v>2.0680401721025916</v>
      </c>
      <c r="D55">
        <v>2.5918790209629594</v>
      </c>
      <c r="E55">
        <v>2.3571667732086161</v>
      </c>
      <c r="F55">
        <v>24.873470272471938</v>
      </c>
      <c r="G55">
        <v>27.828710455335937</v>
      </c>
      <c r="H55">
        <v>24.530030210679733</v>
      </c>
      <c r="I55">
        <v>0.45307587149692397</v>
      </c>
    </row>
    <row r="56" spans="1:9" x14ac:dyDescent="0.3">
      <c r="A56">
        <v>56</v>
      </c>
      <c r="B56">
        <v>0.16193999999999997</v>
      </c>
      <c r="C56">
        <v>2.0827244873467641</v>
      </c>
      <c r="D56">
        <v>2.6294923177172183</v>
      </c>
      <c r="E56">
        <v>2.3869654871070352</v>
      </c>
      <c r="F56">
        <v>25.009143193389399</v>
      </c>
      <c r="G56">
        <v>28.217978638930827</v>
      </c>
      <c r="H56">
        <v>24.744216692282865</v>
      </c>
      <c r="I56">
        <v>0.46146616541353369</v>
      </c>
    </row>
    <row r="57" spans="1:9" x14ac:dyDescent="0.3">
      <c r="A57">
        <v>57</v>
      </c>
      <c r="B57">
        <v>0.16193999999999997</v>
      </c>
      <c r="C57">
        <v>2.097431360379058</v>
      </c>
      <c r="D57">
        <v>2.6668464582084743</v>
      </c>
      <c r="E57">
        <v>2.4165390351734435</v>
      </c>
      <c r="F57">
        <v>25.130277115905002</v>
      </c>
      <c r="G57">
        <v>28.613641493858793</v>
      </c>
      <c r="H57">
        <v>24.960142217799802</v>
      </c>
      <c r="I57">
        <v>0.46985645933014342</v>
      </c>
    </row>
    <row r="58" spans="1:9" x14ac:dyDescent="0.3">
      <c r="A58">
        <v>58</v>
      </c>
      <c r="B58">
        <v>0.16193999999999997</v>
      </c>
      <c r="C58">
        <v>2.1123502817114002</v>
      </c>
      <c r="D58">
        <v>2.703621694142138</v>
      </c>
      <c r="E58">
        <v>2.4456270782089202</v>
      </c>
      <c r="F58">
        <v>25.234501181927723</v>
      </c>
      <c r="G58">
        <v>29.022932517439109</v>
      </c>
      <c r="H58">
        <v>25.176481417883227</v>
      </c>
      <c r="I58">
        <v>0.47824675324675314</v>
      </c>
    </row>
    <row r="59" spans="1:9" x14ac:dyDescent="0.3">
      <c r="A59">
        <v>59</v>
      </c>
      <c r="B59">
        <v>0.16193999999999997</v>
      </c>
      <c r="C59">
        <v>2.1278117534192864</v>
      </c>
      <c r="D59">
        <v>2.7397122417568474</v>
      </c>
      <c r="E59">
        <v>2.4738105216995838</v>
      </c>
      <c r="F59">
        <v>25.320068492909918</v>
      </c>
      <c r="G59">
        <v>29.451991999857384</v>
      </c>
      <c r="H59">
        <v>25.391773562639127</v>
      </c>
      <c r="I59">
        <v>0.48663704716336281</v>
      </c>
    </row>
    <row r="60" spans="1:9" x14ac:dyDescent="0.3">
      <c r="A60">
        <v>60</v>
      </c>
      <c r="B60">
        <v>0.16193999999999997</v>
      </c>
      <c r="C60">
        <v>2.1441850077113696</v>
      </c>
      <c r="D60">
        <v>2.7751186230332814</v>
      </c>
      <c r="E60">
        <v>2.5008102517990913</v>
      </c>
      <c r="F60">
        <v>25.389157777373114</v>
      </c>
      <c r="G60">
        <v>29.901452004951523</v>
      </c>
      <c r="H60">
        <v>25.604227461873254</v>
      </c>
      <c r="I60">
        <v>0.49502734107997248</v>
      </c>
    </row>
    <row r="61" spans="1:9" x14ac:dyDescent="0.3">
      <c r="A61">
        <v>61</v>
      </c>
      <c r="B61">
        <v>0.16193999999999997</v>
      </c>
      <c r="C61">
        <v>2.1618021636748654</v>
      </c>
      <c r="D61">
        <v>2.8095990869163709</v>
      </c>
      <c r="E61">
        <v>2.5264501167751376</v>
      </c>
      <c r="F61">
        <v>25.444358772209512</v>
      </c>
      <c r="G61">
        <v>30.369830674815208</v>
      </c>
      <c r="H61">
        <v>25.811466665258884</v>
      </c>
      <c r="I61">
        <v>0.50341763499658221</v>
      </c>
    </row>
    <row r="62" spans="1:9" x14ac:dyDescent="0.3">
      <c r="A62">
        <v>62</v>
      </c>
      <c r="B62">
        <v>0.16193999999999997</v>
      </c>
      <c r="C62">
        <v>2.1806619068902755</v>
      </c>
      <c r="D62">
        <v>2.8426734017855337</v>
      </c>
      <c r="E62">
        <v>2.5507102061307783</v>
      </c>
      <c r="F62">
        <v>25.487545070775134</v>
      </c>
      <c r="G62">
        <v>30.860700241524075</v>
      </c>
      <c r="H62">
        <v>26.01146394459051</v>
      </c>
      <c r="I62">
        <v>0.51180792891319193</v>
      </c>
    </row>
    <row r="63" spans="1:9" x14ac:dyDescent="0.3">
      <c r="A63">
        <v>63</v>
      </c>
      <c r="B63">
        <v>0.16193999999999997</v>
      </c>
      <c r="C63">
        <v>2.2002349223679634</v>
      </c>
      <c r="D63">
        <v>2.8738073237830357</v>
      </c>
      <c r="E63">
        <v>2.5735157397012598</v>
      </c>
      <c r="F63">
        <v>25.522590853144106</v>
      </c>
      <c r="G63">
        <v>31.374775264182112</v>
      </c>
      <c r="H63">
        <v>26.20367129287099</v>
      </c>
      <c r="I63">
        <v>0.52019822282980155</v>
      </c>
    </row>
    <row r="64" spans="1:9" x14ac:dyDescent="0.3">
      <c r="A64">
        <v>64</v>
      </c>
      <c r="B64">
        <v>0.16193999999999997</v>
      </c>
      <c r="C64">
        <v>2.2200336723792828</v>
      </c>
      <c r="D64">
        <v>2.9024312325353012</v>
      </c>
      <c r="E64">
        <v>2.5947284124557322</v>
      </c>
      <c r="F64">
        <v>25.55557597463741</v>
      </c>
      <c r="G64">
        <v>31.907002776633512</v>
      </c>
      <c r="H64">
        <v>26.389576496011554</v>
      </c>
      <c r="I64">
        <v>0.52858851674641127</v>
      </c>
    </row>
    <row r="65" spans="1:9" x14ac:dyDescent="0.3">
      <c r="A65">
        <v>65</v>
      </c>
      <c r="B65">
        <v>0.16193999999999997</v>
      </c>
      <c r="C65">
        <v>2.2396548091236474</v>
      </c>
      <c r="D65">
        <v>2.9285065136782742</v>
      </c>
      <c r="E65">
        <v>2.6145646289249234</v>
      </c>
      <c r="F65">
        <v>25.592841436502702</v>
      </c>
      <c r="G65">
        <v>32.450269525958191</v>
      </c>
      <c r="H65">
        <v>26.570229441908563</v>
      </c>
      <c r="I65">
        <v>0.536978810663021</v>
      </c>
    </row>
    <row r="66" spans="1:9" x14ac:dyDescent="0.3">
      <c r="A66">
        <v>66</v>
      </c>
      <c r="B66">
        <v>0.16193999999999997</v>
      </c>
      <c r="C66">
        <v>2.2588514947717888</v>
      </c>
      <c r="D66">
        <v>2.9516845174680979</v>
      </c>
      <c r="E66">
        <v>2.6327600188878568</v>
      </c>
      <c r="F66">
        <v>25.639901770513216</v>
      </c>
      <c r="G66">
        <v>32.993841093079872</v>
      </c>
      <c r="H66">
        <v>26.745387768266877</v>
      </c>
      <c r="I66">
        <v>0.54536910457963073</v>
      </c>
    </row>
    <row r="67" spans="1:9" x14ac:dyDescent="0.3">
      <c r="A67">
        <v>67</v>
      </c>
      <c r="B67">
        <v>0.16193999999999997</v>
      </c>
      <c r="C67">
        <v>2.2775975129724966</v>
      </c>
      <c r="D67">
        <v>2.9728189158159677</v>
      </c>
      <c r="E67">
        <v>2.6498214927227601</v>
      </c>
      <c r="F67">
        <v>25.696484510767021</v>
      </c>
      <c r="G67">
        <v>33.527215241186639</v>
      </c>
      <c r="H67">
        <v>26.914629951654966</v>
      </c>
      <c r="I67">
        <v>0.55375939849624045</v>
      </c>
    </row>
    <row r="68" spans="1:9" x14ac:dyDescent="0.3">
      <c r="A68">
        <v>68</v>
      </c>
      <c r="B68">
        <v>0.16193999999999997</v>
      </c>
      <c r="C68">
        <v>2.2957814434348802</v>
      </c>
      <c r="D68">
        <v>2.9921171802842363</v>
      </c>
      <c r="E68">
        <v>2.6658526247373775</v>
      </c>
      <c r="F68">
        <v>25.755118281961622</v>
      </c>
      <c r="G68">
        <v>34.044707671900333</v>
      </c>
      <c r="H68">
        <v>27.07819996745496</v>
      </c>
      <c r="I68">
        <v>0.56214969241285007</v>
      </c>
    </row>
    <row r="69" spans="1:9" x14ac:dyDescent="0.3">
      <c r="A69">
        <v>69</v>
      </c>
      <c r="B69">
        <v>0.16193999999999997</v>
      </c>
      <c r="C69">
        <v>2.3133911706608106</v>
      </c>
      <c r="D69">
        <v>3.0097481751475335</v>
      </c>
      <c r="E69">
        <v>2.6806015596213824</v>
      </c>
      <c r="F69">
        <v>25.808539238711429</v>
      </c>
      <c r="G69">
        <v>34.542036981712144</v>
      </c>
      <c r="H69">
        <v>27.237521345717738</v>
      </c>
      <c r="I69">
        <v>0.57053998632945979</v>
      </c>
    </row>
    <row r="70" spans="1:9" x14ac:dyDescent="0.3">
      <c r="A70">
        <v>70</v>
      </c>
      <c r="B70">
        <v>0.16193999999999997</v>
      </c>
      <c r="C70">
        <v>2.3303929616071812</v>
      </c>
      <c r="D70">
        <v>3.0258263741451827</v>
      </c>
      <c r="E70">
        <v>2.6939825001258382</v>
      </c>
      <c r="F70">
        <v>25.855048948919684</v>
      </c>
      <c r="G70">
        <v>35.019087441349164</v>
      </c>
      <c r="H70">
        <v>27.393751110838547</v>
      </c>
      <c r="I70">
        <v>0.57893028024606952</v>
      </c>
    </row>
    <row r="71" spans="1:9" x14ac:dyDescent="0.3">
      <c r="A71">
        <v>71</v>
      </c>
      <c r="B71">
        <v>0.16193999999999997</v>
      </c>
      <c r="C71">
        <v>2.3466267918642889</v>
      </c>
      <c r="D71">
        <v>3.0406529235668902</v>
      </c>
      <c r="E71">
        <v>2.7063266922481946</v>
      </c>
      <c r="F71">
        <v>25.898547320347209</v>
      </c>
      <c r="G71">
        <v>35.481862915342852</v>
      </c>
      <c r="H71">
        <v>27.547082318698305</v>
      </c>
      <c r="I71">
        <v>0.58732057416267924</v>
      </c>
    </row>
    <row r="72" spans="1:9" x14ac:dyDescent="0.3">
      <c r="A72">
        <v>72</v>
      </c>
      <c r="B72">
        <v>0.16193999999999997</v>
      </c>
      <c r="C72">
        <v>2.3622230851903012</v>
      </c>
      <c r="D72">
        <v>3.0543906516824735</v>
      </c>
      <c r="E72">
        <v>2.7179264639480851</v>
      </c>
      <c r="F72">
        <v>25.94481485727232</v>
      </c>
      <c r="G72">
        <v>35.935513451063706</v>
      </c>
      <c r="H72">
        <v>27.696950262885807</v>
      </c>
      <c r="I72">
        <v>0.59571086807928897</v>
      </c>
    </row>
    <row r="73" spans="1:9" x14ac:dyDescent="0.3">
      <c r="A73">
        <v>73</v>
      </c>
      <c r="B73">
        <v>0.16193999999999997</v>
      </c>
      <c r="C73">
        <v>2.3772630722429207</v>
      </c>
      <c r="D73">
        <v>3.0668644602965003</v>
      </c>
      <c r="E73">
        <v>2.7288520669114544</v>
      </c>
      <c r="F73">
        <v>25.996054107115967</v>
      </c>
      <c r="G73">
        <v>36.382869213815326</v>
      </c>
      <c r="H73">
        <v>27.843481892594493</v>
      </c>
      <c r="I73">
        <v>0.60410116199589869</v>
      </c>
    </row>
    <row r="74" spans="1:9" x14ac:dyDescent="0.3">
      <c r="A74">
        <v>74</v>
      </c>
      <c r="B74">
        <v>0.16193999999999997</v>
      </c>
      <c r="C74">
        <v>2.3918993543455924</v>
      </c>
      <c r="D74">
        <v>3.0779594177602436</v>
      </c>
      <c r="E74">
        <v>2.7392272905463924</v>
      </c>
      <c r="F74">
        <v>26.053276204283932</v>
      </c>
      <c r="G74">
        <v>36.823533408895706</v>
      </c>
      <c r="H74">
        <v>27.985726712915103</v>
      </c>
      <c r="I74">
        <v>0.61249145591250842</v>
      </c>
    </row>
    <row r="75" spans="1:9" x14ac:dyDescent="0.3">
      <c r="A75">
        <v>75</v>
      </c>
      <c r="B75">
        <v>0.16193999999999997</v>
      </c>
      <c r="C75">
        <v>2.4061175722159414</v>
      </c>
      <c r="D75">
        <v>3.0871775313566476</v>
      </c>
      <c r="E75">
        <v>2.748861810030478</v>
      </c>
      <c r="F75">
        <v>26.1180865627888</v>
      </c>
      <c r="G75">
        <v>37.250496768789112</v>
      </c>
      <c r="H75">
        <v>28.121331955758606</v>
      </c>
      <c r="I75">
        <v>0.62088174982911815</v>
      </c>
    </row>
    <row r="76" spans="1:9" x14ac:dyDescent="0.3">
      <c r="A76">
        <v>76</v>
      </c>
      <c r="B76">
        <v>0.16193999999999997</v>
      </c>
      <c r="C76">
        <v>2.4192994309421127</v>
      </c>
      <c r="D76">
        <v>3.0946361667317794</v>
      </c>
      <c r="E76">
        <v>2.7576092856069385</v>
      </c>
      <c r="F76">
        <v>26.193606262877406</v>
      </c>
      <c r="G76">
        <v>37.657588355406844</v>
      </c>
      <c r="H76">
        <v>28.245991471559147</v>
      </c>
      <c r="I76">
        <v>0.62927204374572765</v>
      </c>
    </row>
    <row r="77" spans="1:9" x14ac:dyDescent="0.3">
      <c r="A77">
        <v>77</v>
      </c>
      <c r="B77">
        <v>0.16193999999999997</v>
      </c>
      <c r="C77">
        <v>2.4306250494086266</v>
      </c>
      <c r="D77">
        <v>3.1006970789737966</v>
      </c>
      <c r="E77">
        <v>2.7652159195492572</v>
      </c>
      <c r="F77">
        <v>26.276499819671777</v>
      </c>
      <c r="G77">
        <v>38.040285656682883</v>
      </c>
      <c r="H77">
        <v>28.356672737101771</v>
      </c>
      <c r="I77">
        <v>0.63766233766233738</v>
      </c>
    </row>
    <row r="78" spans="1:9" x14ac:dyDescent="0.3">
      <c r="A78">
        <v>78</v>
      </c>
      <c r="B78">
        <v>0.16193999999999997</v>
      </c>
      <c r="C78">
        <v>2.4401446587344173</v>
      </c>
      <c r="D78">
        <v>3.1055746966107867</v>
      </c>
      <c r="E78">
        <v>2.7716649642142541</v>
      </c>
      <c r="F78">
        <v>26.356810827599215</v>
      </c>
      <c r="G78">
        <v>38.39465470486855</v>
      </c>
      <c r="H78">
        <v>28.453276285066238</v>
      </c>
      <c r="I78">
        <v>0.6460526315789471</v>
      </c>
    </row>
    <row r="79" spans="1:9" x14ac:dyDescent="0.3">
      <c r="A79">
        <v>79</v>
      </c>
      <c r="B79">
        <v>0.16193999999999997</v>
      </c>
      <c r="C79">
        <v>2.448304805692493</v>
      </c>
      <c r="D79">
        <v>3.1096891468159495</v>
      </c>
      <c r="E79">
        <v>2.7770632343980082</v>
      </c>
      <c r="F79">
        <v>26.423245897751691</v>
      </c>
      <c r="G79">
        <v>38.718746342919637</v>
      </c>
      <c r="H79">
        <v>28.538431984660662</v>
      </c>
      <c r="I79">
        <v>0.65444292549555683</v>
      </c>
    </row>
    <row r="80" spans="1:9" x14ac:dyDescent="0.3">
      <c r="A80">
        <v>80</v>
      </c>
      <c r="B80">
        <v>0.16193999999999997</v>
      </c>
      <c r="C80">
        <v>2.4561669337781513</v>
      </c>
      <c r="D80">
        <v>3.1128953067799943</v>
      </c>
      <c r="E80">
        <v>2.7818887990600918</v>
      </c>
      <c r="F80">
        <v>26.468837256440533</v>
      </c>
      <c r="G80">
        <v>39.008372423881347</v>
      </c>
      <c r="H80">
        <v>28.614348953567092</v>
      </c>
      <c r="I80">
        <v>0.66283321941216655</v>
      </c>
    </row>
    <row r="81" spans="1:9" x14ac:dyDescent="0.3">
      <c r="A81">
        <v>81</v>
      </c>
      <c r="B81">
        <v>0.16193999999999997</v>
      </c>
      <c r="C81">
        <v>2.4641201817560763</v>
      </c>
      <c r="D81">
        <v>3.1153924672648619</v>
      </c>
      <c r="E81">
        <v>2.7864142030735879</v>
      </c>
      <c r="F81">
        <v>26.496139952238337</v>
      </c>
      <c r="G81">
        <v>39.265386693333859</v>
      </c>
      <c r="H81">
        <v>28.681590770628254</v>
      </c>
      <c r="I81">
        <v>0.67122351332877628</v>
      </c>
    </row>
    <row r="82" spans="1:9" x14ac:dyDescent="0.3">
      <c r="A82">
        <v>82</v>
      </c>
      <c r="B82">
        <v>0.16193999999999997</v>
      </c>
      <c r="C82">
        <v>2.4717231880484696</v>
      </c>
      <c r="D82">
        <v>3.1169497467713363</v>
      </c>
      <c r="E82">
        <v>2.790503642834933</v>
      </c>
      <c r="F82">
        <v>26.513178549034794</v>
      </c>
      <c r="G82">
        <v>39.491972470303786</v>
      </c>
      <c r="H82">
        <v>28.74078651530219</v>
      </c>
      <c r="I82">
        <v>0.679613807245386</v>
      </c>
    </row>
    <row r="83" spans="1:9" x14ac:dyDescent="0.3">
      <c r="A83">
        <v>83</v>
      </c>
      <c r="B83">
        <v>0.16193999999999997</v>
      </c>
      <c r="C83">
        <v>2.4783964778600254</v>
      </c>
      <c r="D83">
        <v>3.1179061429843546</v>
      </c>
      <c r="E83">
        <v>2.7940606544355973</v>
      </c>
      <c r="F83">
        <v>26.526884555251584</v>
      </c>
      <c r="G83">
        <v>39.692914857202766</v>
      </c>
      <c r="H83">
        <v>28.793296787431593</v>
      </c>
      <c r="I83">
        <v>0.68800410116199573</v>
      </c>
    </row>
    <row r="84" spans="1:9" x14ac:dyDescent="0.3">
      <c r="A84">
        <v>84</v>
      </c>
      <c r="B84">
        <v>0.16193999999999997</v>
      </c>
      <c r="C84">
        <v>2.4837276976574625</v>
      </c>
      <c r="D84">
        <v>3.1185125858650693</v>
      </c>
      <c r="E84">
        <v>2.7968021481225915</v>
      </c>
      <c r="F84">
        <v>26.539929793796919</v>
      </c>
      <c r="G84">
        <v>39.878644782307383</v>
      </c>
      <c r="H84">
        <v>28.841311765988916</v>
      </c>
      <c r="I84">
        <v>0.69639439507860545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1.88671875" customWidth="1"/>
    <col min="9" max="9" width="14.6640625" customWidth="1"/>
  </cols>
  <sheetData>
    <row r="1" spans="1:9" x14ac:dyDescent="0.3">
      <c r="A1" s="46" t="s">
        <v>157</v>
      </c>
      <c r="B1" s="46" t="s">
        <v>178</v>
      </c>
      <c r="C1" s="46" t="s">
        <v>158</v>
      </c>
      <c r="D1" s="46" t="s">
        <v>165</v>
      </c>
      <c r="E1" s="46" t="s">
        <v>179</v>
      </c>
      <c r="F1" s="46" t="s">
        <v>221</v>
      </c>
      <c r="G1" s="46" t="s">
        <v>222</v>
      </c>
      <c r="H1" s="46" t="s">
        <v>223</v>
      </c>
      <c r="I1" s="46" t="s">
        <v>159</v>
      </c>
    </row>
    <row r="2" spans="1:9" x14ac:dyDescent="0.3">
      <c r="A2">
        <v>2</v>
      </c>
      <c r="B2">
        <v>9.360000000000035E-3</v>
      </c>
      <c r="C2">
        <v>7.0883785059992654E-2</v>
      </c>
      <c r="D2">
        <v>9.2642208687259781E-2</v>
      </c>
      <c r="E2">
        <v>8.46406844748189E-2</v>
      </c>
      <c r="F2">
        <v>1.3148036463199495</v>
      </c>
      <c r="G2">
        <v>1.3842091391039921</v>
      </c>
      <c r="H2">
        <v>1.2833657200518021</v>
      </c>
      <c r="I2">
        <v>4.7865279706322816E-3</v>
      </c>
    </row>
    <row r="3" spans="1:9" x14ac:dyDescent="0.3">
      <c r="A3">
        <v>3</v>
      </c>
      <c r="B3">
        <v>1.8809999999999993E-2</v>
      </c>
      <c r="C3">
        <v>0.14125919614450644</v>
      </c>
      <c r="D3">
        <v>0.18402027091358406</v>
      </c>
      <c r="E3">
        <v>0.16805103721034406</v>
      </c>
      <c r="F3">
        <v>2.6038168020710932</v>
      </c>
      <c r="G3">
        <v>2.7430645452860012</v>
      </c>
      <c r="H3">
        <v>2.5436423011240534</v>
      </c>
      <c r="I3">
        <v>9.6541367149873825E-3</v>
      </c>
    </row>
    <row r="4" spans="1:9" x14ac:dyDescent="0.3">
      <c r="A4">
        <v>4</v>
      </c>
      <c r="B4">
        <v>2.8410000000000046E-2</v>
      </c>
      <c r="C4">
        <v>0.21076395685911054</v>
      </c>
      <c r="D4">
        <v>0.2733971185091062</v>
      </c>
      <c r="E4">
        <v>0.24976303018774734</v>
      </c>
      <c r="F4">
        <v>3.8495997153088246</v>
      </c>
      <c r="G4">
        <v>4.0616698177873642</v>
      </c>
      <c r="H4">
        <v>3.7655496595914277</v>
      </c>
      <c r="I4">
        <v>1.4602826233065285E-2</v>
      </c>
    </row>
    <row r="5" spans="1:9" x14ac:dyDescent="0.3">
      <c r="A5">
        <v>5</v>
      </c>
      <c r="B5">
        <v>3.6660000000000026E-2</v>
      </c>
      <c r="C5">
        <v>0.27908003639030649</v>
      </c>
      <c r="D5">
        <v>0.36041016601688369</v>
      </c>
      <c r="E5">
        <v>0.32979735420051781</v>
      </c>
      <c r="F5">
        <v>5.0396273328995473</v>
      </c>
      <c r="G5">
        <v>5.3315213241456147</v>
      </c>
      <c r="H5">
        <v>4.9381742028524318</v>
      </c>
      <c r="I5">
        <v>1.9632596524866007E-2</v>
      </c>
    </row>
    <row r="6" spans="1:9" x14ac:dyDescent="0.3">
      <c r="A6">
        <v>6</v>
      </c>
      <c r="B6">
        <v>4.4869999999999965E-2</v>
      </c>
      <c r="C6">
        <v>0.34573270068384537</v>
      </c>
      <c r="D6">
        <v>0.44502019640192314</v>
      </c>
      <c r="E6">
        <v>0.40850223260737573</v>
      </c>
      <c r="F6">
        <v>6.1659828033284958</v>
      </c>
      <c r="G6">
        <v>6.547246875603757</v>
      </c>
      <c r="H6">
        <v>6.0537862524025803</v>
      </c>
      <c r="I6">
        <v>2.4743447590389531E-2</v>
      </c>
    </row>
    <row r="7" spans="1:9" x14ac:dyDescent="0.3">
      <c r="A7">
        <v>7</v>
      </c>
      <c r="B7">
        <v>5.3059999999999996E-2</v>
      </c>
      <c r="C7">
        <v>0.41008052481195828</v>
      </c>
      <c r="D7">
        <v>0.52731268741579251</v>
      </c>
      <c r="E7">
        <v>0.48597766568519074</v>
      </c>
      <c r="F7">
        <v>7.2224134511505014</v>
      </c>
      <c r="G7">
        <v>7.7029231430430629</v>
      </c>
      <c r="H7">
        <v>7.1063113669321609</v>
      </c>
      <c r="I7">
        <v>2.9935379429635863E-2</v>
      </c>
    </row>
    <row r="8" spans="1:9" x14ac:dyDescent="0.3">
      <c r="A8">
        <v>8</v>
      </c>
      <c r="B8">
        <v>6.1270000000000047E-2</v>
      </c>
      <c r="C8">
        <v>0.47171107664628237</v>
      </c>
      <c r="D8">
        <v>0.60714182715491627</v>
      </c>
      <c r="E8">
        <v>0.56179047246003766</v>
      </c>
      <c r="F8">
        <v>8.2047453320454746</v>
      </c>
      <c r="G8">
        <v>8.7929713573069712</v>
      </c>
      <c r="H8">
        <v>8.0912232327797469</v>
      </c>
      <c r="I8">
        <v>3.5208392042605008E-2</v>
      </c>
    </row>
    <row r="9" spans="1:9" x14ac:dyDescent="0.3">
      <c r="A9">
        <v>9</v>
      </c>
      <c r="B9">
        <v>6.9529999999999981E-2</v>
      </c>
      <c r="C9">
        <v>0.53100594994144568</v>
      </c>
      <c r="D9">
        <v>0.68452637936589367</v>
      </c>
      <c r="E9">
        <v>0.63522980043897792</v>
      </c>
      <c r="F9">
        <v>9.1098693843033871</v>
      </c>
      <c r="G9">
        <v>9.8120306038082497</v>
      </c>
      <c r="H9">
        <v>9.0049844377894139</v>
      </c>
      <c r="I9">
        <v>4.0562485429296975E-2</v>
      </c>
    </row>
    <row r="10" spans="1:9" x14ac:dyDescent="0.3">
      <c r="A10">
        <v>10</v>
      </c>
      <c r="B10">
        <v>7.6160000000000005E-2</v>
      </c>
      <c r="C10">
        <v>0.58890031620580863</v>
      </c>
      <c r="D10">
        <v>0.75921634155922146</v>
      </c>
      <c r="E10">
        <v>0.70594304671368013</v>
      </c>
      <c r="F10">
        <v>9.93614001076077</v>
      </c>
      <c r="G10">
        <v>10.756881331350863</v>
      </c>
      <c r="H10">
        <v>9.8446020259924687</v>
      </c>
      <c r="I10">
        <v>4.599765958971172E-2</v>
      </c>
    </row>
    <row r="11" spans="1:9" x14ac:dyDescent="0.3">
      <c r="A11">
        <v>11</v>
      </c>
      <c r="B11">
        <v>8.268999999999993E-2</v>
      </c>
      <c r="C11">
        <v>0.64666557635444444</v>
      </c>
      <c r="D11">
        <v>0.83136032983771724</v>
      </c>
      <c r="E11">
        <v>0.77398757844932065</v>
      </c>
      <c r="F11">
        <v>10.682353199921703</v>
      </c>
      <c r="G11">
        <v>11.626597973001575</v>
      </c>
      <c r="H11">
        <v>10.607963786573647</v>
      </c>
      <c r="I11">
        <v>5.1513914523849319E-2</v>
      </c>
    </row>
    <row r="12" spans="1:9" x14ac:dyDescent="0.3">
      <c r="A12">
        <v>12</v>
      </c>
      <c r="B12">
        <v>8.9110000000000023E-2</v>
      </c>
      <c r="C12">
        <v>0.70445468901027497</v>
      </c>
      <c r="D12">
        <v>0.9007456862053711</v>
      </c>
      <c r="E12">
        <v>0.83917356680672428</v>
      </c>
      <c r="F12">
        <v>11.347149621751903</v>
      </c>
      <c r="G12">
        <v>12.42047222408817</v>
      </c>
      <c r="H12">
        <v>11.294490401515313</v>
      </c>
      <c r="I12">
        <v>5.7111250231709716E-2</v>
      </c>
    </row>
    <row r="13" spans="1:9" x14ac:dyDescent="0.3">
      <c r="A13">
        <v>13</v>
      </c>
      <c r="B13">
        <v>9.542000000000006E-2</v>
      </c>
      <c r="C13">
        <v>0.76140574425675989</v>
      </c>
      <c r="D13">
        <v>0.96743414481926804</v>
      </c>
      <c r="E13">
        <v>0.90103754151149118</v>
      </c>
      <c r="F13">
        <v>11.929487853932708</v>
      </c>
      <c r="G13">
        <v>13.139116496256491</v>
      </c>
      <c r="H13">
        <v>11.90550992772766</v>
      </c>
      <c r="I13">
        <v>6.2789666713292891E-2</v>
      </c>
    </row>
    <row r="14" spans="1:9" x14ac:dyDescent="0.3">
      <c r="A14">
        <v>14</v>
      </c>
      <c r="B14">
        <v>0.10165000000000002</v>
      </c>
      <c r="C14">
        <v>0.81665837744736569</v>
      </c>
      <c r="D14">
        <v>1.031262898515283</v>
      </c>
      <c r="E14">
        <v>0.9588875637892863</v>
      </c>
      <c r="F14">
        <v>12.430299212776536</v>
      </c>
      <c r="G14">
        <v>13.783272769687787</v>
      </c>
      <c r="H14">
        <v>12.443687424168321</v>
      </c>
      <c r="I14">
        <v>6.854916396859892E-2</v>
      </c>
    </row>
    <row r="15" spans="1:9" x14ac:dyDescent="0.3">
      <c r="A15">
        <v>15</v>
      </c>
      <c r="B15">
        <v>0.10603999999999991</v>
      </c>
      <c r="C15">
        <v>0.87021324981473835</v>
      </c>
      <c r="D15">
        <v>1.0920948950340956</v>
      </c>
      <c r="E15">
        <v>1.0124669980135603</v>
      </c>
      <c r="F15">
        <v>12.854184052924975</v>
      </c>
      <c r="G15">
        <v>14.354530524775175</v>
      </c>
      <c r="H15">
        <v>12.911770238845337</v>
      </c>
      <c r="I15">
        <v>7.438974199762774E-2</v>
      </c>
    </row>
    <row r="16" spans="1:9" x14ac:dyDescent="0.3">
      <c r="A16">
        <v>16</v>
      </c>
      <c r="B16">
        <v>0.11073</v>
      </c>
      <c r="C16">
        <v>0.92238357500671242</v>
      </c>
      <c r="D16">
        <v>1.149764819273013</v>
      </c>
      <c r="E16">
        <v>1.0622172114863266</v>
      </c>
      <c r="F16">
        <v>13.206905206554159</v>
      </c>
      <c r="G16">
        <v>14.853453616627871</v>
      </c>
      <c r="H16">
        <v>13.31061742302713</v>
      </c>
      <c r="I16">
        <v>8.0311400800379379E-2</v>
      </c>
    </row>
    <row r="17" spans="1:9" x14ac:dyDescent="0.3">
      <c r="A17">
        <v>17</v>
      </c>
      <c r="B17">
        <v>0.11565000000000003</v>
      </c>
      <c r="C17">
        <v>0.97313139717566344</v>
      </c>
      <c r="D17">
        <v>1.2038270818833827</v>
      </c>
      <c r="E17">
        <v>1.1089198092725778</v>
      </c>
      <c r="F17">
        <v>13.492263226074984</v>
      </c>
      <c r="G17">
        <v>15.283085514088109</v>
      </c>
      <c r="H17">
        <v>13.63983227829095</v>
      </c>
      <c r="I17">
        <v>8.631414037685381E-2</v>
      </c>
    </row>
    <row r="18" spans="1:9" x14ac:dyDescent="0.3">
      <c r="A18">
        <v>18</v>
      </c>
      <c r="B18">
        <v>0.12070000000000003</v>
      </c>
      <c r="C18">
        <v>1.0214852184291792</v>
      </c>
      <c r="D18">
        <v>1.2541250278781206</v>
      </c>
      <c r="E18">
        <v>1.1531466650267448</v>
      </c>
      <c r="F18">
        <v>13.712341949403411</v>
      </c>
      <c r="G18">
        <v>15.651347245933774</v>
      </c>
      <c r="H18">
        <v>13.900235781219779</v>
      </c>
      <c r="I18">
        <v>9.2397960727051059E-2</v>
      </c>
    </row>
    <row r="19" spans="1:9" x14ac:dyDescent="0.3">
      <c r="A19">
        <v>19</v>
      </c>
      <c r="B19">
        <v>0.12579000000000007</v>
      </c>
      <c r="C19">
        <v>1.0666151253005911</v>
      </c>
      <c r="D19">
        <v>1.3009252636588609</v>
      </c>
      <c r="E19">
        <v>1.1952099198941191</v>
      </c>
      <c r="F19">
        <v>13.868372846986921</v>
      </c>
      <c r="G19">
        <v>15.967276240065365</v>
      </c>
      <c r="H19">
        <v>14.095607905302627</v>
      </c>
      <c r="I19">
        <v>9.8562861850971115E-2</v>
      </c>
    </row>
    <row r="20" spans="1:9" x14ac:dyDescent="0.3">
      <c r="A20">
        <v>20</v>
      </c>
      <c r="B20">
        <v>0.12874999999999992</v>
      </c>
      <c r="C20">
        <v>1.1083387352302478</v>
      </c>
      <c r="D20">
        <v>1.3447726568703102</v>
      </c>
      <c r="E20">
        <v>1.2352578217711581</v>
      </c>
      <c r="F20">
        <v>13.968105889946248</v>
      </c>
      <c r="G20">
        <v>16.238329258039848</v>
      </c>
      <c r="H20">
        <v>14.233645633813154</v>
      </c>
      <c r="I20">
        <v>0.104808843748614</v>
      </c>
    </row>
    <row r="21" spans="1:9" x14ac:dyDescent="0.3">
      <c r="A21">
        <v>21</v>
      </c>
      <c r="B21">
        <v>0.13210999999999995</v>
      </c>
      <c r="C21">
        <v>1.1468616425891482</v>
      </c>
      <c r="D21">
        <v>1.38631843892121</v>
      </c>
      <c r="E21">
        <v>1.2735513167846952</v>
      </c>
      <c r="F21">
        <v>14.022965108019026</v>
      </c>
      <c r="G21">
        <v>16.469429926910909</v>
      </c>
      <c r="H21">
        <v>14.325519790818817</v>
      </c>
      <c r="I21">
        <v>0.11113590641997968</v>
      </c>
    </row>
    <row r="22" spans="1:9" x14ac:dyDescent="0.3">
      <c r="A22">
        <v>22</v>
      </c>
      <c r="B22">
        <v>0.13578000000000001</v>
      </c>
      <c r="C22">
        <v>1.1825337068637145</v>
      </c>
      <c r="D22">
        <v>1.4256008770562123</v>
      </c>
      <c r="E22">
        <v>1.3104674357240511</v>
      </c>
      <c r="F22">
        <v>14.049419223661882</v>
      </c>
      <c r="G22">
        <v>16.667418011489104</v>
      </c>
      <c r="H22">
        <v>14.385392568614806</v>
      </c>
      <c r="I22">
        <v>0.11754404986506817</v>
      </c>
    </row>
    <row r="23" spans="1:9" x14ac:dyDescent="0.3">
      <c r="A23">
        <v>23</v>
      </c>
      <c r="B23">
        <v>0.13969000000000009</v>
      </c>
      <c r="C23">
        <v>1.214631594651453</v>
      </c>
      <c r="D23">
        <v>1.4625338755390755</v>
      </c>
      <c r="E23">
        <v>1.3462261543041556</v>
      </c>
      <c r="F23">
        <v>14.057505346525845</v>
      </c>
      <c r="G23">
        <v>16.840224870674174</v>
      </c>
      <c r="H23">
        <v>14.423037412549132</v>
      </c>
      <c r="I23">
        <v>0.12403327408387944</v>
      </c>
    </row>
    <row r="24" spans="1:9" x14ac:dyDescent="0.3">
      <c r="A24">
        <v>24</v>
      </c>
      <c r="B24">
        <v>0.14373999999999998</v>
      </c>
      <c r="C24">
        <v>1.2428912489065216</v>
      </c>
      <c r="D24">
        <v>1.4967639957431764</v>
      </c>
      <c r="E24">
        <v>1.3808783463879792</v>
      </c>
      <c r="F24">
        <v>14.057505346525845</v>
      </c>
      <c r="G24">
        <v>16.995691245195864</v>
      </c>
      <c r="H24">
        <v>14.445640649940898</v>
      </c>
      <c r="I24">
        <v>0.13060357907641357</v>
      </c>
    </row>
    <row r="25" spans="1:9" x14ac:dyDescent="0.3">
      <c r="A25">
        <v>25</v>
      </c>
      <c r="B25">
        <v>0.14491000000000009</v>
      </c>
      <c r="C25">
        <v>1.268135386173955</v>
      </c>
      <c r="D25">
        <v>1.5283065828382563</v>
      </c>
      <c r="E25">
        <v>1.4143815805105238</v>
      </c>
      <c r="F25">
        <v>14.057505346525845</v>
      </c>
      <c r="G25">
        <v>17.140603291110775</v>
      </c>
      <c r="H25">
        <v>14.459052931690318</v>
      </c>
      <c r="I25">
        <v>0.13725496484267047</v>
      </c>
    </row>
    <row r="26" spans="1:9" x14ac:dyDescent="0.3">
      <c r="A26">
        <v>26</v>
      </c>
      <c r="B26">
        <v>0.14674000000000009</v>
      </c>
      <c r="C26">
        <v>1.2915101412218517</v>
      </c>
      <c r="D26">
        <v>1.5572577501449154</v>
      </c>
      <c r="E26">
        <v>1.4465712996773206</v>
      </c>
      <c r="F26">
        <v>14.057505346525845</v>
      </c>
      <c r="G26">
        <v>17.278626264261678</v>
      </c>
      <c r="H26">
        <v>14.469238197398264</v>
      </c>
      <c r="I26">
        <v>0.14398743138265024</v>
      </c>
    </row>
    <row r="27" spans="1:9" x14ac:dyDescent="0.3">
      <c r="A27">
        <v>27</v>
      </c>
      <c r="B27">
        <v>0.1492</v>
      </c>
      <c r="C27">
        <v>1.3143523054444488</v>
      </c>
      <c r="D27">
        <v>1.5836875013501024</v>
      </c>
      <c r="E27">
        <v>1.4770265590454257</v>
      </c>
      <c r="F27">
        <v>14.057505346525845</v>
      </c>
      <c r="G27">
        <v>17.410435205097691</v>
      </c>
      <c r="H27">
        <v>14.481060494812365</v>
      </c>
      <c r="I27">
        <v>0.15080097869635281</v>
      </c>
    </row>
    <row r="28" spans="1:9" x14ac:dyDescent="0.3">
      <c r="A28">
        <v>28</v>
      </c>
      <c r="B28">
        <v>0.15226000000000006</v>
      </c>
      <c r="C28">
        <v>1.3368075191769937</v>
      </c>
      <c r="D28">
        <v>1.6080156985128824</v>
      </c>
      <c r="E28">
        <v>1.5052229315017727</v>
      </c>
      <c r="F28">
        <v>14.057505346525845</v>
      </c>
      <c r="G28">
        <v>17.536193102293709</v>
      </c>
      <c r="H28">
        <v>14.496576726091527</v>
      </c>
      <c r="I28">
        <v>0.15769560678377814</v>
      </c>
    </row>
    <row r="29" spans="1:9" x14ac:dyDescent="0.3">
      <c r="A29">
        <v>29</v>
      </c>
      <c r="B29">
        <v>0.15589000000000008</v>
      </c>
      <c r="C29">
        <v>1.3580234200275854</v>
      </c>
      <c r="D29">
        <v>1.6307646372332185</v>
      </c>
      <c r="E29">
        <v>1.5307188272212622</v>
      </c>
      <c r="F29">
        <v>14.057505346525845</v>
      </c>
      <c r="G29">
        <v>17.657071960451081</v>
      </c>
      <c r="H29">
        <v>14.514808381066773</v>
      </c>
      <c r="I29">
        <v>0.16467131564492629</v>
      </c>
    </row>
    <row r="30" spans="1:9" x14ac:dyDescent="0.3">
      <c r="A30">
        <v>30</v>
      </c>
      <c r="B30">
        <v>0.15651999999999999</v>
      </c>
      <c r="C30">
        <v>1.3773659484162297</v>
      </c>
      <c r="D30">
        <v>1.6526227319698166</v>
      </c>
      <c r="E30">
        <v>1.5535601025632952</v>
      </c>
      <c r="F30">
        <v>14.057505346525845</v>
      </c>
      <c r="G30">
        <v>17.773054168790285</v>
      </c>
      <c r="H30">
        <v>14.533780628047015</v>
      </c>
      <c r="I30">
        <v>0.17172810527979729</v>
      </c>
    </row>
    <row r="31" spans="1:9" x14ac:dyDescent="0.3">
      <c r="A31">
        <v>31</v>
      </c>
      <c r="B31">
        <v>0.15748000000000006</v>
      </c>
      <c r="C31">
        <v>1.3956939502407408</v>
      </c>
      <c r="D31">
        <v>1.6739887845280885</v>
      </c>
      <c r="E31">
        <v>1.5745132089845784</v>
      </c>
      <c r="F31">
        <v>14.057505346525845</v>
      </c>
      <c r="G31">
        <v>17.884494942613323</v>
      </c>
      <c r="H31">
        <v>14.552684131362746</v>
      </c>
      <c r="I31">
        <v>0.17886597568839108</v>
      </c>
    </row>
    <row r="32" spans="1:9" x14ac:dyDescent="0.3">
      <c r="A32">
        <v>32</v>
      </c>
      <c r="B32">
        <v>0.15873999999999988</v>
      </c>
      <c r="C32">
        <v>1.4130224152169109</v>
      </c>
      <c r="D32">
        <v>1.6951386989571364</v>
      </c>
      <c r="E32">
        <v>1.5943309964696264</v>
      </c>
      <c r="F32">
        <v>14.057505346525845</v>
      </c>
      <c r="G32">
        <v>17.993660038180849</v>
      </c>
      <c r="H32">
        <v>14.57215307491791</v>
      </c>
      <c r="I32">
        <v>0.18608492687070768</v>
      </c>
    </row>
    <row r="33" spans="1:9" x14ac:dyDescent="0.3">
      <c r="A33">
        <v>33</v>
      </c>
      <c r="B33">
        <v>0.16025</v>
      </c>
      <c r="C33">
        <v>1.4315187148554751</v>
      </c>
      <c r="D33">
        <v>1.7164866246065091</v>
      </c>
      <c r="E33">
        <v>1.6138369453262105</v>
      </c>
      <c r="F33">
        <v>14.057505346525845</v>
      </c>
      <c r="G33">
        <v>18.105087060431536</v>
      </c>
      <c r="H33">
        <v>14.594977582698057</v>
      </c>
      <c r="I33">
        <v>0.19338495882674706</v>
      </c>
    </row>
    <row r="34" spans="1:9" x14ac:dyDescent="0.3">
      <c r="A34">
        <v>34</v>
      </c>
      <c r="B34">
        <v>0.16193999999999997</v>
      </c>
      <c r="C34">
        <v>1.4511566121090911</v>
      </c>
      <c r="D34">
        <v>1.738677027238944</v>
      </c>
      <c r="E34">
        <v>1.6332939699126221</v>
      </c>
      <c r="F34">
        <v>14.057505346525845</v>
      </c>
      <c r="G34">
        <v>18.222696886396722</v>
      </c>
      <c r="H34">
        <v>14.623345777708444</v>
      </c>
      <c r="I34">
        <v>0.2007660715565093</v>
      </c>
    </row>
    <row r="35" spans="1:9" x14ac:dyDescent="0.3">
      <c r="A35">
        <v>35</v>
      </c>
      <c r="B35">
        <v>0.16193999999999997</v>
      </c>
      <c r="C35">
        <v>1.4712897105906111</v>
      </c>
      <c r="D35">
        <v>1.7622647506544629</v>
      </c>
      <c r="E35">
        <v>1.6529083601218972</v>
      </c>
      <c r="F35">
        <v>14.057505346525845</v>
      </c>
      <c r="G35">
        <v>18.349041353725056</v>
      </c>
      <c r="H35">
        <v>14.658292040650714</v>
      </c>
      <c r="I35">
        <v>0.20822826505999431</v>
      </c>
    </row>
    <row r="36" spans="1:9" x14ac:dyDescent="0.3">
      <c r="A36">
        <v>36</v>
      </c>
      <c r="B36">
        <v>0.16193999999999997</v>
      </c>
      <c r="C36">
        <v>1.4918405231212566</v>
      </c>
      <c r="D36">
        <v>1.78757529875636</v>
      </c>
      <c r="E36">
        <v>1.6731838455752441</v>
      </c>
      <c r="F36">
        <v>14.058490034165702</v>
      </c>
      <c r="G36">
        <v>18.484713868952372</v>
      </c>
      <c r="H36">
        <v>14.699791513008277</v>
      </c>
      <c r="I36">
        <v>0.21577153933720214</v>
      </c>
    </row>
    <row r="37" spans="1:9" x14ac:dyDescent="0.3">
      <c r="A37">
        <v>37</v>
      </c>
      <c r="B37">
        <v>0.16193999999999997</v>
      </c>
      <c r="C37">
        <v>1.5142703383361464</v>
      </c>
      <c r="D37">
        <v>1.8143624454834695</v>
      </c>
      <c r="E37">
        <v>1.6948339722684109</v>
      </c>
      <c r="F37">
        <v>14.06387954851647</v>
      </c>
      <c r="G37">
        <v>18.629150935704086</v>
      </c>
      <c r="H37">
        <v>14.747681020103334</v>
      </c>
      <c r="I37">
        <v>0.22339589438813282</v>
      </c>
    </row>
    <row r="38" spans="1:9" x14ac:dyDescent="0.3">
      <c r="A38">
        <v>38</v>
      </c>
      <c r="B38">
        <v>0.16193999999999997</v>
      </c>
      <c r="C38">
        <v>1.5398881906197257</v>
      </c>
      <c r="D38">
        <v>1.8424097121630616</v>
      </c>
      <c r="E38">
        <v>1.7183718047965872</v>
      </c>
      <c r="F38">
        <v>14.07671415482468</v>
      </c>
      <c r="G38">
        <v>18.779459999435236</v>
      </c>
      <c r="H38">
        <v>14.802376528779169</v>
      </c>
      <c r="I38">
        <v>0.23110133021278625</v>
      </c>
    </row>
    <row r="39" spans="1:9" x14ac:dyDescent="0.3">
      <c r="A39">
        <v>39</v>
      </c>
      <c r="B39">
        <v>0.16193999999999997</v>
      </c>
      <c r="C39">
        <v>1.5686212323163042</v>
      </c>
      <c r="D39">
        <v>1.8717769133686717</v>
      </c>
      <c r="E39">
        <v>1.7437850401083819</v>
      </c>
      <c r="F39">
        <v>14.09871397686981</v>
      </c>
      <c r="G39">
        <v>18.932410106049058</v>
      </c>
      <c r="H39">
        <v>14.865332128565685</v>
      </c>
      <c r="I39">
        <v>0.23888784681116257</v>
      </c>
    </row>
    <row r="40" spans="1:9" x14ac:dyDescent="0.3">
      <c r="A40">
        <v>40</v>
      </c>
      <c r="B40">
        <v>0.16193999999999997</v>
      </c>
      <c r="C40">
        <v>1.5993610074622862</v>
      </c>
      <c r="D40">
        <v>1.902918639260917</v>
      </c>
      <c r="E40">
        <v>1.7709239888644728</v>
      </c>
      <c r="F40">
        <v>14.129930475292829</v>
      </c>
      <c r="G40">
        <v>19.087517854895715</v>
      </c>
      <c r="H40">
        <v>14.936972911858868</v>
      </c>
      <c r="I40">
        <v>0.24675544418326162</v>
      </c>
    </row>
    <row r="41" spans="1:9" x14ac:dyDescent="0.3">
      <c r="A41">
        <v>41</v>
      </c>
      <c r="B41">
        <v>0.16193999999999997</v>
      </c>
      <c r="C41">
        <v>1.6314677131076665</v>
      </c>
      <c r="D41">
        <v>1.9362649760494504</v>
      </c>
      <c r="E41">
        <v>1.7997548802100372</v>
      </c>
      <c r="F41">
        <v>14.169160989902071</v>
      </c>
      <c r="G41">
        <v>19.249788626389119</v>
      </c>
      <c r="H41">
        <v>15.016804068823586</v>
      </c>
      <c r="I41">
        <v>0.25470412232908352</v>
      </c>
    </row>
    <row r="42" spans="1:9" x14ac:dyDescent="0.3">
      <c r="A42">
        <v>42</v>
      </c>
      <c r="B42">
        <v>0.16193999999999997</v>
      </c>
      <c r="C42">
        <v>1.6669026580815496</v>
      </c>
      <c r="D42">
        <v>1.9719011975043845</v>
      </c>
      <c r="E42">
        <v>1.8303739176663374</v>
      </c>
      <c r="F42">
        <v>14.21575671739669</v>
      </c>
      <c r="G42">
        <v>19.428646873991053</v>
      </c>
      <c r="H42">
        <v>15.103689807202057</v>
      </c>
      <c r="I42">
        <v>0.26273388124862823</v>
      </c>
    </row>
    <row r="43" spans="1:9" x14ac:dyDescent="0.3">
      <c r="A43">
        <v>43</v>
      </c>
      <c r="B43">
        <v>0.16193999999999997</v>
      </c>
      <c r="C43">
        <v>1.7057779908135007</v>
      </c>
      <c r="D43">
        <v>2.0096276529098867</v>
      </c>
      <c r="E43">
        <v>1.8629250059166593</v>
      </c>
      <c r="F43">
        <v>14.269548267998283</v>
      </c>
      <c r="G43">
        <v>19.630578355223108</v>
      </c>
      <c r="H43">
        <v>15.197228190405898</v>
      </c>
      <c r="I43">
        <v>0.27084472094189571</v>
      </c>
    </row>
    <row r="44" spans="1:9" x14ac:dyDescent="0.3">
      <c r="A44">
        <v>44</v>
      </c>
      <c r="B44">
        <v>0.16193999999999997</v>
      </c>
      <c r="C44">
        <v>1.747544424366233</v>
      </c>
      <c r="D44">
        <v>2.0493280609568845</v>
      </c>
      <c r="E44">
        <v>1.8973490568458944</v>
      </c>
      <c r="F44">
        <v>14.331288064256549</v>
      </c>
      <c r="G44">
        <v>19.858713069944628</v>
      </c>
      <c r="H44">
        <v>15.298681362220266</v>
      </c>
      <c r="I44">
        <v>0.27903664140888607</v>
      </c>
    </row>
    <row r="45" spans="1:9" x14ac:dyDescent="0.3">
      <c r="A45">
        <v>45</v>
      </c>
      <c r="B45">
        <v>0.16193999999999997</v>
      </c>
      <c r="C45">
        <v>1.7902250693995345</v>
      </c>
      <c r="D45">
        <v>2.0909450735796806</v>
      </c>
      <c r="E45">
        <v>1.9337944167815624</v>
      </c>
      <c r="F45">
        <v>14.402517886756426</v>
      </c>
      <c r="G45">
        <v>20.113785762121054</v>
      </c>
      <c r="H45">
        <v>15.409405013284488</v>
      </c>
      <c r="I45">
        <v>0.28730964264959913</v>
      </c>
    </row>
    <row r="46" spans="1:9" x14ac:dyDescent="0.3">
      <c r="A46">
        <v>46</v>
      </c>
      <c r="B46">
        <v>0.16193999999999997</v>
      </c>
      <c r="C46">
        <v>1.8338013256122425</v>
      </c>
      <c r="D46">
        <v>2.1344301064641793</v>
      </c>
      <c r="E46">
        <v>1.972620419445247</v>
      </c>
      <c r="F46">
        <v>14.483835028040994</v>
      </c>
      <c r="G46">
        <v>20.395104188333843</v>
      </c>
      <c r="H46">
        <v>15.530260145596298</v>
      </c>
      <c r="I46">
        <v>0.29566372466403507</v>
      </c>
    </row>
    <row r="47" spans="1:9" x14ac:dyDescent="0.3">
      <c r="A47">
        <v>47</v>
      </c>
      <c r="B47">
        <v>0.16193999999999997</v>
      </c>
      <c r="C47">
        <v>1.8797583135372278</v>
      </c>
      <c r="D47">
        <v>2.1794151657236767</v>
      </c>
      <c r="E47">
        <v>2.0142706879012695</v>
      </c>
      <c r="F47">
        <v>14.575659121391034</v>
      </c>
      <c r="G47">
        <v>20.702093460494012</v>
      </c>
      <c r="H47">
        <v>15.661406256664231</v>
      </c>
      <c r="I47">
        <v>0.30409888745219393</v>
      </c>
    </row>
    <row r="48" spans="1:9" x14ac:dyDescent="0.3">
      <c r="A48">
        <v>48</v>
      </c>
      <c r="B48">
        <v>0.16193999999999997</v>
      </c>
      <c r="C48">
        <v>1.9289944140524182</v>
      </c>
      <c r="D48">
        <v>2.2257827432901127</v>
      </c>
      <c r="E48">
        <v>2.0587965796743037</v>
      </c>
      <c r="F48">
        <v>14.677388953775786</v>
      </c>
      <c r="G48">
        <v>21.033070618953971</v>
      </c>
      <c r="H48">
        <v>15.803006369585933</v>
      </c>
      <c r="I48">
        <v>0.31261513101407545</v>
      </c>
    </row>
    <row r="49" spans="1:9" x14ac:dyDescent="0.3">
      <c r="A49">
        <v>49</v>
      </c>
      <c r="B49">
        <v>0.16193999999999997</v>
      </c>
      <c r="C49">
        <v>1.981046521237926</v>
      </c>
      <c r="D49">
        <v>2.2735553164253215</v>
      </c>
      <c r="E49">
        <v>2.1057045134616437</v>
      </c>
      <c r="F49">
        <v>14.78861820951346</v>
      </c>
      <c r="G49">
        <v>21.380925243087603</v>
      </c>
      <c r="H49">
        <v>15.955887516072123</v>
      </c>
      <c r="I49">
        <v>0.32121245534967974</v>
      </c>
    </row>
    <row r="50" spans="1:9" x14ac:dyDescent="0.3">
      <c r="A50">
        <v>50</v>
      </c>
      <c r="B50">
        <v>0.16193999999999997</v>
      </c>
      <c r="C50">
        <v>2.034741951846228</v>
      </c>
      <c r="D50">
        <v>2.3231508120787963</v>
      </c>
      <c r="E50">
        <v>2.1544283896689991</v>
      </c>
      <c r="F50">
        <v>14.909433377131448</v>
      </c>
      <c r="G50">
        <v>21.739060755077638</v>
      </c>
      <c r="H50">
        <v>16.120024560491949</v>
      </c>
      <c r="I50">
        <v>0.32989086045900701</v>
      </c>
    </row>
    <row r="51" spans="1:9" x14ac:dyDescent="0.3">
      <c r="A51">
        <v>51</v>
      </c>
      <c r="B51">
        <v>0.16193999999999997</v>
      </c>
      <c r="C51">
        <v>2.0903281054474565</v>
      </c>
      <c r="D51">
        <v>2.374858121783495</v>
      </c>
      <c r="E51">
        <v>2.2046342951111497</v>
      </c>
      <c r="F51">
        <v>15.038672811960263</v>
      </c>
      <c r="G51">
        <v>22.101175637833656</v>
      </c>
      <c r="H51">
        <v>16.292590271159636</v>
      </c>
      <c r="I51">
        <v>0.33865034634205698</v>
      </c>
    </row>
    <row r="52" spans="1:9" x14ac:dyDescent="0.3">
      <c r="A52">
        <v>52</v>
      </c>
      <c r="B52">
        <v>0.16193999999999997</v>
      </c>
      <c r="C52">
        <v>2.1480365976354383</v>
      </c>
      <c r="D52">
        <v>2.4283590531405799</v>
      </c>
      <c r="E52">
        <v>2.2561276862849655</v>
      </c>
      <c r="F52">
        <v>15.173521030494896</v>
      </c>
      <c r="G52">
        <v>22.459965138399685</v>
      </c>
      <c r="H52">
        <v>16.468287018091104</v>
      </c>
      <c r="I52">
        <v>0.34749091299882978</v>
      </c>
    </row>
    <row r="53" spans="1:9" x14ac:dyDescent="0.3">
      <c r="A53">
        <v>53</v>
      </c>
      <c r="B53">
        <v>0.16193999999999997</v>
      </c>
      <c r="C53">
        <v>2.2082876116919703</v>
      </c>
      <c r="D53">
        <v>2.4832204012011019</v>
      </c>
      <c r="E53">
        <v>2.3087934561470274</v>
      </c>
      <c r="F53">
        <v>15.309993235934112</v>
      </c>
      <c r="G53">
        <v>22.812769930837728</v>
      </c>
      <c r="H53">
        <v>16.641276970840178</v>
      </c>
      <c r="I53">
        <v>0.3564125604293254</v>
      </c>
    </row>
    <row r="54" spans="1:9" x14ac:dyDescent="0.3">
      <c r="A54">
        <v>54</v>
      </c>
      <c r="B54">
        <v>0.16193999999999997</v>
      </c>
      <c r="C54">
        <v>2.2701979723077925</v>
      </c>
      <c r="D54">
        <v>2.5390929646612617</v>
      </c>
      <c r="E54">
        <v>2.3625031026158192</v>
      </c>
      <c r="F54">
        <v>15.444600321224636</v>
      </c>
      <c r="G54">
        <v>23.161626480528255</v>
      </c>
      <c r="H54">
        <v>16.808350075218673</v>
      </c>
      <c r="I54">
        <v>0.36541528863354378</v>
      </c>
    </row>
    <row r="55" spans="1:9" x14ac:dyDescent="0.3">
      <c r="A55">
        <v>55</v>
      </c>
      <c r="B55">
        <v>0.16193999999999997</v>
      </c>
      <c r="C55">
        <v>2.3332593453342283</v>
      </c>
      <c r="D55">
        <v>2.5956233712023065</v>
      </c>
      <c r="E55">
        <v>2.4171950965528817</v>
      </c>
      <c r="F55">
        <v>15.574416791365449</v>
      </c>
      <c r="G55">
        <v>23.507719713624383</v>
      </c>
      <c r="H55">
        <v>16.968824294469979</v>
      </c>
      <c r="I55">
        <v>0.37449909761148503</v>
      </c>
    </row>
    <row r="56" spans="1:9" x14ac:dyDescent="0.3">
      <c r="A56">
        <v>56</v>
      </c>
      <c r="B56">
        <v>0.16193999999999997</v>
      </c>
      <c r="C56">
        <v>2.3974084786676033</v>
      </c>
      <c r="D56">
        <v>2.6529182223545291</v>
      </c>
      <c r="E56">
        <v>2.4729431865617877</v>
      </c>
      <c r="F56">
        <v>15.697607330670646</v>
      </c>
      <c r="G56">
        <v>23.850239651837551</v>
      </c>
      <c r="H56">
        <v>17.123668152573511</v>
      </c>
      <c r="I56">
        <v>0.38366398736314911</v>
      </c>
    </row>
    <row r="57" spans="1:9" x14ac:dyDescent="0.3">
      <c r="A57">
        <v>57</v>
      </c>
      <c r="B57">
        <v>0.16193999999999997</v>
      </c>
      <c r="C57">
        <v>2.4627747723937827</v>
      </c>
      <c r="D57">
        <v>2.7110878228036488</v>
      </c>
      <c r="E57">
        <v>2.5297551677651553</v>
      </c>
      <c r="F57">
        <v>15.811419345506348</v>
      </c>
      <c r="G57">
        <v>24.186062094646747</v>
      </c>
      <c r="H57">
        <v>17.273048598629845</v>
      </c>
      <c r="I57">
        <v>0.39290995788853594</v>
      </c>
    </row>
    <row r="58" spans="1:9" x14ac:dyDescent="0.3">
      <c r="A58">
        <v>58</v>
      </c>
      <c r="B58">
        <v>0.16193999999999997</v>
      </c>
      <c r="C58">
        <v>2.5288999781702977</v>
      </c>
      <c r="D58">
        <v>2.7704086996080819</v>
      </c>
      <c r="E58">
        <v>2.5876034966916635</v>
      </c>
      <c r="F58">
        <v>15.91276701694103</v>
      </c>
      <c r="G58">
        <v>24.514496868559618</v>
      </c>
      <c r="H58">
        <v>17.415964461414557</v>
      </c>
      <c r="I58">
        <v>0.40223700918764566</v>
      </c>
    </row>
    <row r="59" spans="1:9" x14ac:dyDescent="0.3">
      <c r="A59">
        <v>59</v>
      </c>
      <c r="B59">
        <v>0.16193999999999997</v>
      </c>
      <c r="C59">
        <v>2.5944900539647615</v>
      </c>
      <c r="D59">
        <v>2.8309106298177364</v>
      </c>
      <c r="E59">
        <v>2.6461869313787543</v>
      </c>
      <c r="F59">
        <v>16.001160403582446</v>
      </c>
      <c r="G59">
        <v>24.841292064621548</v>
      </c>
      <c r="H59">
        <v>17.551784291292538</v>
      </c>
      <c r="I59">
        <v>0.41164514126047813</v>
      </c>
    </row>
    <row r="60" spans="1:9" x14ac:dyDescent="0.3">
      <c r="A60">
        <v>60</v>
      </c>
      <c r="B60">
        <v>0.16193999999999997</v>
      </c>
      <c r="C60">
        <v>2.6587649532100803</v>
      </c>
      <c r="D60">
        <v>2.8922848612992396</v>
      </c>
      <c r="E60">
        <v>2.7051911826438859</v>
      </c>
      <c r="F60">
        <v>16.079121768477812</v>
      </c>
      <c r="G60">
        <v>25.175802784612539</v>
      </c>
      <c r="H60">
        <v>17.680930509348244</v>
      </c>
      <c r="I60">
        <v>0.42113435410703337</v>
      </c>
    </row>
    <row r="61" spans="1:9" x14ac:dyDescent="0.3">
      <c r="A61">
        <v>61</v>
      </c>
      <c r="B61">
        <v>0.16193999999999997</v>
      </c>
      <c r="C61">
        <v>2.7212222580555947</v>
      </c>
      <c r="D61">
        <v>2.9541000288679027</v>
      </c>
      <c r="E61">
        <v>2.7643847169503348</v>
      </c>
      <c r="F61">
        <v>16.149833299825783</v>
      </c>
      <c r="G61">
        <v>25.522657237735789</v>
      </c>
      <c r="H61">
        <v>17.804806002608586</v>
      </c>
      <c r="I61">
        <v>0.43070464772731148</v>
      </c>
    </row>
    <row r="62" spans="1:9" x14ac:dyDescent="0.3">
      <c r="A62">
        <v>62</v>
      </c>
      <c r="B62">
        <v>0.16193999999999997</v>
      </c>
      <c r="C62">
        <v>2.7814389135687714</v>
      </c>
      <c r="D62">
        <v>3.0159152364452804</v>
      </c>
      <c r="E62">
        <v>2.8236422463511701</v>
      </c>
      <c r="F62">
        <v>16.215220229941181</v>
      </c>
      <c r="G62">
        <v>25.877498187085862</v>
      </c>
      <c r="H62">
        <v>17.92438323782622</v>
      </c>
      <c r="I62">
        <v>0.44035602212131247</v>
      </c>
    </row>
    <row r="63" spans="1:9" x14ac:dyDescent="0.3">
      <c r="A63">
        <v>63</v>
      </c>
      <c r="B63">
        <v>0.16193999999999997</v>
      </c>
      <c r="C63">
        <v>2.8386578429064988</v>
      </c>
      <c r="D63">
        <v>3.077258887635804</v>
      </c>
      <c r="E63">
        <v>2.8826842144388372</v>
      </c>
      <c r="F63">
        <v>16.276880169313884</v>
      </c>
      <c r="G63">
        <v>26.233931794384894</v>
      </c>
      <c r="H63">
        <v>18.04042204451985</v>
      </c>
      <c r="I63">
        <v>0.45008847728903612</v>
      </c>
    </row>
    <row r="64" spans="1:9" x14ac:dyDescent="0.3">
      <c r="A64">
        <v>64</v>
      </c>
      <c r="B64">
        <v>0.16193999999999997</v>
      </c>
      <c r="C64">
        <v>2.8915493594932586</v>
      </c>
      <c r="D64">
        <v>3.1376833439097687</v>
      </c>
      <c r="E64">
        <v>2.9408506867592057</v>
      </c>
      <c r="F64">
        <v>16.337292496229534</v>
      </c>
      <c r="G64">
        <v>26.589810025965285</v>
      </c>
      <c r="H64">
        <v>18.155039649194737</v>
      </c>
      <c r="I64">
        <v>0.45990201323048269</v>
      </c>
    </row>
    <row r="65" spans="1:9" x14ac:dyDescent="0.3">
      <c r="A65">
        <v>65</v>
      </c>
      <c r="B65">
        <v>0.16193999999999997</v>
      </c>
      <c r="C65">
        <v>2.9395564169588728</v>
      </c>
      <c r="D65">
        <v>3.1965730246231376</v>
      </c>
      <c r="E65">
        <v>2.9973580490841414</v>
      </c>
      <c r="F65">
        <v>16.40013799288122</v>
      </c>
      <c r="G65">
        <v>26.947515313773344</v>
      </c>
      <c r="H65">
        <v>18.272246112419559</v>
      </c>
      <c r="I65">
        <v>0.46979662994565202</v>
      </c>
    </row>
    <row r="66" spans="1:9" x14ac:dyDescent="0.3">
      <c r="A66">
        <v>66</v>
      </c>
      <c r="B66">
        <v>0.16193999999999997</v>
      </c>
      <c r="C66">
        <v>2.9807710439824224</v>
      </c>
      <c r="D66">
        <v>3.2533377409913262</v>
      </c>
      <c r="E66">
        <v>3.0512612470359786</v>
      </c>
      <c r="F66">
        <v>16.467884780065798</v>
      </c>
      <c r="G66">
        <v>27.308414955532715</v>
      </c>
      <c r="H66">
        <v>18.395269992584893</v>
      </c>
      <c r="I66">
        <v>0.47977232743454418</v>
      </c>
    </row>
    <row r="67" spans="1:9" x14ac:dyDescent="0.3">
      <c r="A67">
        <v>67</v>
      </c>
      <c r="B67">
        <v>0.16193999999999997</v>
      </c>
      <c r="C67">
        <v>3.0173122863453425</v>
      </c>
      <c r="D67">
        <v>3.307622534530037</v>
      </c>
      <c r="E67">
        <v>3.1024056563403515</v>
      </c>
      <c r="F67">
        <v>16.540666701253873</v>
      </c>
      <c r="G67">
        <v>27.671104744665907</v>
      </c>
      <c r="H67">
        <v>18.525031489133955</v>
      </c>
      <c r="I67">
        <v>0.4898291056971591</v>
      </c>
    </row>
    <row r="68" spans="1:9" x14ac:dyDescent="0.3">
      <c r="A68">
        <v>68</v>
      </c>
      <c r="B68">
        <v>0.16193999999999997</v>
      </c>
      <c r="C68">
        <v>3.0497413911045101</v>
      </c>
      <c r="D68">
        <v>3.3591173735496933</v>
      </c>
      <c r="E68">
        <v>3.1508345041130892</v>
      </c>
      <c r="F68">
        <v>16.616357269641448</v>
      </c>
      <c r="G68">
        <v>28.030308396161079</v>
      </c>
      <c r="H68">
        <v>18.658536683426778</v>
      </c>
      <c r="I68">
        <v>0.49996696473349689</v>
      </c>
    </row>
    <row r="69" spans="1:9" x14ac:dyDescent="0.3">
      <c r="A69">
        <v>69</v>
      </c>
      <c r="B69">
        <v>0.16193999999999997</v>
      </c>
      <c r="C69">
        <v>3.0774450682200682</v>
      </c>
      <c r="D69">
        <v>3.4077846229244484</v>
      </c>
      <c r="E69">
        <v>3.1965819527937658</v>
      </c>
      <c r="F69">
        <v>16.693317681371887</v>
      </c>
      <c r="G69">
        <v>28.381269044504297</v>
      </c>
      <c r="H69">
        <v>18.791439104693488</v>
      </c>
      <c r="I69">
        <v>0.5101859045435575</v>
      </c>
    </row>
    <row r="70" spans="1:9" x14ac:dyDescent="0.3">
      <c r="A70">
        <v>70</v>
      </c>
      <c r="B70">
        <v>0.16193999999999997</v>
      </c>
      <c r="C70">
        <v>3.1012976551963054</v>
      </c>
      <c r="D70">
        <v>3.4534670836340733</v>
      </c>
      <c r="E70">
        <v>3.2399282623772923</v>
      </c>
      <c r="F70">
        <v>16.771305491597804</v>
      </c>
      <c r="G70">
        <v>28.722074188677592</v>
      </c>
      <c r="H70">
        <v>18.920655338174946</v>
      </c>
      <c r="I70">
        <v>0.52048592512734093</v>
      </c>
    </row>
    <row r="71" spans="1:9" x14ac:dyDescent="0.3">
      <c r="A71">
        <v>71</v>
      </c>
      <c r="B71">
        <v>0.16193999999999997</v>
      </c>
      <c r="C71">
        <v>3.1224342860348182</v>
      </c>
      <c r="D71">
        <v>3.4959114751150948</v>
      </c>
      <c r="E71">
        <v>3.2811674311628138</v>
      </c>
      <c r="F71">
        <v>16.85008255192669</v>
      </c>
      <c r="G71">
        <v>29.052713699450045</v>
      </c>
      <c r="H71">
        <v>19.045315437190052</v>
      </c>
      <c r="I71">
        <v>0.53086702648484707</v>
      </c>
    </row>
    <row r="72" spans="1:9" x14ac:dyDescent="0.3">
      <c r="A72">
        <v>72</v>
      </c>
      <c r="B72">
        <v>0.16193999999999997</v>
      </c>
      <c r="C72">
        <v>3.1421396783393618</v>
      </c>
      <c r="D72">
        <v>3.5349091208309278</v>
      </c>
      <c r="E72">
        <v>3.3205256613715086</v>
      </c>
      <c r="F72">
        <v>16.928065267960037</v>
      </c>
      <c r="G72">
        <v>29.371805651441647</v>
      </c>
      <c r="H72">
        <v>19.165612724002081</v>
      </c>
      <c r="I72">
        <v>0.54132920861607614</v>
      </c>
    </row>
    <row r="73" spans="1:9" x14ac:dyDescent="0.3">
      <c r="A73">
        <v>73</v>
      </c>
      <c r="B73">
        <v>0.16193999999999997</v>
      </c>
      <c r="C73">
        <v>3.1611469816039572</v>
      </c>
      <c r="D73">
        <v>3.5704073260552618</v>
      </c>
      <c r="E73">
        <v>3.3579945248650827</v>
      </c>
      <c r="F73">
        <v>17.00333720706303</v>
      </c>
      <c r="G73">
        <v>29.678906515352232</v>
      </c>
      <c r="H73">
        <v>19.282128382284665</v>
      </c>
      <c r="I73">
        <v>0.55187247152102781</v>
      </c>
    </row>
    <row r="74" spans="1:9" x14ac:dyDescent="0.3">
      <c r="A74">
        <v>74</v>
      </c>
      <c r="B74">
        <v>0.16193999999999997</v>
      </c>
      <c r="C74">
        <v>3.1794572680944646</v>
      </c>
      <c r="D74">
        <v>3.6025809481273807</v>
      </c>
      <c r="E74">
        <v>3.3932470565815365</v>
      </c>
      <c r="F74">
        <v>17.074496685547444</v>
      </c>
      <c r="G74">
        <v>29.97307973648163</v>
      </c>
      <c r="H74">
        <v>19.395963057026716</v>
      </c>
      <c r="I74">
        <v>0.56249681519970252</v>
      </c>
    </row>
    <row r="75" spans="1:9" x14ac:dyDescent="0.3">
      <c r="A75">
        <v>75</v>
      </c>
      <c r="B75">
        <v>0.16193999999999997</v>
      </c>
      <c r="C75">
        <v>3.1959991004327502</v>
      </c>
      <c r="D75">
        <v>3.6318242674206318</v>
      </c>
      <c r="E75">
        <v>3.4259314860684076</v>
      </c>
      <c r="F75">
        <v>17.141654568340968</v>
      </c>
      <c r="G75">
        <v>30.252009009318485</v>
      </c>
      <c r="H75">
        <v>19.508561026734792</v>
      </c>
      <c r="I75">
        <v>0.57320223965209993</v>
      </c>
    </row>
    <row r="76" spans="1:9" x14ac:dyDescent="0.3">
      <c r="A76">
        <v>76</v>
      </c>
      <c r="B76">
        <v>0.16193999999999997</v>
      </c>
      <c r="C76">
        <v>3.210575079745476</v>
      </c>
      <c r="D76">
        <v>3.6582947247249353</v>
      </c>
      <c r="E76">
        <v>3.4559198741778894</v>
      </c>
      <c r="F76">
        <v>17.206025621902601</v>
      </c>
      <c r="G76">
        <v>30.511216208805951</v>
      </c>
      <c r="H76">
        <v>19.620805390651107</v>
      </c>
      <c r="I76">
        <v>0.58398874487822017</v>
      </c>
    </row>
    <row r="77" spans="1:9" x14ac:dyDescent="0.3">
      <c r="A77">
        <v>77</v>
      </c>
      <c r="B77">
        <v>0.16193999999999997</v>
      </c>
      <c r="C77">
        <v>3.2230454324609803</v>
      </c>
      <c r="D77">
        <v>3.6821154567202572</v>
      </c>
      <c r="E77">
        <v>3.483278187438454</v>
      </c>
      <c r="F77">
        <v>17.268215107200035</v>
      </c>
      <c r="G77">
        <v>30.745104252718171</v>
      </c>
      <c r="H77">
        <v>19.729957244534461</v>
      </c>
      <c r="I77">
        <v>0.59485633087806333</v>
      </c>
    </row>
    <row r="78" spans="1:9" x14ac:dyDescent="0.3">
      <c r="A78">
        <v>78</v>
      </c>
      <c r="B78">
        <v>0.16193999999999997</v>
      </c>
      <c r="C78">
        <v>3.2336431065762481</v>
      </c>
      <c r="D78">
        <v>3.7032348522725069</v>
      </c>
      <c r="E78">
        <v>3.5081530203731375</v>
      </c>
      <c r="F78">
        <v>17.328723627741155</v>
      </c>
      <c r="G78">
        <v>30.948748264699049</v>
      </c>
      <c r="H78">
        <v>19.831265362576726</v>
      </c>
      <c r="I78">
        <v>0.6058049976516291</v>
      </c>
    </row>
    <row r="79" spans="1:9" x14ac:dyDescent="0.3">
      <c r="A79">
        <v>79</v>
      </c>
      <c r="B79">
        <v>0.16193999999999997</v>
      </c>
      <c r="C79">
        <v>3.2430708095375698</v>
      </c>
      <c r="D79">
        <v>3.7218321261726168</v>
      </c>
      <c r="E79">
        <v>3.5305239219599374</v>
      </c>
      <c r="F79">
        <v>17.386238871938165</v>
      </c>
      <c r="G79">
        <v>31.121096864633746</v>
      </c>
      <c r="H79">
        <v>19.919701406263787</v>
      </c>
      <c r="I79">
        <v>0.6168347451989179</v>
      </c>
    </row>
    <row r="80" spans="1:9" x14ac:dyDescent="0.3">
      <c r="A80">
        <v>80</v>
      </c>
      <c r="B80">
        <v>0.16193999999999997</v>
      </c>
      <c r="C80">
        <v>3.2519070303462971</v>
      </c>
      <c r="D80">
        <v>3.7380911481414056</v>
      </c>
      <c r="E80">
        <v>3.5503962508681313</v>
      </c>
      <c r="F80">
        <v>17.438107847251565</v>
      </c>
      <c r="G80">
        <v>31.264666577998661</v>
      </c>
      <c r="H80">
        <v>19.99325495791577</v>
      </c>
      <c r="I80">
        <v>0.6279455735199293</v>
      </c>
    </row>
    <row r="81" spans="1:9" x14ac:dyDescent="0.3">
      <c r="A81">
        <v>81</v>
      </c>
      <c r="B81">
        <v>0.16193999999999997</v>
      </c>
      <c r="C81">
        <v>3.2603977326392637</v>
      </c>
      <c r="D81">
        <v>3.7522896550908627</v>
      </c>
      <c r="E81">
        <v>3.567768812400359</v>
      </c>
      <c r="F81">
        <v>17.482398073318503</v>
      </c>
      <c r="G81">
        <v>31.381930002578148</v>
      </c>
      <c r="H81">
        <v>20.052344661730647</v>
      </c>
      <c r="I81">
        <v>0.63913748261466363</v>
      </c>
    </row>
    <row r="82" spans="1:9" x14ac:dyDescent="0.3">
      <c r="A82">
        <v>82</v>
      </c>
      <c r="B82">
        <v>0.16193999999999997</v>
      </c>
      <c r="C82">
        <v>3.2694759691600237</v>
      </c>
      <c r="D82">
        <v>3.765046858067111</v>
      </c>
      <c r="E82">
        <v>3.5828036632333129</v>
      </c>
      <c r="F82">
        <v>17.517960645329453</v>
      </c>
      <c r="G82">
        <v>31.475895451536523</v>
      </c>
      <c r="H82">
        <v>20.098562109579252</v>
      </c>
      <c r="I82">
        <v>0.65041047248312067</v>
      </c>
    </row>
    <row r="83" spans="1:9" x14ac:dyDescent="0.3">
      <c r="A83">
        <v>83</v>
      </c>
      <c r="B83">
        <v>0.16193999999999997</v>
      </c>
      <c r="C83">
        <v>3.2798233338782379</v>
      </c>
      <c r="D83">
        <v>3.7770377582022778</v>
      </c>
      <c r="E83">
        <v>3.596039340411056</v>
      </c>
      <c r="F83">
        <v>17.546085366700723</v>
      </c>
      <c r="G83">
        <v>31.550866927165085</v>
      </c>
      <c r="H83">
        <v>20.13356982112747</v>
      </c>
      <c r="I83">
        <v>0.66176454312530064</v>
      </c>
    </row>
    <row r="84" spans="1:9" x14ac:dyDescent="0.3">
      <c r="A84">
        <v>84</v>
      </c>
      <c r="B84">
        <v>0.16193999999999997</v>
      </c>
      <c r="C84">
        <v>3.2915295601122403</v>
      </c>
      <c r="D84">
        <v>3.7885219028059933</v>
      </c>
      <c r="E84">
        <v>3.6078810973437565</v>
      </c>
      <c r="F84">
        <v>17.569707871736842</v>
      </c>
      <c r="G84">
        <v>31.611274194505789</v>
      </c>
      <c r="H84">
        <v>20.159779697948849</v>
      </c>
      <c r="I84">
        <v>0.67319969454120343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3.6640625" customWidth="1"/>
    <col min="6" max="8" width="12.6640625" customWidth="1"/>
    <col min="9" max="9" width="14.6640625" customWidth="1"/>
  </cols>
  <sheetData>
    <row r="1" spans="1:9" x14ac:dyDescent="0.3">
      <c r="A1" s="47" t="s">
        <v>157</v>
      </c>
      <c r="B1" s="47" t="s">
        <v>178</v>
      </c>
      <c r="C1" s="47" t="s">
        <v>158</v>
      </c>
      <c r="D1" s="47" t="s">
        <v>165</v>
      </c>
      <c r="E1" s="47" t="s">
        <v>179</v>
      </c>
      <c r="F1" s="47" t="s">
        <v>221</v>
      </c>
      <c r="G1" s="47" t="s">
        <v>222</v>
      </c>
      <c r="H1" s="47" t="s">
        <v>223</v>
      </c>
      <c r="I1" s="47" t="s">
        <v>159</v>
      </c>
    </row>
    <row r="2" spans="1:9" x14ac:dyDescent="0.3">
      <c r="A2">
        <v>2</v>
      </c>
      <c r="B2">
        <v>9.360000000000035E-3</v>
      </c>
      <c r="C2">
        <v>3.8368997582583747E-2</v>
      </c>
      <c r="D2">
        <v>3.9556052799372576E-2</v>
      </c>
      <c r="E2">
        <v>3.8371569198487304E-2</v>
      </c>
      <c r="F2">
        <v>0.52083365645060464</v>
      </c>
      <c r="G2">
        <v>0.43786538611807702</v>
      </c>
      <c r="H2">
        <v>0.46464884675868545</v>
      </c>
      <c r="I2">
        <v>2.7565546840616672E-3</v>
      </c>
    </row>
    <row r="3" spans="1:9" x14ac:dyDescent="0.3">
      <c r="A3">
        <v>3</v>
      </c>
      <c r="B3">
        <v>1.8809999999999993E-2</v>
      </c>
      <c r="C3">
        <v>7.6989914327705244E-2</v>
      </c>
      <c r="D3">
        <v>7.9019679745522847E-2</v>
      </c>
      <c r="E3">
        <v>7.6506667189714633E-2</v>
      </c>
      <c r="F3">
        <v>1.0337393744812908</v>
      </c>
      <c r="G3">
        <v>0.87416596266055724</v>
      </c>
      <c r="H3">
        <v>0.92391648350699496</v>
      </c>
      <c r="I3">
        <v>5.576312955387781E-3</v>
      </c>
    </row>
    <row r="4" spans="1:9" x14ac:dyDescent="0.3">
      <c r="A4">
        <v>4</v>
      </c>
      <c r="B4">
        <v>2.8410000000000046E-2</v>
      </c>
      <c r="C4">
        <v>0.11589226245266626</v>
      </c>
      <c r="D4">
        <v>0.11830893225489067</v>
      </c>
      <c r="E4">
        <v>0.11419770940190418</v>
      </c>
      <c r="F4">
        <v>1.5337430778016692</v>
      </c>
      <c r="G4">
        <v>1.3078443445959331</v>
      </c>
      <c r="H4">
        <v>1.3726712061207911</v>
      </c>
      <c r="I4">
        <v>8.4592748139783232E-3</v>
      </c>
    </row>
    <row r="5" spans="1:9" x14ac:dyDescent="0.3">
      <c r="A5">
        <v>5</v>
      </c>
      <c r="B5">
        <v>3.6660000000000026E-2</v>
      </c>
      <c r="C5">
        <v>0.15458753173417206</v>
      </c>
      <c r="D5">
        <v>0.15729490570891538</v>
      </c>
      <c r="E5">
        <v>0.15166596978332617</v>
      </c>
      <c r="F5">
        <v>2.0200487509316551</v>
      </c>
      <c r="G5">
        <v>1.7372748233695714</v>
      </c>
      <c r="H5">
        <v>1.8062830975879847</v>
      </c>
      <c r="I5">
        <v>1.1405440259833304E-2</v>
      </c>
    </row>
    <row r="6" spans="1:9" x14ac:dyDescent="0.3">
      <c r="A6">
        <v>6</v>
      </c>
      <c r="B6">
        <v>4.4869999999999965E-2</v>
      </c>
      <c r="C6">
        <v>0.19267214870766219</v>
      </c>
      <c r="D6">
        <v>0.19588633092369043</v>
      </c>
      <c r="E6">
        <v>0.18900511005391887</v>
      </c>
      <c r="F6">
        <v>2.4922467052140806</v>
      </c>
      <c r="G6">
        <v>2.1604998397838879</v>
      </c>
      <c r="H6">
        <v>2.2223401494120441</v>
      </c>
      <c r="I6">
        <v>1.4414809292952722E-2</v>
      </c>
    </row>
    <row r="7" spans="1:9" x14ac:dyDescent="0.3">
      <c r="A7">
        <v>7</v>
      </c>
      <c r="B7">
        <v>5.3059999999999996E-2</v>
      </c>
      <c r="C7">
        <v>0.23005754865792483</v>
      </c>
      <c r="D7">
        <v>0.23405418034527128</v>
      </c>
      <c r="E7">
        <v>0.22618651550983401</v>
      </c>
      <c r="F7">
        <v>2.9459835935144714</v>
      </c>
      <c r="G7">
        <v>2.5758389784130911</v>
      </c>
      <c r="H7">
        <v>2.6190155693987167</v>
      </c>
      <c r="I7">
        <v>1.7487381913336587E-2</v>
      </c>
    </row>
    <row r="8" spans="1:9" x14ac:dyDescent="0.3">
      <c r="A8">
        <v>8</v>
      </c>
      <c r="B8">
        <v>6.1270000000000047E-2</v>
      </c>
      <c r="C8">
        <v>0.2665475510526335</v>
      </c>
      <c r="D8">
        <v>0.27189371779253413</v>
      </c>
      <c r="E8">
        <v>0.26307491347373602</v>
      </c>
      <c r="F8">
        <v>3.3745832336870127</v>
      </c>
      <c r="G8">
        <v>2.9826444823552918</v>
      </c>
      <c r="H8">
        <v>2.9958374158468937</v>
      </c>
      <c r="I8">
        <v>2.0623158120984877E-2</v>
      </c>
    </row>
    <row r="9" spans="1:9" x14ac:dyDescent="0.3">
      <c r="A9">
        <v>9</v>
      </c>
      <c r="B9">
        <v>6.9529999999999981E-2</v>
      </c>
      <c r="C9">
        <v>0.30199168853077002</v>
      </c>
      <c r="D9">
        <v>0.30960537819811895</v>
      </c>
      <c r="E9">
        <v>0.29961010346893002</v>
      </c>
      <c r="F9">
        <v>3.7712051451081021</v>
      </c>
      <c r="G9">
        <v>3.3809094156256143</v>
      </c>
      <c r="H9">
        <v>3.351805486285111</v>
      </c>
      <c r="I9">
        <v>2.3822137915897618E-2</v>
      </c>
    </row>
    <row r="10" spans="1:9" x14ac:dyDescent="0.3">
      <c r="A10">
        <v>10</v>
      </c>
      <c r="B10">
        <v>7.6160000000000005E-2</v>
      </c>
      <c r="C10">
        <v>0.33621054483259599</v>
      </c>
      <c r="D10">
        <v>0.3473769500657049</v>
      </c>
      <c r="E10">
        <v>0.3359185639737059</v>
      </c>
      <c r="F10">
        <v>4.1323201164803161</v>
      </c>
      <c r="G10">
        <v>3.7708387087038386</v>
      </c>
      <c r="H10">
        <v>3.685548685027642</v>
      </c>
      <c r="I10">
        <v>2.7084321298074789E-2</v>
      </c>
    </row>
    <row r="11" spans="1:9" x14ac:dyDescent="0.3">
      <c r="A11">
        <v>11</v>
      </c>
      <c r="B11">
        <v>8.268999999999993E-2</v>
      </c>
      <c r="C11">
        <v>0.36938261528731092</v>
      </c>
      <c r="D11">
        <v>0.38500808124794583</v>
      </c>
      <c r="E11">
        <v>0.37210063125200599</v>
      </c>
      <c r="F11">
        <v>4.4595624095071962</v>
      </c>
      <c r="G11">
        <v>4.1524819304125744</v>
      </c>
      <c r="H11">
        <v>3.9982893269135227</v>
      </c>
      <c r="I11">
        <v>3.0409708267516402E-2</v>
      </c>
    </row>
    <row r="12" spans="1:9" x14ac:dyDescent="0.3">
      <c r="A12">
        <v>12</v>
      </c>
      <c r="B12">
        <v>8.9110000000000023E-2</v>
      </c>
      <c r="C12">
        <v>0.40189990368938106</v>
      </c>
      <c r="D12">
        <v>0.42229097448487352</v>
      </c>
      <c r="E12">
        <v>0.40783147935668362</v>
      </c>
      <c r="F12">
        <v>4.7577865447607541</v>
      </c>
      <c r="G12">
        <v>4.5249481071721087</v>
      </c>
      <c r="H12">
        <v>4.2902859832372657</v>
      </c>
      <c r="I12">
        <v>3.3798298824222445E-2</v>
      </c>
    </row>
    <row r="13" spans="1:9" x14ac:dyDescent="0.3">
      <c r="A13">
        <v>13</v>
      </c>
      <c r="B13">
        <v>9.542000000000006E-2</v>
      </c>
      <c r="C13">
        <v>0.43401892055815389</v>
      </c>
      <c r="D13">
        <v>0.45899851213167708</v>
      </c>
      <c r="E13">
        <v>0.44244313234506827</v>
      </c>
      <c r="F13">
        <v>5.0286708986551556</v>
      </c>
      <c r="G13">
        <v>4.886390314861047</v>
      </c>
      <c r="H13">
        <v>4.563451947982208</v>
      </c>
      <c r="I13">
        <v>3.7250092968192934E-2</v>
      </c>
    </row>
    <row r="14" spans="1:9" x14ac:dyDescent="0.3">
      <c r="A14">
        <v>14</v>
      </c>
      <c r="B14">
        <v>0.10165000000000002</v>
      </c>
      <c r="C14">
        <v>0.46576063795637207</v>
      </c>
      <c r="D14">
        <v>0.49502882579105567</v>
      </c>
      <c r="E14">
        <v>0.47536279645806045</v>
      </c>
      <c r="F14">
        <v>5.2757965899500903</v>
      </c>
      <c r="G14">
        <v>5.2361272913730321</v>
      </c>
      <c r="H14">
        <v>4.8190101956866105</v>
      </c>
      <c r="I14">
        <v>4.0765090699427874E-2</v>
      </c>
    </row>
    <row r="15" spans="1:9" x14ac:dyDescent="0.3">
      <c r="A15">
        <v>15</v>
      </c>
      <c r="B15">
        <v>0.10603999999999991</v>
      </c>
      <c r="C15">
        <v>0.49712759509446319</v>
      </c>
      <c r="D15">
        <v>0.53054048900244166</v>
      </c>
      <c r="E15">
        <v>0.50678579448883365</v>
      </c>
      <c r="F15">
        <v>5.5010193472091089</v>
      </c>
      <c r="G15">
        <v>5.5761029967017794</v>
      </c>
      <c r="H15">
        <v>5.0574654873390763</v>
      </c>
      <c r="I15">
        <v>4.4343292017927215E-2</v>
      </c>
    </row>
    <row r="16" spans="1:9" x14ac:dyDescent="0.3">
      <c r="A16">
        <v>16</v>
      </c>
      <c r="B16">
        <v>0.11073</v>
      </c>
      <c r="C16">
        <v>0.52815299747658018</v>
      </c>
      <c r="D16">
        <v>0.56565497908338891</v>
      </c>
      <c r="E16">
        <v>0.53725391142220713</v>
      </c>
      <c r="F16">
        <v>5.7070251339747564</v>
      </c>
      <c r="G16">
        <v>5.9083864105206265</v>
      </c>
      <c r="H16">
        <v>5.2796355248039806</v>
      </c>
      <c r="I16">
        <v>4.7984696923691034E-2</v>
      </c>
    </row>
    <row r="17" spans="1:9" x14ac:dyDescent="0.3">
      <c r="A17">
        <v>17</v>
      </c>
      <c r="B17">
        <v>0.11565000000000003</v>
      </c>
      <c r="C17">
        <v>0.55884809409753267</v>
      </c>
      <c r="D17">
        <v>0.60049374498941999</v>
      </c>
      <c r="E17">
        <v>0.56734311127213954</v>
      </c>
      <c r="F17">
        <v>5.8978799945308618</v>
      </c>
      <c r="G17">
        <v>6.2359696370145059</v>
      </c>
      <c r="H17">
        <v>5.4871236196224178</v>
      </c>
      <c r="I17">
        <v>5.1689305416719261E-2</v>
      </c>
    </row>
    <row r="18" spans="1:9" x14ac:dyDescent="0.3">
      <c r="A18">
        <v>18</v>
      </c>
      <c r="B18">
        <v>0.12070000000000003</v>
      </c>
      <c r="C18">
        <v>0.58922508606787694</v>
      </c>
      <c r="D18">
        <v>0.63513519819025832</v>
      </c>
      <c r="E18">
        <v>0.59751965459526235</v>
      </c>
      <c r="F18">
        <v>6.0769317326280889</v>
      </c>
      <c r="G18">
        <v>6.5599977454979648</v>
      </c>
      <c r="H18">
        <v>5.6827411074961578</v>
      </c>
      <c r="I18">
        <v>5.5457117497011946E-2</v>
      </c>
    </row>
    <row r="19" spans="1:9" x14ac:dyDescent="0.3">
      <c r="A19">
        <v>19</v>
      </c>
      <c r="B19">
        <v>0.12579000000000007</v>
      </c>
      <c r="C19">
        <v>0.619112063606998</v>
      </c>
      <c r="D19">
        <v>0.66968652088639291</v>
      </c>
      <c r="E19">
        <v>0.62784570059802991</v>
      </c>
      <c r="F19">
        <v>6.2428966436803384</v>
      </c>
      <c r="G19">
        <v>6.8793594592960341</v>
      </c>
      <c r="H19">
        <v>5.8690107189459457</v>
      </c>
      <c r="I19">
        <v>5.9288133164569067E-2</v>
      </c>
    </row>
    <row r="20" spans="1:9" x14ac:dyDescent="0.3">
      <c r="A20">
        <v>20</v>
      </c>
      <c r="B20">
        <v>0.12874999999999992</v>
      </c>
      <c r="C20">
        <v>0.64853851367123005</v>
      </c>
      <c r="D20">
        <v>0.70416654635852527</v>
      </c>
      <c r="E20">
        <v>0.65847666615815159</v>
      </c>
      <c r="F20">
        <v>6.3969578206652251</v>
      </c>
      <c r="G20">
        <v>7.1923541655244696</v>
      </c>
      <c r="H20">
        <v>6.0484191480279517</v>
      </c>
      <c r="I20">
        <v>6.3182352419390603E-2</v>
      </c>
    </row>
    <row r="21" spans="1:9" x14ac:dyDescent="0.3">
      <c r="A21">
        <v>21</v>
      </c>
      <c r="B21">
        <v>0.13210999999999995</v>
      </c>
      <c r="C21">
        <v>0.67777407777466925</v>
      </c>
      <c r="D21">
        <v>0.73860058538342177</v>
      </c>
      <c r="E21">
        <v>0.68950613247393955</v>
      </c>
      <c r="F21">
        <v>6.5419856371560234</v>
      </c>
      <c r="G21">
        <v>7.4992729801338083</v>
      </c>
      <c r="H21">
        <v>6.2212318104350262</v>
      </c>
      <c r="I21">
        <v>6.7139775261476589E-2</v>
      </c>
    </row>
    <row r="22" spans="1:9" x14ac:dyDescent="0.3">
      <c r="A22">
        <v>22</v>
      </c>
      <c r="B22">
        <v>0.13578000000000001</v>
      </c>
      <c r="C22">
        <v>0.70696118191123869</v>
      </c>
      <c r="D22">
        <v>0.77275767768256776</v>
      </c>
      <c r="E22">
        <v>0.72100005978042825</v>
      </c>
      <c r="F22">
        <v>6.6842738864531412</v>
      </c>
      <c r="G22">
        <v>7.8029527638108132</v>
      </c>
      <c r="H22">
        <v>6.3876150332340478</v>
      </c>
      <c r="I22">
        <v>7.1160401690827019E-2</v>
      </c>
    </row>
    <row r="23" spans="1:9" x14ac:dyDescent="0.3">
      <c r="A23">
        <v>23</v>
      </c>
      <c r="B23">
        <v>0.13969000000000009</v>
      </c>
      <c r="C23">
        <v>0.73589899826791605</v>
      </c>
      <c r="D23">
        <v>0.8059712596828319</v>
      </c>
      <c r="E23">
        <v>0.75253597134051242</v>
      </c>
      <c r="F23">
        <v>6.8282900657020953</v>
      </c>
      <c r="G23">
        <v>8.1050656090117492</v>
      </c>
      <c r="H23">
        <v>6.5488702233938776</v>
      </c>
      <c r="I23">
        <v>7.5244231707441891E-2</v>
      </c>
    </row>
    <row r="24" spans="1:9" x14ac:dyDescent="0.3">
      <c r="A24">
        <v>24</v>
      </c>
      <c r="B24">
        <v>0.14373999999999998</v>
      </c>
      <c r="C24">
        <v>0.76398239181656602</v>
      </c>
      <c r="D24">
        <v>0.83748790871578271</v>
      </c>
      <c r="E24">
        <v>0.78342370838540587</v>
      </c>
      <c r="F24">
        <v>6.973770957252416</v>
      </c>
      <c r="G24">
        <v>8.4056685793260879</v>
      </c>
      <c r="H24">
        <v>6.7049643624831647</v>
      </c>
      <c r="I24">
        <v>7.939126531132118E-2</v>
      </c>
    </row>
    <row r="25" spans="1:9" x14ac:dyDescent="0.3">
      <c r="A25">
        <v>25</v>
      </c>
      <c r="B25">
        <v>0.14491000000000009</v>
      </c>
      <c r="C25">
        <v>0.79063035058192144</v>
      </c>
      <c r="D25">
        <v>0.8666739620011219</v>
      </c>
      <c r="E25">
        <v>0.81296434177712495</v>
      </c>
      <c r="F25">
        <v>7.1183763933560122</v>
      </c>
      <c r="G25">
        <v>8.7026387383597363</v>
      </c>
      <c r="H25">
        <v>6.8574208928220903</v>
      </c>
      <c r="I25">
        <v>8.3601502502464925E-2</v>
      </c>
    </row>
    <row r="26" spans="1:9" x14ac:dyDescent="0.3">
      <c r="A26">
        <v>26</v>
      </c>
      <c r="B26">
        <v>0.14674000000000009</v>
      </c>
      <c r="C26">
        <v>0.81576325106264203</v>
      </c>
      <c r="D26">
        <v>0.89327796612673604</v>
      </c>
      <c r="E26">
        <v>0.8406358615614552</v>
      </c>
      <c r="F26">
        <v>7.2619247900330208</v>
      </c>
      <c r="G26">
        <v>8.9922411674634546</v>
      </c>
      <c r="H26">
        <v>7.0064232707562475</v>
      </c>
      <c r="I26">
        <v>8.7874943280873113E-2</v>
      </c>
    </row>
    <row r="27" spans="1:9" x14ac:dyDescent="0.3">
      <c r="A27">
        <v>27</v>
      </c>
      <c r="B27">
        <v>0.1492</v>
      </c>
      <c r="C27">
        <v>0.839508693356946</v>
      </c>
      <c r="D27">
        <v>0.91714820624905569</v>
      </c>
      <c r="E27">
        <v>0.86616068188986295</v>
      </c>
      <c r="F27">
        <v>7.4062684513088701</v>
      </c>
      <c r="G27">
        <v>9.273687355180412</v>
      </c>
      <c r="H27">
        <v>7.151585870595059</v>
      </c>
      <c r="I27">
        <v>9.2211587646545731E-2</v>
      </c>
    </row>
    <row r="28" spans="1:9" x14ac:dyDescent="0.3">
      <c r="A28">
        <v>28</v>
      </c>
      <c r="B28">
        <v>0.15226000000000006</v>
      </c>
      <c r="C28">
        <v>0.86221896510421425</v>
      </c>
      <c r="D28">
        <v>0.93827804055960806</v>
      </c>
      <c r="E28">
        <v>0.88971127915078896</v>
      </c>
      <c r="F28">
        <v>7.5533098701931696</v>
      </c>
      <c r="G28">
        <v>9.5489081163137488</v>
      </c>
      <c r="H28">
        <v>7.2940054774826315</v>
      </c>
      <c r="I28">
        <v>9.6611435599482792E-2</v>
      </c>
    </row>
    <row r="29" spans="1:9" x14ac:dyDescent="0.3">
      <c r="A29">
        <v>29</v>
      </c>
      <c r="B29">
        <v>0.15589000000000008</v>
      </c>
      <c r="C29">
        <v>0.88411636655500003</v>
      </c>
      <c r="D29">
        <v>0.95696127433436273</v>
      </c>
      <c r="E29">
        <v>0.91148328669214662</v>
      </c>
      <c r="F29">
        <v>7.7044950271889636</v>
      </c>
      <c r="G29">
        <v>9.8191661176215543</v>
      </c>
      <c r="H29">
        <v>7.4344294838425871</v>
      </c>
      <c r="I29">
        <v>0.10107448713968427</v>
      </c>
    </row>
    <row r="30" spans="1:9" x14ac:dyDescent="0.3">
      <c r="A30">
        <v>30</v>
      </c>
      <c r="B30">
        <v>0.15651999999999999</v>
      </c>
      <c r="C30">
        <v>0.90545265266401631</v>
      </c>
      <c r="D30">
        <v>0.97372867694636933</v>
      </c>
      <c r="E30">
        <v>0.93187952734542623</v>
      </c>
      <c r="F30">
        <v>7.8593280539375234</v>
      </c>
      <c r="G30">
        <v>10.084762780786093</v>
      </c>
      <c r="H30">
        <v>7.5740206250381945</v>
      </c>
      <c r="I30">
        <v>0.1056007422671502</v>
      </c>
    </row>
    <row r="31" spans="1:9" x14ac:dyDescent="0.3">
      <c r="A31">
        <v>31</v>
      </c>
      <c r="B31">
        <v>0.15748000000000006</v>
      </c>
      <c r="C31">
        <v>0.9266641320163107</v>
      </c>
      <c r="D31">
        <v>0.98931003796461492</v>
      </c>
      <c r="E31">
        <v>0.95125968605651001</v>
      </c>
      <c r="F31">
        <v>8.0126131458338783</v>
      </c>
      <c r="G31">
        <v>10.342936170976483</v>
      </c>
      <c r="H31">
        <v>7.7117148735008643</v>
      </c>
      <c r="I31">
        <v>0.11019020098188058</v>
      </c>
    </row>
    <row r="32" spans="1:9" x14ac:dyDescent="0.3">
      <c r="A32">
        <v>32</v>
      </c>
      <c r="B32">
        <v>0.15873999999999988</v>
      </c>
      <c r="C32">
        <v>0.94839120234102081</v>
      </c>
      <c r="D32">
        <v>1.0041205507038373</v>
      </c>
      <c r="E32">
        <v>0.97017147288722805</v>
      </c>
      <c r="F32">
        <v>8.1593506200722032</v>
      </c>
      <c r="G32">
        <v>10.592344594613667</v>
      </c>
      <c r="H32">
        <v>7.8463847238625384</v>
      </c>
      <c r="I32">
        <v>0.11484286328387538</v>
      </c>
    </row>
    <row r="33" spans="1:9" x14ac:dyDescent="0.3">
      <c r="A33">
        <v>33</v>
      </c>
      <c r="B33">
        <v>0.16025</v>
      </c>
      <c r="C33">
        <v>0.97095932218839343</v>
      </c>
      <c r="D33">
        <v>1.0188218958830042</v>
      </c>
      <c r="E33">
        <v>0.98899837592285011</v>
      </c>
      <c r="F33">
        <v>8.2972150461252596</v>
      </c>
      <c r="G33">
        <v>10.834122557355808</v>
      </c>
      <c r="H33">
        <v>7.9777261104956523</v>
      </c>
      <c r="I33">
        <v>0.11955872917313463</v>
      </c>
    </row>
    <row r="34" spans="1:9" x14ac:dyDescent="0.3">
      <c r="A34">
        <v>34</v>
      </c>
      <c r="B34">
        <v>0.16193999999999997</v>
      </c>
      <c r="C34">
        <v>0.99453387861647369</v>
      </c>
      <c r="D34">
        <v>1.0341199252533035</v>
      </c>
      <c r="E34">
        <v>1.0081178049050554</v>
      </c>
      <c r="F34">
        <v>8.4278304570059337</v>
      </c>
      <c r="G34">
        <v>11.069600905288079</v>
      </c>
      <c r="H34">
        <v>8.1055762962625337</v>
      </c>
      <c r="I34">
        <v>0.12433779864965831</v>
      </c>
    </row>
    <row r="35" spans="1:9" x14ac:dyDescent="0.3">
      <c r="A35">
        <v>35</v>
      </c>
      <c r="B35">
        <v>0.16193999999999997</v>
      </c>
      <c r="C35">
        <v>1.0193240435801327</v>
      </c>
      <c r="D35">
        <v>1.0508451188019989</v>
      </c>
      <c r="E35">
        <v>1.0279224852987154</v>
      </c>
      <c r="F35">
        <v>8.5533961546632167</v>
      </c>
      <c r="G35">
        <v>11.301062004057593</v>
      </c>
      <c r="H35">
        <v>8.2297428620764048</v>
      </c>
      <c r="I35">
        <v>0.12918007171344642</v>
      </c>
    </row>
    <row r="36" spans="1:9" x14ac:dyDescent="0.3">
      <c r="A36">
        <v>36</v>
      </c>
      <c r="B36">
        <v>0.16193999999999997</v>
      </c>
      <c r="C36">
        <v>1.0452588017364672</v>
      </c>
      <c r="D36">
        <v>1.0697250824719824</v>
      </c>
      <c r="E36">
        <v>1.0489213198316127</v>
      </c>
      <c r="F36">
        <v>8.6739731109891434</v>
      </c>
      <c r="G36">
        <v>11.52873104633021</v>
      </c>
      <c r="H36">
        <v>8.3501100997200552</v>
      </c>
      <c r="I36">
        <v>0.13408554836449901</v>
      </c>
    </row>
    <row r="37" spans="1:9" x14ac:dyDescent="0.3">
      <c r="A37">
        <v>37</v>
      </c>
      <c r="B37">
        <v>0.16193999999999997</v>
      </c>
      <c r="C37">
        <v>1.0720595177036767</v>
      </c>
      <c r="D37">
        <v>1.0908346951856565</v>
      </c>
      <c r="E37">
        <v>1.0715987498053985</v>
      </c>
      <c r="F37">
        <v>8.7846017127182598</v>
      </c>
      <c r="G37">
        <v>11.751767442418632</v>
      </c>
      <c r="H37">
        <v>8.467880455476049</v>
      </c>
      <c r="I37">
        <v>0.13905422860281597</v>
      </c>
    </row>
    <row r="38" spans="1:9" x14ac:dyDescent="0.3">
      <c r="A38">
        <v>38</v>
      </c>
      <c r="B38">
        <v>0.16193999999999997</v>
      </c>
      <c r="C38">
        <v>1.0992015467840506</v>
      </c>
      <c r="D38">
        <v>1.1137338767125438</v>
      </c>
      <c r="E38">
        <v>1.0963850775201274</v>
      </c>
      <c r="F38">
        <v>8.8785941028215287</v>
      </c>
      <c r="G38">
        <v>11.971555339849022</v>
      </c>
      <c r="H38">
        <v>8.5844110086929053</v>
      </c>
      <c r="I38">
        <v>0.14408611242839739</v>
      </c>
    </row>
    <row r="39" spans="1:9" x14ac:dyDescent="0.3">
      <c r="A39">
        <v>39</v>
      </c>
      <c r="B39">
        <v>0.16193999999999997</v>
      </c>
      <c r="C39">
        <v>1.1263024035957205</v>
      </c>
      <c r="D39">
        <v>1.138023940324175</v>
      </c>
      <c r="E39">
        <v>1.1230339500476918</v>
      </c>
      <c r="F39">
        <v>8.9527362185740067</v>
      </c>
      <c r="G39">
        <v>12.190444812596031</v>
      </c>
      <c r="H39">
        <v>8.7010305369635752</v>
      </c>
      <c r="I39">
        <v>0.14918119984124331</v>
      </c>
    </row>
    <row r="40" spans="1:9" x14ac:dyDescent="0.3">
      <c r="A40">
        <v>40</v>
      </c>
      <c r="B40">
        <v>0.16193999999999997</v>
      </c>
      <c r="C40">
        <v>1.1533842362117637</v>
      </c>
      <c r="D40">
        <v>1.1636858716161429</v>
      </c>
      <c r="E40">
        <v>1.1507895345053993</v>
      </c>
      <c r="F40">
        <v>9.0062944991960237</v>
      </c>
      <c r="G40">
        <v>12.41356030431397</v>
      </c>
      <c r="H40">
        <v>8.8193151949050073</v>
      </c>
      <c r="I40">
        <v>0.15433949084135359</v>
      </c>
    </row>
    <row r="41" spans="1:9" x14ac:dyDescent="0.3">
      <c r="A41">
        <v>41</v>
      </c>
      <c r="B41">
        <v>0.16193999999999997</v>
      </c>
      <c r="C41">
        <v>1.1808565036778806</v>
      </c>
      <c r="D41">
        <v>1.1912729986423514</v>
      </c>
      <c r="E41">
        <v>1.1788272262207633</v>
      </c>
      <c r="F41">
        <v>9.0372109938598779</v>
      </c>
      <c r="G41">
        <v>12.644873662386127</v>
      </c>
      <c r="H41">
        <v>8.9390844641453473</v>
      </c>
      <c r="I41">
        <v>0.15956098542872837</v>
      </c>
    </row>
    <row r="42" spans="1:9" x14ac:dyDescent="0.3">
      <c r="A42">
        <v>42</v>
      </c>
      <c r="B42">
        <v>0.16193999999999997</v>
      </c>
      <c r="C42">
        <v>1.2090494047716571</v>
      </c>
      <c r="D42">
        <v>1.2209691981974047</v>
      </c>
      <c r="E42">
        <v>1.207077435635928</v>
      </c>
      <c r="F42">
        <v>9.0372109938598779</v>
      </c>
      <c r="G42">
        <v>12.88570384713525</v>
      </c>
      <c r="H42">
        <v>9.0605376436791154</v>
      </c>
      <c r="I42">
        <v>0.16484568360336754</v>
      </c>
    </row>
    <row r="43" spans="1:9" x14ac:dyDescent="0.3">
      <c r="A43">
        <v>43</v>
      </c>
      <c r="B43">
        <v>0.16193999999999997</v>
      </c>
      <c r="C43">
        <v>1.2381164021919913</v>
      </c>
      <c r="D43">
        <v>1.2529761413703719</v>
      </c>
      <c r="E43">
        <v>1.2362409769630978</v>
      </c>
      <c r="F43">
        <v>9.0372109938598779</v>
      </c>
      <c r="G43">
        <v>13.134132714577362</v>
      </c>
      <c r="H43">
        <v>9.1824274230514451</v>
      </c>
      <c r="I43">
        <v>0.17019358536527115</v>
      </c>
    </row>
    <row r="44" spans="1:9" x14ac:dyDescent="0.3">
      <c r="A44">
        <v>44</v>
      </c>
      <c r="B44">
        <v>0.16193999999999997</v>
      </c>
      <c r="C44">
        <v>1.2681197502252921</v>
      </c>
      <c r="D44">
        <v>1.2870499623580032</v>
      </c>
      <c r="E44">
        <v>1.267388175265953</v>
      </c>
      <c r="F44">
        <v>9.0372109938598779</v>
      </c>
      <c r="G44">
        <v>13.386540535011884</v>
      </c>
      <c r="H44">
        <v>9.3034756921098136</v>
      </c>
      <c r="I44">
        <v>0.17560469071443921</v>
      </c>
    </row>
    <row r="45" spans="1:9" x14ac:dyDescent="0.3">
      <c r="A45">
        <v>45</v>
      </c>
      <c r="B45">
        <v>0.16193999999999997</v>
      </c>
      <c r="C45">
        <v>1.2989855227168123</v>
      </c>
      <c r="D45">
        <v>1.323352171537955</v>
      </c>
      <c r="E45">
        <v>1.3007767222725435</v>
      </c>
      <c r="F45">
        <v>9.0372109938598779</v>
      </c>
      <c r="G45">
        <v>13.64071003676972</v>
      </c>
      <c r="H45">
        <v>9.4235576197283972</v>
      </c>
      <c r="I45">
        <v>0.18107899965087171</v>
      </c>
    </row>
    <row r="46" spans="1:9" x14ac:dyDescent="0.3">
      <c r="A46">
        <v>46</v>
      </c>
      <c r="B46">
        <v>0.16193999999999997</v>
      </c>
      <c r="C46">
        <v>1.3307226900370166</v>
      </c>
      <c r="D46">
        <v>1.3620772076036436</v>
      </c>
      <c r="E46">
        <v>1.3362754955650196</v>
      </c>
      <c r="F46">
        <v>9.0333001103736894</v>
      </c>
      <c r="G46">
        <v>13.894595499283923</v>
      </c>
      <c r="H46">
        <v>9.5416356439692454</v>
      </c>
      <c r="I46">
        <v>0.18661651217456865</v>
      </c>
    </row>
    <row r="47" spans="1:9" x14ac:dyDescent="0.3">
      <c r="A47">
        <v>47</v>
      </c>
      <c r="B47">
        <v>0.16193999999999997</v>
      </c>
      <c r="C47">
        <v>1.3632782963448633</v>
      </c>
      <c r="D47">
        <v>1.4035303394556258</v>
      </c>
      <c r="E47">
        <v>1.3736600704806718</v>
      </c>
      <c r="F47">
        <v>9.0160203014486999</v>
      </c>
      <c r="G47">
        <v>14.145761539216807</v>
      </c>
      <c r="H47">
        <v>9.6571906363517819</v>
      </c>
      <c r="I47">
        <v>0.19221722828553001</v>
      </c>
    </row>
    <row r="48" spans="1:9" x14ac:dyDescent="0.3">
      <c r="A48">
        <v>48</v>
      </c>
      <c r="B48">
        <v>0.16193999999999997</v>
      </c>
      <c r="C48">
        <v>1.3966214969519721</v>
      </c>
      <c r="D48">
        <v>1.4477574517488174</v>
      </c>
      <c r="E48">
        <v>1.4128303139524554</v>
      </c>
      <c r="F48">
        <v>8.9864040631608244</v>
      </c>
      <c r="G48">
        <v>14.390511285436013</v>
      </c>
      <c r="H48">
        <v>9.7672541415469851</v>
      </c>
      <c r="I48">
        <v>0.19788114798375583</v>
      </c>
    </row>
    <row r="49" spans="1:9" x14ac:dyDescent="0.3">
      <c r="A49">
        <v>49</v>
      </c>
      <c r="B49">
        <v>0.16193999999999997</v>
      </c>
      <c r="C49">
        <v>1.4307983831075282</v>
      </c>
      <c r="D49">
        <v>1.494504618882377</v>
      </c>
      <c r="E49">
        <v>1.4536702845774576</v>
      </c>
      <c r="F49">
        <v>8.9533586944258374</v>
      </c>
      <c r="G49">
        <v>14.626347452398941</v>
      </c>
      <c r="H49">
        <v>9.868953165408703</v>
      </c>
      <c r="I49">
        <v>0.20360827126924608</v>
      </c>
    </row>
    <row r="50" spans="1:9" x14ac:dyDescent="0.3">
      <c r="A50">
        <v>50</v>
      </c>
      <c r="B50">
        <v>0.16193999999999997</v>
      </c>
      <c r="C50">
        <v>1.4658340036625206</v>
      </c>
      <c r="D50">
        <v>1.5432889152861911</v>
      </c>
      <c r="E50">
        <v>1.4960548422855118</v>
      </c>
      <c r="F50">
        <v>8.9244106394458349</v>
      </c>
      <c r="G50">
        <v>14.854698249984445</v>
      </c>
      <c r="H50">
        <v>9.9619914080535867</v>
      </c>
      <c r="I50">
        <v>0.20939859814200079</v>
      </c>
    </row>
    <row r="51" spans="1:9" x14ac:dyDescent="0.3">
      <c r="A51">
        <v>51</v>
      </c>
      <c r="B51">
        <v>0.16193999999999997</v>
      </c>
      <c r="C51">
        <v>1.5017334815850536</v>
      </c>
      <c r="D51">
        <v>1.5935810687018646</v>
      </c>
      <c r="E51">
        <v>1.5394885859917031</v>
      </c>
      <c r="F51">
        <v>8.9003172510657276</v>
      </c>
      <c r="G51">
        <v>15.078281372980392</v>
      </c>
      <c r="H51">
        <v>10.047501954123778</v>
      </c>
      <c r="I51">
        <v>0.21525212860201992</v>
      </c>
    </row>
    <row r="52" spans="1:9" x14ac:dyDescent="0.3">
      <c r="A52">
        <v>52</v>
      </c>
      <c r="B52">
        <v>0.16193999999999997</v>
      </c>
      <c r="C52">
        <v>1.5385356329402227</v>
      </c>
      <c r="D52">
        <v>1.645000299131139</v>
      </c>
      <c r="E52">
        <v>1.5836348502022914</v>
      </c>
      <c r="F52">
        <v>8.8785116167497993</v>
      </c>
      <c r="G52">
        <v>15.299789264020394</v>
      </c>
      <c r="H52">
        <v>10.128959082537611</v>
      </c>
      <c r="I52">
        <v>0.22116886264930347</v>
      </c>
    </row>
    <row r="53" spans="1:9" x14ac:dyDescent="0.3">
      <c r="A53">
        <v>53</v>
      </c>
      <c r="B53">
        <v>0.16193999999999997</v>
      </c>
      <c r="C53">
        <v>1.5762194769514859</v>
      </c>
      <c r="D53">
        <v>1.6973760771758586</v>
      </c>
      <c r="E53">
        <v>1.6283489114288086</v>
      </c>
      <c r="F53">
        <v>8.8534338341395014</v>
      </c>
      <c r="G53">
        <v>15.519281725024909</v>
      </c>
      <c r="H53">
        <v>10.206053680072184</v>
      </c>
      <c r="I53">
        <v>0.22714880028385148</v>
      </c>
    </row>
    <row r="54" spans="1:9" x14ac:dyDescent="0.3">
      <c r="A54">
        <v>54</v>
      </c>
      <c r="B54">
        <v>0.16193999999999997</v>
      </c>
      <c r="C54">
        <v>1.614648868968835</v>
      </c>
      <c r="D54">
        <v>1.7505476763658199</v>
      </c>
      <c r="E54">
        <v>1.6736018168725413</v>
      </c>
      <c r="F54">
        <v>8.8225740937878374</v>
      </c>
      <c r="G54">
        <v>15.736331085345176</v>
      </c>
      <c r="H54">
        <v>10.279317052495518</v>
      </c>
      <c r="I54">
        <v>0.23319194150566391</v>
      </c>
    </row>
    <row r="55" spans="1:9" x14ac:dyDescent="0.3">
      <c r="A55">
        <v>55</v>
      </c>
      <c r="B55">
        <v>0.16193999999999997</v>
      </c>
      <c r="C55">
        <v>1.6535633040692914</v>
      </c>
      <c r="D55">
        <v>1.8042913331094328</v>
      </c>
      <c r="E55">
        <v>1.7192651848402256</v>
      </c>
      <c r="F55">
        <v>8.7865915487194055</v>
      </c>
      <c r="G55">
        <v>15.953052943441051</v>
      </c>
      <c r="H55">
        <v>10.349635621374517</v>
      </c>
      <c r="I55">
        <v>0.23929828631474082</v>
      </c>
    </row>
    <row r="56" spans="1:9" x14ac:dyDescent="0.3">
      <c r="A56">
        <v>56</v>
      </c>
      <c r="B56">
        <v>0.16193999999999997</v>
      </c>
      <c r="C56">
        <v>1.6928771245132552</v>
      </c>
      <c r="D56">
        <v>1.8585199185400991</v>
      </c>
      <c r="E56">
        <v>1.7655881082554155</v>
      </c>
      <c r="F56">
        <v>8.7482710186770554</v>
      </c>
      <c r="G56">
        <v>16.172744077551272</v>
      </c>
      <c r="H56">
        <v>10.416827134300267</v>
      </c>
      <c r="I56">
        <v>0.24546783471108211</v>
      </c>
    </row>
    <row r="57" spans="1:9" x14ac:dyDescent="0.3">
      <c r="A57">
        <v>57</v>
      </c>
      <c r="B57">
        <v>0.16193999999999997</v>
      </c>
      <c r="C57">
        <v>1.7329208064391703</v>
      </c>
      <c r="D57">
        <v>1.9131177024205657</v>
      </c>
      <c r="E57">
        <v>1.8126810622473375</v>
      </c>
      <c r="F57">
        <v>8.7089791709651614</v>
      </c>
      <c r="G57">
        <v>16.398324458513812</v>
      </c>
      <c r="H57">
        <v>10.48320729444497</v>
      </c>
      <c r="I57">
        <v>0.25170058669468787</v>
      </c>
    </row>
    <row r="58" spans="1:9" x14ac:dyDescent="0.3">
      <c r="A58">
        <v>58</v>
      </c>
      <c r="B58">
        <v>0.16193999999999997</v>
      </c>
      <c r="C58">
        <v>1.7742682579553235</v>
      </c>
      <c r="D58">
        <v>1.9683130523743222</v>
      </c>
      <c r="E58">
        <v>1.8607992680123346</v>
      </c>
      <c r="F58">
        <v>8.6689130329642659</v>
      </c>
      <c r="G58">
        <v>16.628876222980203</v>
      </c>
      <c r="H58">
        <v>10.547786039397762</v>
      </c>
      <c r="I58">
        <v>0.25799654226555807</v>
      </c>
    </row>
    <row r="59" spans="1:9" x14ac:dyDescent="0.3">
      <c r="A59">
        <v>59</v>
      </c>
      <c r="B59">
        <v>0.16193999999999997</v>
      </c>
      <c r="C59">
        <v>1.8172303920470279</v>
      </c>
      <c r="D59">
        <v>2.0242151492349669</v>
      </c>
      <c r="E59">
        <v>1.9100625895940353</v>
      </c>
      <c r="F59">
        <v>8.6284640649632838</v>
      </c>
      <c r="G59">
        <v>16.86272033434598</v>
      </c>
      <c r="H59">
        <v>10.60910732007032</v>
      </c>
      <c r="I59">
        <v>0.26435570142369269</v>
      </c>
    </row>
    <row r="60" spans="1:9" x14ac:dyDescent="0.3">
      <c r="A60">
        <v>60</v>
      </c>
      <c r="B60">
        <v>0.16193999999999997</v>
      </c>
      <c r="C60">
        <v>1.8617961424276042</v>
      </c>
      <c r="D60">
        <v>2.0808610485028765</v>
      </c>
      <c r="E60">
        <v>1.9605961139209835</v>
      </c>
      <c r="F60">
        <v>8.5881237871823437</v>
      </c>
      <c r="G60">
        <v>17.09821704190901</v>
      </c>
      <c r="H60">
        <v>10.666461333006962</v>
      </c>
      <c r="I60">
        <v>0.27077806416909178</v>
      </c>
    </row>
    <row r="61" spans="1:9" x14ac:dyDescent="0.3">
      <c r="A61">
        <v>61</v>
      </c>
      <c r="B61">
        <v>0.16193999999999997</v>
      </c>
      <c r="C61">
        <v>1.9076121486402877</v>
      </c>
      <c r="D61">
        <v>2.1379433328972879</v>
      </c>
      <c r="E61">
        <v>2.0122353481421253</v>
      </c>
      <c r="F61">
        <v>8.5495974086014357</v>
      </c>
      <c r="G61">
        <v>17.335387832662342</v>
      </c>
      <c r="H61">
        <v>10.717965572124223</v>
      </c>
      <c r="I61">
        <v>0.27726363050175523</v>
      </c>
    </row>
    <row r="62" spans="1:9" x14ac:dyDescent="0.3">
      <c r="A62">
        <v>62</v>
      </c>
      <c r="B62">
        <v>0.16193999999999997</v>
      </c>
      <c r="C62">
        <v>1.9545191085387221</v>
      </c>
      <c r="D62">
        <v>2.1949377917705823</v>
      </c>
      <c r="E62">
        <v>2.0648783105135631</v>
      </c>
      <c r="F62">
        <v>8.5153981977672224</v>
      </c>
      <c r="G62">
        <v>17.574473988486769</v>
      </c>
      <c r="H62">
        <v>10.763883282943361</v>
      </c>
      <c r="I62">
        <v>0.28381240042168321</v>
      </c>
    </row>
    <row r="63" spans="1:9" x14ac:dyDescent="0.3">
      <c r="A63">
        <v>63</v>
      </c>
      <c r="B63">
        <v>0.16193999999999997</v>
      </c>
      <c r="C63">
        <v>2.002455830682992</v>
      </c>
      <c r="D63">
        <v>2.2511515870760399</v>
      </c>
      <c r="E63">
        <v>2.1180701496215337</v>
      </c>
      <c r="F63">
        <v>8.4874841396101193</v>
      </c>
      <c r="G63">
        <v>17.816347532354936</v>
      </c>
      <c r="H63">
        <v>10.806769502406334</v>
      </c>
      <c r="I63">
        <v>0.29042437392887566</v>
      </c>
    </row>
    <row r="64" spans="1:9" x14ac:dyDescent="0.3">
      <c r="A64">
        <v>64</v>
      </c>
      <c r="B64">
        <v>0.16193999999999997</v>
      </c>
      <c r="C64">
        <v>2.0514214769822878</v>
      </c>
      <c r="D64">
        <v>2.3058332708515858</v>
      </c>
      <c r="E64">
        <v>2.1715139506075576</v>
      </c>
      <c r="F64">
        <v>8.4640927427384121</v>
      </c>
      <c r="G64">
        <v>18.06142043515344</v>
      </c>
      <c r="H64">
        <v>10.848944687229935</v>
      </c>
      <c r="I64">
        <v>0.29709955102333241</v>
      </c>
    </row>
    <row r="65" spans="1:9" x14ac:dyDescent="0.3">
      <c r="A65">
        <v>65</v>
      </c>
      <c r="B65">
        <v>0.16193999999999997</v>
      </c>
      <c r="C65">
        <v>2.1009722970590214</v>
      </c>
      <c r="D65">
        <v>2.3583901663362052</v>
      </c>
      <c r="E65">
        <v>2.2248870589768899</v>
      </c>
      <c r="F65">
        <v>8.4411169866056763</v>
      </c>
      <c r="G65">
        <v>18.311125863421907</v>
      </c>
      <c r="H65">
        <v>10.89340707717615</v>
      </c>
      <c r="I65">
        <v>0.30383793170505369</v>
      </c>
    </row>
    <row r="66" spans="1:9" x14ac:dyDescent="0.3">
      <c r="A66">
        <v>66</v>
      </c>
      <c r="B66">
        <v>0.16193999999999997</v>
      </c>
      <c r="C66">
        <v>2.1503633864045404</v>
      </c>
      <c r="D66">
        <v>2.40789280388028</v>
      </c>
      <c r="E66">
        <v>2.2777814626558039</v>
      </c>
      <c r="F66">
        <v>8.4152373313717899</v>
      </c>
      <c r="G66">
        <v>18.564325549460737</v>
      </c>
      <c r="H66">
        <v>10.941094202234504</v>
      </c>
      <c r="I66">
        <v>0.31063951597403938</v>
      </c>
    </row>
    <row r="67" spans="1:9" x14ac:dyDescent="0.3">
      <c r="A67">
        <v>67</v>
      </c>
      <c r="B67">
        <v>0.16193999999999997</v>
      </c>
      <c r="C67">
        <v>2.1987668471135455</v>
      </c>
      <c r="D67">
        <v>2.4547071083796363</v>
      </c>
      <c r="E67">
        <v>2.3297259060922109</v>
      </c>
      <c r="F67">
        <v>8.3866626290661035</v>
      </c>
      <c r="G67">
        <v>18.817375589359436</v>
      </c>
      <c r="H67">
        <v>10.990543712099598</v>
      </c>
      <c r="I67">
        <v>0.31750430383028949</v>
      </c>
    </row>
    <row r="68" spans="1:9" x14ac:dyDescent="0.3">
      <c r="A68">
        <v>68</v>
      </c>
      <c r="B68">
        <v>0.16193999999999997</v>
      </c>
      <c r="C68">
        <v>2.2460139053676489</v>
      </c>
      <c r="D68">
        <v>2.4990193244007326</v>
      </c>
      <c r="E68">
        <v>2.3804214757896434</v>
      </c>
      <c r="F68">
        <v>8.3600338121037616</v>
      </c>
      <c r="G68">
        <v>19.065448044646406</v>
      </c>
      <c r="H68">
        <v>11.041761715900142</v>
      </c>
      <c r="I68">
        <v>0.32443229527380402</v>
      </c>
    </row>
    <row r="69" spans="1:9" x14ac:dyDescent="0.3">
      <c r="A69">
        <v>69</v>
      </c>
      <c r="B69">
        <v>0.16193999999999997</v>
      </c>
      <c r="C69">
        <v>2.2921847927564798</v>
      </c>
      <c r="D69">
        <v>2.5406826837323195</v>
      </c>
      <c r="E69">
        <v>2.4292688436746945</v>
      </c>
      <c r="F69">
        <v>8.3395601726054167</v>
      </c>
      <c r="G69">
        <v>19.302631024179721</v>
      </c>
      <c r="H69">
        <v>11.094944014755621</v>
      </c>
      <c r="I69">
        <v>0.33142349030458307</v>
      </c>
    </row>
    <row r="70" spans="1:9" x14ac:dyDescent="0.3">
      <c r="A70">
        <v>70</v>
      </c>
      <c r="B70">
        <v>0.16193999999999997</v>
      </c>
      <c r="C70">
        <v>2.3372876301379346</v>
      </c>
      <c r="D70">
        <v>2.5792735654626817</v>
      </c>
      <c r="E70">
        <v>2.4759003686792336</v>
      </c>
      <c r="F70">
        <v>8.3271084787448135</v>
      </c>
      <c r="G70">
        <v>19.526887980844027</v>
      </c>
      <c r="H70">
        <v>11.150298323123607</v>
      </c>
      <c r="I70">
        <v>0.33847788892262648</v>
      </c>
    </row>
    <row r="71" spans="1:9" x14ac:dyDescent="0.3">
      <c r="A71">
        <v>71</v>
      </c>
      <c r="B71">
        <v>0.16193999999999997</v>
      </c>
      <c r="C71">
        <v>2.3810397098717559</v>
      </c>
      <c r="D71">
        <v>2.6144877172594856</v>
      </c>
      <c r="E71">
        <v>2.5201823029636752</v>
      </c>
      <c r="F71">
        <v>8.3218543293279712</v>
      </c>
      <c r="G71">
        <v>19.739176350118413</v>
      </c>
      <c r="H71">
        <v>11.207017022326662</v>
      </c>
      <c r="I71">
        <v>0.34559549112793442</v>
      </c>
    </row>
    <row r="72" spans="1:9" x14ac:dyDescent="0.3">
      <c r="A72">
        <v>72</v>
      </c>
      <c r="B72">
        <v>0.16193999999999997</v>
      </c>
      <c r="C72">
        <v>2.4227899253270859</v>
      </c>
      <c r="D72">
        <v>2.6464653610762996</v>
      </c>
      <c r="E72">
        <v>2.5618324549008236</v>
      </c>
      <c r="F72">
        <v>8.3213582330311677</v>
      </c>
      <c r="G72">
        <v>19.942445070046833</v>
      </c>
      <c r="H72">
        <v>11.263524405493857</v>
      </c>
      <c r="I72">
        <v>0.35277629692050672</v>
      </c>
    </row>
    <row r="73" spans="1:9" x14ac:dyDescent="0.3">
      <c r="A73">
        <v>73</v>
      </c>
      <c r="B73">
        <v>0.16193999999999997</v>
      </c>
      <c r="C73">
        <v>2.4619817273564695</v>
      </c>
      <c r="D73">
        <v>2.6759898411659742</v>
      </c>
      <c r="E73">
        <v>2.6009995703224238</v>
      </c>
      <c r="F73">
        <v>8.3213582330311677</v>
      </c>
      <c r="G73">
        <v>20.13739135677471</v>
      </c>
      <c r="H73">
        <v>11.319615375041311</v>
      </c>
      <c r="I73">
        <v>0.36002030630034348</v>
      </c>
    </row>
    <row r="74" spans="1:9" x14ac:dyDescent="0.3">
      <c r="A74">
        <v>74</v>
      </c>
      <c r="B74">
        <v>0.16193999999999997</v>
      </c>
      <c r="C74">
        <v>2.49836273751386</v>
      </c>
      <c r="D74">
        <v>2.7036691714241834</v>
      </c>
      <c r="E74">
        <v>2.6377969352419051</v>
      </c>
      <c r="F74">
        <v>8.3213582330311677</v>
      </c>
      <c r="G74">
        <v>20.320841865441885</v>
      </c>
      <c r="H74">
        <v>11.376201152660906</v>
      </c>
      <c r="I74">
        <v>0.36732751926744472</v>
      </c>
    </row>
    <row r="75" spans="1:9" x14ac:dyDescent="0.3">
      <c r="A75">
        <v>75</v>
      </c>
      <c r="B75">
        <v>0.16193999999999997</v>
      </c>
      <c r="C75">
        <v>2.5321115306732356</v>
      </c>
      <c r="D75">
        <v>2.729508579925636</v>
      </c>
      <c r="E75">
        <v>2.6719115266641547</v>
      </c>
      <c r="F75">
        <v>8.3213582330311677</v>
      </c>
      <c r="G75">
        <v>20.486424527898823</v>
      </c>
      <c r="H75">
        <v>11.43245746712906</v>
      </c>
      <c r="I75">
        <v>0.37469793582181032</v>
      </c>
    </row>
    <row r="76" spans="1:9" x14ac:dyDescent="0.3">
      <c r="A76">
        <v>76</v>
      </c>
      <c r="B76">
        <v>0.16193999999999997</v>
      </c>
      <c r="C76">
        <v>2.5635298951566536</v>
      </c>
      <c r="D76">
        <v>2.7533077775464005</v>
      </c>
      <c r="E76">
        <v>2.7029723605380727</v>
      </c>
      <c r="F76">
        <v>8.3213582330311677</v>
      </c>
      <c r="G76">
        <v>20.629867249570381</v>
      </c>
      <c r="H76">
        <v>11.485207076489871</v>
      </c>
      <c r="I76">
        <v>0.38213155596344039</v>
      </c>
    </row>
    <row r="77" spans="1:9" x14ac:dyDescent="0.3">
      <c r="A77">
        <v>77</v>
      </c>
      <c r="B77">
        <v>0.16193999999999997</v>
      </c>
      <c r="C77">
        <v>2.5927287648300816</v>
      </c>
      <c r="D77">
        <v>2.7749555111811657</v>
      </c>
      <c r="E77">
        <v>2.730760750138491</v>
      </c>
      <c r="F77">
        <v>8.3213582330311677</v>
      </c>
      <c r="G77">
        <v>20.751158508048448</v>
      </c>
      <c r="H77">
        <v>11.534837819299304</v>
      </c>
      <c r="I77">
        <v>0.38962837969233488</v>
      </c>
    </row>
    <row r="78" spans="1:9" x14ac:dyDescent="0.3">
      <c r="A78">
        <v>78</v>
      </c>
      <c r="B78">
        <v>0.16193999999999997</v>
      </c>
      <c r="C78">
        <v>2.6194121709738272</v>
      </c>
      <c r="D78">
        <v>2.7945989827666571</v>
      </c>
      <c r="E78">
        <v>2.7553949111416651</v>
      </c>
      <c r="F78">
        <v>8.3213582330311677</v>
      </c>
      <c r="G78">
        <v>20.854022907967018</v>
      </c>
      <c r="H78">
        <v>11.581746819838086</v>
      </c>
      <c r="I78">
        <v>0.39718840700849389</v>
      </c>
    </row>
    <row r="79" spans="1:9" x14ac:dyDescent="0.3">
      <c r="A79">
        <v>79</v>
      </c>
      <c r="B79">
        <v>0.16193999999999997</v>
      </c>
      <c r="C79">
        <v>2.643450439370282</v>
      </c>
      <c r="D79">
        <v>2.8124025322646991</v>
      </c>
      <c r="E79">
        <v>2.7772129779701933</v>
      </c>
      <c r="F79">
        <v>8.3213582330311677</v>
      </c>
      <c r="G79">
        <v>20.94366448434252</v>
      </c>
      <c r="H79">
        <v>11.628246933137477</v>
      </c>
      <c r="I79">
        <v>0.40481163791191727</v>
      </c>
    </row>
    <row r="80" spans="1:9" x14ac:dyDescent="0.3">
      <c r="A80">
        <v>80</v>
      </c>
      <c r="B80">
        <v>0.16193999999999997</v>
      </c>
      <c r="C80">
        <v>2.6648372416545558</v>
      </c>
      <c r="D80">
        <v>2.8282360799993662</v>
      </c>
      <c r="E80">
        <v>2.7964189156487271</v>
      </c>
      <c r="F80">
        <v>8.3213582330311677</v>
      </c>
      <c r="G80">
        <v>21.020845003341755</v>
      </c>
      <c r="H80">
        <v>11.671601903193967</v>
      </c>
      <c r="I80">
        <v>0.41249807240260511</v>
      </c>
    </row>
    <row r="81" spans="1:9" x14ac:dyDescent="0.3">
      <c r="A81">
        <v>81</v>
      </c>
      <c r="B81">
        <v>0.16193999999999997</v>
      </c>
      <c r="C81">
        <v>2.683916291333444</v>
      </c>
      <c r="D81">
        <v>2.8417711543333009</v>
      </c>
      <c r="E81">
        <v>2.8129333641538588</v>
      </c>
      <c r="F81">
        <v>8.3213582330311677</v>
      </c>
      <c r="G81">
        <v>21.08367322355404</v>
      </c>
      <c r="H81">
        <v>11.705459406552704</v>
      </c>
      <c r="I81">
        <v>0.42024771048055731</v>
      </c>
    </row>
    <row r="82" spans="1:9" x14ac:dyDescent="0.3">
      <c r="A82">
        <v>82</v>
      </c>
      <c r="B82">
        <v>0.16193999999999997</v>
      </c>
      <c r="C82">
        <v>2.7011436422562296</v>
      </c>
      <c r="D82">
        <v>2.8529861473612073</v>
      </c>
      <c r="E82">
        <v>2.8267611672612092</v>
      </c>
      <c r="F82">
        <v>8.3213582330311677</v>
      </c>
      <c r="G82">
        <v>21.132293429227591</v>
      </c>
      <c r="H82">
        <v>11.728531297823318</v>
      </c>
      <c r="I82">
        <v>0.42806055214577404</v>
      </c>
    </row>
    <row r="83" spans="1:9" x14ac:dyDescent="0.3">
      <c r="A83">
        <v>83</v>
      </c>
      <c r="B83">
        <v>0.16193999999999997</v>
      </c>
      <c r="C83">
        <v>2.7167278007695956</v>
      </c>
      <c r="D83">
        <v>2.8620572616001825</v>
      </c>
      <c r="E83">
        <v>2.8383742155137544</v>
      </c>
      <c r="F83">
        <v>8.3213582330311677</v>
      </c>
      <c r="G83">
        <v>21.169302071043695</v>
      </c>
      <c r="H83">
        <v>11.744091132080968</v>
      </c>
      <c r="I83">
        <v>0.43593659739825519</v>
      </c>
    </row>
    <row r="84" spans="1:9" x14ac:dyDescent="0.3">
      <c r="A84">
        <v>84</v>
      </c>
      <c r="B84">
        <v>0.16193999999999997</v>
      </c>
      <c r="C84">
        <v>2.7308408025352739</v>
      </c>
      <c r="D84">
        <v>2.8695982299035916</v>
      </c>
      <c r="E84">
        <v>2.8484634316725552</v>
      </c>
      <c r="F84">
        <v>8.3213582330311677</v>
      </c>
      <c r="G84">
        <v>21.201099900711704</v>
      </c>
      <c r="H84">
        <v>11.759413143642808</v>
      </c>
      <c r="I84">
        <v>0.44387584623800075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0" workbookViewId="0">
      <selection activeCell="B4" sqref="B4"/>
    </sheetView>
  </sheetViews>
  <sheetFormatPr baseColWidth="10" defaultRowHeight="14.4" x14ac:dyDescent="0.3"/>
  <cols>
    <col min="1" max="1" width="45.33203125" customWidth="1"/>
    <col min="3" max="3" width="12.33203125" customWidth="1"/>
  </cols>
  <sheetData>
    <row r="1" spans="1:5" x14ac:dyDescent="0.3">
      <c r="A1" s="18" t="s">
        <v>121</v>
      </c>
      <c r="B1" s="19" t="s">
        <v>162</v>
      </c>
      <c r="C1" s="19"/>
      <c r="D1" s="19"/>
      <c r="E1" s="20"/>
    </row>
    <row r="2" spans="1:5" x14ac:dyDescent="0.3">
      <c r="A2" s="21">
        <v>1</v>
      </c>
      <c r="B2" s="22">
        <f>[1]IO_GRAS_Economic_Activity_3!$B$17</f>
        <v>0.12065051525610013</v>
      </c>
      <c r="C2" s="23"/>
      <c r="D2" s="23"/>
      <c r="E2" s="24"/>
    </row>
    <row r="3" spans="1:5" x14ac:dyDescent="0.3">
      <c r="A3" s="21">
        <v>2</v>
      </c>
      <c r="B3" s="22">
        <f>[1]IO_GRAS_Economic_Activity_3!$C$17</f>
        <v>0.41899633359784821</v>
      </c>
      <c r="C3" s="23"/>
      <c r="D3" s="23"/>
      <c r="E3" s="24"/>
    </row>
    <row r="4" spans="1:5" x14ac:dyDescent="0.3">
      <c r="A4" s="21">
        <v>3</v>
      </c>
      <c r="B4" s="22">
        <f>[1]IO_GRAS_Economic_Activity_3!$D$17</f>
        <v>0.46035315114605213</v>
      </c>
      <c r="C4" s="23"/>
      <c r="D4" s="23"/>
      <c r="E4" s="24"/>
    </row>
    <row r="5" spans="1:5" x14ac:dyDescent="0.3">
      <c r="A5" s="21"/>
      <c r="B5" s="22"/>
      <c r="C5" s="23"/>
      <c r="D5" s="23"/>
      <c r="E5" s="24"/>
    </row>
    <row r="6" spans="1:5" x14ac:dyDescent="0.3">
      <c r="A6" s="21"/>
      <c r="B6" s="22"/>
      <c r="C6" s="23"/>
      <c r="D6" s="23"/>
      <c r="E6" s="24"/>
    </row>
    <row r="7" spans="1:5" x14ac:dyDescent="0.3">
      <c r="A7" s="21"/>
      <c r="B7" s="22"/>
      <c r="C7" s="23"/>
      <c r="D7" s="23"/>
      <c r="E7" s="24"/>
    </row>
    <row r="8" spans="1:5" x14ac:dyDescent="0.3">
      <c r="A8" s="21"/>
      <c r="B8" s="22"/>
      <c r="C8" s="23"/>
      <c r="D8" s="23"/>
      <c r="E8" s="24"/>
    </row>
    <row r="9" spans="1:5" x14ac:dyDescent="0.3">
      <c r="A9" s="21"/>
      <c r="B9" s="22"/>
      <c r="C9" s="23"/>
      <c r="D9" s="23"/>
      <c r="E9" s="24"/>
    </row>
    <row r="10" spans="1:5" x14ac:dyDescent="0.3">
      <c r="A10" s="25"/>
      <c r="B10" s="26"/>
      <c r="C10" s="27"/>
      <c r="D10" s="27"/>
      <c r="E10" s="28"/>
    </row>
    <row r="11" spans="1:5" x14ac:dyDescent="0.3">
      <c r="A11" s="18" t="s">
        <v>121</v>
      </c>
      <c r="B11" s="19" t="s">
        <v>163</v>
      </c>
      <c r="C11" s="19"/>
      <c r="D11" s="19"/>
      <c r="E11" s="20"/>
    </row>
    <row r="12" spans="1:5" x14ac:dyDescent="0.3">
      <c r="A12" s="21">
        <v>1</v>
      </c>
      <c r="B12" s="22">
        <f>[2]Calibration3!$B$12</f>
        <v>0.41864967694004818</v>
      </c>
      <c r="C12" s="23"/>
      <c r="D12" s="23"/>
      <c r="E12" s="24"/>
    </row>
    <row r="13" spans="1:5" x14ac:dyDescent="0.3">
      <c r="A13" s="21">
        <v>2</v>
      </c>
      <c r="B13" s="22">
        <f>[2]Calibration3!$C$12</f>
        <v>0.3244782638060289</v>
      </c>
      <c r="C13" s="23"/>
      <c r="D13" s="23"/>
      <c r="E13" s="24"/>
    </row>
    <row r="14" spans="1:5" x14ac:dyDescent="0.3">
      <c r="A14" s="21">
        <v>3</v>
      </c>
      <c r="B14" s="22">
        <f>[2]Calibration3!$D$12</f>
        <v>0.25687205925392287</v>
      </c>
      <c r="C14" s="23"/>
      <c r="D14" s="23"/>
      <c r="E14" s="24"/>
    </row>
    <row r="15" spans="1:5" x14ac:dyDescent="0.3">
      <c r="A15" s="21"/>
      <c r="B15" s="22"/>
      <c r="C15" s="23"/>
      <c r="D15" s="23"/>
      <c r="E15" s="24"/>
    </row>
    <row r="16" spans="1:5" x14ac:dyDescent="0.3">
      <c r="A16" s="21"/>
      <c r="B16" s="22"/>
      <c r="C16" s="23"/>
      <c r="D16" s="23"/>
      <c r="E16" s="24"/>
    </row>
    <row r="17" spans="1:5" x14ac:dyDescent="0.3">
      <c r="A17" s="21"/>
      <c r="B17" s="22"/>
      <c r="C17" s="23"/>
      <c r="D17" s="23"/>
      <c r="E17" s="24"/>
    </row>
    <row r="18" spans="1:5" x14ac:dyDescent="0.3">
      <c r="A18" s="21"/>
      <c r="B18" s="22"/>
      <c r="C18" s="23"/>
      <c r="D18" s="23"/>
      <c r="E18" s="24"/>
    </row>
    <row r="19" spans="1:5" x14ac:dyDescent="0.3">
      <c r="A19" s="21"/>
      <c r="B19" s="22"/>
      <c r="C19" s="23"/>
      <c r="D19" s="23"/>
      <c r="E19" s="24"/>
    </row>
    <row r="20" spans="1:5" x14ac:dyDescent="0.3">
      <c r="A20" s="25"/>
      <c r="B20" s="26"/>
      <c r="C20" s="27"/>
      <c r="D20" s="27"/>
      <c r="E20" s="28"/>
    </row>
    <row r="21" spans="1:5" x14ac:dyDescent="0.3">
      <c r="A21" s="18" t="s">
        <v>121</v>
      </c>
      <c r="B21" s="19" t="s">
        <v>164</v>
      </c>
      <c r="C21" s="19"/>
      <c r="D21" s="19"/>
      <c r="E21" s="20"/>
    </row>
    <row r="22" spans="1:5" x14ac:dyDescent="0.3">
      <c r="A22" s="21">
        <v>1</v>
      </c>
      <c r="B22" s="22">
        <f>[1]IO_GRAS_Economic_Activity_3!$B$18</f>
        <v>0.66875157554028841</v>
      </c>
      <c r="C22" s="23"/>
      <c r="D22" s="23"/>
      <c r="E22" s="24"/>
    </row>
    <row r="23" spans="1:5" x14ac:dyDescent="0.3">
      <c r="A23" s="21">
        <v>2</v>
      </c>
      <c r="B23" s="22">
        <f>[1]IO_GRAS_Economic_Activity_3!$C$18</f>
        <v>0.59550049379795222</v>
      </c>
      <c r="C23" s="23"/>
      <c r="D23" s="23"/>
      <c r="E23" s="24"/>
    </row>
    <row r="24" spans="1:5" x14ac:dyDescent="0.3">
      <c r="A24" s="21">
        <v>3</v>
      </c>
      <c r="B24" s="22">
        <f>[1]IO_GRAS_Economic_Activity_3!$D$18</f>
        <v>0.65438575050367986</v>
      </c>
      <c r="C24" s="23"/>
      <c r="D24" s="23"/>
      <c r="E24" s="24"/>
    </row>
    <row r="25" spans="1:5" x14ac:dyDescent="0.3">
      <c r="A25" s="21"/>
      <c r="B25" s="22"/>
      <c r="C25" s="23"/>
      <c r="D25" s="23"/>
      <c r="E25" s="24"/>
    </row>
    <row r="26" spans="1:5" x14ac:dyDescent="0.3">
      <c r="A26" s="21"/>
      <c r="B26" s="22"/>
      <c r="C26" s="23"/>
      <c r="D26" s="23"/>
      <c r="E26" s="24"/>
    </row>
    <row r="27" spans="1:5" x14ac:dyDescent="0.3">
      <c r="A27" s="21"/>
      <c r="B27" s="22"/>
      <c r="C27" s="23"/>
      <c r="D27" s="23"/>
      <c r="E27" s="24"/>
    </row>
    <row r="28" spans="1:5" x14ac:dyDescent="0.3">
      <c r="A28" s="21"/>
      <c r="B28" s="22"/>
      <c r="C28" s="23"/>
      <c r="D28" s="23"/>
      <c r="E28" s="24"/>
    </row>
    <row r="29" spans="1:5" x14ac:dyDescent="0.3">
      <c r="A29" s="21"/>
      <c r="B29" s="22"/>
      <c r="C29" s="23"/>
      <c r="D29" s="23"/>
      <c r="E29" s="24"/>
    </row>
    <row r="30" spans="1:5" x14ac:dyDescent="0.3">
      <c r="A30" s="21"/>
      <c r="B30" s="22"/>
      <c r="C30" s="23"/>
      <c r="D30" s="23"/>
      <c r="E30" s="24"/>
    </row>
    <row r="31" spans="1:5" x14ac:dyDescent="0.3">
      <c r="A31" s="21"/>
      <c r="B31" s="23"/>
      <c r="C31" s="23"/>
      <c r="D31" s="23"/>
      <c r="E31" s="24"/>
    </row>
    <row r="32" spans="1:5" x14ac:dyDescent="0.3">
      <c r="A32" s="25"/>
      <c r="B32" s="27"/>
      <c r="C32" s="27"/>
      <c r="D32" s="27"/>
      <c r="E32" s="28"/>
    </row>
    <row r="33" spans="1:5" x14ac:dyDescent="0.3">
      <c r="A33" s="18" t="s">
        <v>121</v>
      </c>
      <c r="B33" s="19" t="s">
        <v>203</v>
      </c>
      <c r="C33" s="19"/>
      <c r="D33" s="19"/>
      <c r="E33" s="20"/>
    </row>
    <row r="34" spans="1:5" x14ac:dyDescent="0.3">
      <c r="A34" s="21">
        <v>1</v>
      </c>
      <c r="B34" s="22">
        <f>'[3]Aggregation 3 Sectors'!$AB$17</f>
        <v>2.7500252201002755E-2</v>
      </c>
      <c r="C34" s="23"/>
      <c r="D34" s="23"/>
      <c r="E34" s="24"/>
    </row>
    <row r="35" spans="1:5" x14ac:dyDescent="0.3">
      <c r="A35" s="21">
        <v>2</v>
      </c>
      <c r="B35" s="22">
        <f>'[3]Aggregation 3 Sectors'!$AC$17</f>
        <v>7.5959058253599013E-2</v>
      </c>
      <c r="C35" s="23"/>
      <c r="D35" s="23"/>
      <c r="E35" s="24"/>
    </row>
    <row r="36" spans="1:5" x14ac:dyDescent="0.3">
      <c r="A36" s="21">
        <v>3</v>
      </c>
      <c r="B36" s="22">
        <f>'[3]Aggregation 3 Sectors'!$AD$17</f>
        <v>6.7015704524621203E-2</v>
      </c>
      <c r="C36" s="23"/>
      <c r="D36" s="23"/>
      <c r="E36" s="24"/>
    </row>
    <row r="37" spans="1:5" x14ac:dyDescent="0.3">
      <c r="A37" s="21"/>
      <c r="B37" s="22"/>
      <c r="C37" s="23"/>
      <c r="D37" s="23"/>
      <c r="E37" s="24"/>
    </row>
    <row r="38" spans="1:5" x14ac:dyDescent="0.3">
      <c r="A38" s="21"/>
      <c r="B38" s="22"/>
      <c r="C38" s="23"/>
      <c r="D38" s="23"/>
      <c r="E38" s="24"/>
    </row>
    <row r="39" spans="1:5" x14ac:dyDescent="0.3">
      <c r="A39" s="21"/>
      <c r="B39" s="22"/>
      <c r="C39" s="23"/>
      <c r="D39" s="23"/>
      <c r="E39" s="24"/>
    </row>
    <row r="40" spans="1:5" x14ac:dyDescent="0.3">
      <c r="A40" s="21"/>
      <c r="B40" s="22"/>
      <c r="C40" s="23"/>
      <c r="D40" s="23"/>
      <c r="E40" s="24"/>
    </row>
    <row r="41" spans="1:5" x14ac:dyDescent="0.3">
      <c r="A41" s="21"/>
      <c r="B41" s="22"/>
      <c r="C41" s="23"/>
      <c r="D41" s="23"/>
      <c r="E41" s="24"/>
    </row>
    <row r="42" spans="1:5" x14ac:dyDescent="0.3">
      <c r="A42" s="21"/>
      <c r="B42" s="22"/>
      <c r="C42" s="23"/>
      <c r="D42" s="23"/>
      <c r="E42" s="24"/>
    </row>
    <row r="43" spans="1:5" x14ac:dyDescent="0.3">
      <c r="A43" s="21"/>
      <c r="B43" s="23"/>
      <c r="C43" s="23"/>
      <c r="D43" s="23"/>
      <c r="E43" s="24"/>
    </row>
    <row r="44" spans="1:5" x14ac:dyDescent="0.3">
      <c r="A44" s="25"/>
      <c r="B44" s="27"/>
      <c r="C44" s="27"/>
      <c r="D44" s="27"/>
      <c r="E44" s="28"/>
    </row>
    <row r="45" spans="1:5" x14ac:dyDescent="0.3">
      <c r="A45" s="18" t="s">
        <v>121</v>
      </c>
      <c r="B45" s="19" t="s">
        <v>204</v>
      </c>
      <c r="C45" s="19"/>
      <c r="D45" s="19"/>
      <c r="E45" s="20"/>
    </row>
    <row r="46" spans="1:5" x14ac:dyDescent="0.3">
      <c r="A46" s="21">
        <v>1</v>
      </c>
      <c r="B46" s="22">
        <f>[4]Calibration3!$K$3</f>
        <v>-4.1781774017679151E-2</v>
      </c>
      <c r="C46" s="23"/>
      <c r="D46" s="23"/>
      <c r="E46" s="24"/>
    </row>
    <row r="47" spans="1:5" x14ac:dyDescent="0.3">
      <c r="A47" s="21">
        <v>2</v>
      </c>
      <c r="B47" s="22">
        <f>[4]Calibration3!$L$3</f>
        <v>4.7325488555684768E-2</v>
      </c>
      <c r="C47" s="23"/>
      <c r="D47" s="23"/>
      <c r="E47" s="24"/>
    </row>
    <row r="48" spans="1:5" x14ac:dyDescent="0.3">
      <c r="A48" s="21">
        <v>3</v>
      </c>
      <c r="B48" s="22">
        <f>[4]Calibration3!$M$3</f>
        <v>2.1277733008339038E-2</v>
      </c>
      <c r="C48" s="23"/>
      <c r="D48" s="23"/>
      <c r="E48" s="24"/>
    </row>
    <row r="49" spans="1:6" x14ac:dyDescent="0.3">
      <c r="A49" s="21"/>
      <c r="B49" s="22"/>
      <c r="C49" s="23"/>
      <c r="D49" s="23"/>
      <c r="E49" s="24"/>
    </row>
    <row r="50" spans="1:6" x14ac:dyDescent="0.3">
      <c r="A50" s="21"/>
      <c r="B50" s="22"/>
      <c r="C50" s="23"/>
      <c r="D50" s="23"/>
      <c r="E50" s="24"/>
    </row>
    <row r="51" spans="1:6" x14ac:dyDescent="0.3">
      <c r="A51" s="21"/>
      <c r="B51" s="22"/>
      <c r="C51" s="23"/>
      <c r="D51" s="23"/>
      <c r="E51" s="24"/>
    </row>
    <row r="52" spans="1:6" x14ac:dyDescent="0.3">
      <c r="A52" s="21"/>
      <c r="B52" s="22"/>
      <c r="C52" s="23"/>
      <c r="D52" s="23"/>
      <c r="E52" s="24"/>
    </row>
    <row r="53" spans="1:6" x14ac:dyDescent="0.3">
      <c r="A53" s="21"/>
      <c r="B53" s="22"/>
      <c r="C53" s="23"/>
      <c r="D53" s="23"/>
      <c r="E53" s="24"/>
    </row>
    <row r="54" spans="1:6" x14ac:dyDescent="0.3">
      <c r="A54" s="21"/>
      <c r="B54" s="22"/>
      <c r="C54" s="23"/>
      <c r="D54" s="23"/>
      <c r="E54" s="24"/>
    </row>
    <row r="55" spans="1:6" x14ac:dyDescent="0.3">
      <c r="A55" s="21"/>
      <c r="B55" s="23"/>
      <c r="C55" s="23"/>
      <c r="D55" s="23"/>
      <c r="E55" s="24"/>
    </row>
    <row r="56" spans="1:6" x14ac:dyDescent="0.3">
      <c r="A56" s="25"/>
      <c r="B56" s="27"/>
      <c r="C56" s="27"/>
      <c r="D56" s="27"/>
      <c r="E56" s="28"/>
    </row>
    <row r="57" spans="1:6" x14ac:dyDescent="0.3">
      <c r="A57" s="29" t="s">
        <v>192</v>
      </c>
      <c r="B57" s="30"/>
      <c r="C57" s="30"/>
      <c r="D57" s="30"/>
      <c r="E57" s="30"/>
      <c r="F57" s="31"/>
    </row>
    <row r="58" spans="1:6" x14ac:dyDescent="0.3">
      <c r="A58" s="32" t="s">
        <v>193</v>
      </c>
      <c r="B58" s="33" t="s">
        <v>136</v>
      </c>
      <c r="C58" s="33" t="s">
        <v>142</v>
      </c>
      <c r="D58" s="33" t="s">
        <v>143</v>
      </c>
      <c r="E58" s="33" t="s">
        <v>144</v>
      </c>
      <c r="F58" s="34" t="s">
        <v>145</v>
      </c>
    </row>
    <row r="59" spans="1:6" x14ac:dyDescent="0.3">
      <c r="A59" s="21" t="s">
        <v>137</v>
      </c>
      <c r="B59" s="23">
        <v>33123.599999999999</v>
      </c>
      <c r="C59" s="23">
        <v>11508</v>
      </c>
      <c r="D59" s="23">
        <v>14910.5</v>
      </c>
      <c r="E59" s="23">
        <v>1874.3</v>
      </c>
      <c r="F59" s="24">
        <v>714.9</v>
      </c>
    </row>
    <row r="60" spans="1:6" x14ac:dyDescent="0.3">
      <c r="A60" s="21" t="s">
        <v>125</v>
      </c>
      <c r="B60" s="23">
        <v>2125.5</v>
      </c>
      <c r="C60" s="23">
        <v>791.7</v>
      </c>
      <c r="D60" s="23">
        <v>493.7</v>
      </c>
      <c r="E60" s="23">
        <v>320.7</v>
      </c>
      <c r="F60" s="24">
        <v>145.9</v>
      </c>
    </row>
    <row r="61" spans="1:6" x14ac:dyDescent="0.3">
      <c r="A61" s="21" t="s">
        <v>138</v>
      </c>
      <c r="B61" s="23">
        <v>9520.2999999999993</v>
      </c>
      <c r="C61" s="23">
        <v>2121</v>
      </c>
      <c r="D61" s="23">
        <v>5396.7</v>
      </c>
      <c r="E61" s="23">
        <v>329.5</v>
      </c>
      <c r="F61" s="24">
        <v>112</v>
      </c>
    </row>
    <row r="62" spans="1:6" x14ac:dyDescent="0.3">
      <c r="A62" s="21" t="s">
        <v>139</v>
      </c>
      <c r="B62" s="23">
        <v>9565.5</v>
      </c>
      <c r="C62" s="23">
        <v>2195</v>
      </c>
      <c r="D62" s="23">
        <v>5750.8</v>
      </c>
      <c r="E62" s="23">
        <v>559.79999999999995</v>
      </c>
      <c r="F62" s="24">
        <v>187.8</v>
      </c>
    </row>
    <row r="63" spans="1:6" x14ac:dyDescent="0.3">
      <c r="A63" s="21" t="s">
        <v>126</v>
      </c>
      <c r="B63" s="23">
        <v>5450.9</v>
      </c>
      <c r="C63" s="23">
        <v>2421.3000000000002</v>
      </c>
      <c r="D63" s="23">
        <v>2489.5</v>
      </c>
      <c r="E63" s="23">
        <v>194.9</v>
      </c>
      <c r="F63" s="24">
        <v>59.7</v>
      </c>
    </row>
    <row r="64" spans="1:6" x14ac:dyDescent="0.3">
      <c r="A64" s="21" t="s">
        <v>140</v>
      </c>
      <c r="B64" s="23">
        <v>2352</v>
      </c>
      <c r="C64" s="23">
        <v>1359.8</v>
      </c>
      <c r="D64" s="23">
        <v>502.7</v>
      </c>
      <c r="E64" s="23">
        <v>223.9</v>
      </c>
      <c r="F64" s="24">
        <v>82.3</v>
      </c>
    </row>
    <row r="65" spans="1:6" x14ac:dyDescent="0.3">
      <c r="A65" s="25" t="s">
        <v>141</v>
      </c>
      <c r="B65" s="27">
        <v>4081.4</v>
      </c>
      <c r="C65" s="27">
        <v>2618.1</v>
      </c>
      <c r="D65" s="27">
        <v>253.6</v>
      </c>
      <c r="E65" s="27">
        <v>245.4</v>
      </c>
      <c r="F65" s="28">
        <v>127.2</v>
      </c>
    </row>
    <row r="66" spans="1:6" x14ac:dyDescent="0.3">
      <c r="A66" s="29" t="s">
        <v>194</v>
      </c>
      <c r="B66" s="30"/>
      <c r="C66" s="30"/>
      <c r="D66" s="30"/>
      <c r="E66" s="30"/>
      <c r="F66" s="31"/>
    </row>
    <row r="67" spans="1:6" x14ac:dyDescent="0.3">
      <c r="A67" s="32" t="s">
        <v>146</v>
      </c>
      <c r="B67" s="33">
        <v>2016</v>
      </c>
      <c r="C67" s="33">
        <v>2017</v>
      </c>
      <c r="D67" s="33">
        <v>2018</v>
      </c>
      <c r="E67" s="33" t="s">
        <v>147</v>
      </c>
      <c r="F67" s="34" t="s">
        <v>148</v>
      </c>
    </row>
    <row r="68" spans="1:6" x14ac:dyDescent="0.3">
      <c r="A68" s="21" t="s">
        <v>137</v>
      </c>
      <c r="B68" s="23">
        <v>110100</v>
      </c>
      <c r="C68" s="23">
        <v>126859</v>
      </c>
      <c r="D68" s="23">
        <v>13275</v>
      </c>
      <c r="E68" s="23">
        <f t="shared" ref="E68:E74" si="0">SUM(B68:D68)</f>
        <v>250234</v>
      </c>
      <c r="F68" s="35">
        <f>B68/B$68</f>
        <v>1</v>
      </c>
    </row>
    <row r="69" spans="1:6" x14ac:dyDescent="0.3">
      <c r="A69" s="21" t="s">
        <v>125</v>
      </c>
      <c r="B69" s="23">
        <v>4193</v>
      </c>
      <c r="C69" s="23">
        <v>5300</v>
      </c>
      <c r="D69" s="23">
        <v>5271</v>
      </c>
      <c r="E69" s="23">
        <f t="shared" si="0"/>
        <v>14764</v>
      </c>
      <c r="F69" s="35">
        <f t="shared" ref="F69:F74" si="1">B69/B$68</f>
        <v>3.8083560399636694E-2</v>
      </c>
    </row>
    <row r="70" spans="1:6" x14ac:dyDescent="0.3">
      <c r="A70" s="21" t="s">
        <v>138</v>
      </c>
      <c r="B70" s="23">
        <v>14825</v>
      </c>
      <c r="C70" s="23">
        <v>17556</v>
      </c>
      <c r="D70" s="23">
        <v>18820</v>
      </c>
      <c r="E70" s="23">
        <f t="shared" si="0"/>
        <v>51201</v>
      </c>
      <c r="F70" s="35">
        <f t="shared" si="1"/>
        <v>0.13465031789282469</v>
      </c>
    </row>
    <row r="71" spans="1:6" x14ac:dyDescent="0.3">
      <c r="A71" s="21" t="s">
        <v>139</v>
      </c>
      <c r="B71" s="23">
        <v>2631</v>
      </c>
      <c r="C71" s="23">
        <v>3236</v>
      </c>
      <c r="D71" s="23">
        <v>3219</v>
      </c>
      <c r="E71" s="23">
        <f t="shared" si="0"/>
        <v>9086</v>
      </c>
      <c r="F71" s="35">
        <f t="shared" si="1"/>
        <v>2.3896457765667574E-2</v>
      </c>
    </row>
    <row r="72" spans="1:6" x14ac:dyDescent="0.3">
      <c r="A72" s="21" t="s">
        <v>126</v>
      </c>
      <c r="B72" s="23">
        <v>47108</v>
      </c>
      <c r="C72" s="23">
        <v>53698</v>
      </c>
      <c r="D72" s="23">
        <v>55821</v>
      </c>
      <c r="E72" s="23">
        <f t="shared" si="0"/>
        <v>156627</v>
      </c>
      <c r="F72" s="35">
        <f t="shared" si="1"/>
        <v>0.42786557674841053</v>
      </c>
    </row>
    <row r="73" spans="1:6" x14ac:dyDescent="0.3">
      <c r="A73" s="21" t="s">
        <v>140</v>
      </c>
      <c r="B73" s="23">
        <v>47108</v>
      </c>
      <c r="C73" s="23">
        <v>53698</v>
      </c>
      <c r="D73" s="23">
        <v>55821</v>
      </c>
      <c r="E73" s="23">
        <f t="shared" si="0"/>
        <v>156627</v>
      </c>
      <c r="F73" s="35">
        <f t="shared" si="1"/>
        <v>0.42786557674841053</v>
      </c>
    </row>
    <row r="74" spans="1:6" x14ac:dyDescent="0.3">
      <c r="A74" s="25" t="s">
        <v>141</v>
      </c>
      <c r="B74" s="27">
        <v>7890</v>
      </c>
      <c r="C74" s="27">
        <v>8994</v>
      </c>
      <c r="D74" s="27">
        <v>9271</v>
      </c>
      <c r="E74" s="27">
        <f t="shared" si="0"/>
        <v>26155</v>
      </c>
      <c r="F74" s="36">
        <f t="shared" si="1"/>
        <v>7.1662125340599458E-2</v>
      </c>
    </row>
    <row r="75" spans="1:6" x14ac:dyDescent="0.3">
      <c r="A75" s="29" t="s">
        <v>195</v>
      </c>
      <c r="B75" s="30"/>
      <c r="C75" s="30"/>
      <c r="D75" s="31"/>
    </row>
    <row r="76" spans="1:6" x14ac:dyDescent="0.3">
      <c r="A76" s="32" t="s">
        <v>149</v>
      </c>
      <c r="B76" s="33">
        <v>2017</v>
      </c>
      <c r="C76" s="33">
        <v>2018</v>
      </c>
      <c r="D76" s="34" t="s">
        <v>148</v>
      </c>
    </row>
    <row r="77" spans="1:6" x14ac:dyDescent="0.3">
      <c r="A77" s="21" t="s">
        <v>137</v>
      </c>
      <c r="B77" s="23">
        <v>654633</v>
      </c>
      <c r="C77" s="23">
        <v>714755</v>
      </c>
      <c r="D77" s="35">
        <f>B77/B$77</f>
        <v>1</v>
      </c>
    </row>
    <row r="78" spans="1:6" x14ac:dyDescent="0.3">
      <c r="A78" s="21" t="s">
        <v>125</v>
      </c>
      <c r="B78" s="23">
        <v>207376</v>
      </c>
      <c r="C78" s="23">
        <v>222324</v>
      </c>
      <c r="D78" s="35">
        <f t="shared" ref="D78:D83" si="2">B78/B$77</f>
        <v>0.31678207484193432</v>
      </c>
    </row>
    <row r="79" spans="1:6" x14ac:dyDescent="0.3">
      <c r="A79" s="21" t="s">
        <v>138</v>
      </c>
      <c r="B79" s="23">
        <v>28302</v>
      </c>
      <c r="C79" s="23">
        <v>30370</v>
      </c>
      <c r="D79" s="35">
        <f t="shared" si="2"/>
        <v>4.3233384201529709E-2</v>
      </c>
    </row>
    <row r="80" spans="1:6" x14ac:dyDescent="0.3">
      <c r="A80" s="21" t="s">
        <v>139</v>
      </c>
      <c r="B80" s="23">
        <v>88222</v>
      </c>
      <c r="C80" s="23">
        <v>95558</v>
      </c>
      <c r="D80" s="35">
        <f t="shared" si="2"/>
        <v>0.13476558621395499</v>
      </c>
    </row>
    <row r="81" spans="1:4" x14ac:dyDescent="0.3">
      <c r="A81" s="21" t="s">
        <v>126</v>
      </c>
      <c r="B81" s="23">
        <v>17533</v>
      </c>
      <c r="C81" s="23">
        <v>18489</v>
      </c>
      <c r="D81" s="35">
        <f t="shared" si="2"/>
        <v>2.6782945558809286E-2</v>
      </c>
    </row>
    <row r="82" spans="1:4" x14ac:dyDescent="0.3">
      <c r="A82" s="21" t="s">
        <v>140</v>
      </c>
      <c r="B82" s="23">
        <v>263426</v>
      </c>
      <c r="C82" s="23">
        <v>294940</v>
      </c>
      <c r="D82" s="35">
        <f t="shared" si="2"/>
        <v>0.40240256754547971</v>
      </c>
    </row>
    <row r="83" spans="1:4" x14ac:dyDescent="0.3">
      <c r="A83" s="25" t="s">
        <v>141</v>
      </c>
      <c r="B83" s="27">
        <v>49774</v>
      </c>
      <c r="C83" s="27">
        <v>53074</v>
      </c>
      <c r="D83" s="36">
        <f t="shared" si="2"/>
        <v>7.6033441638291996E-2</v>
      </c>
    </row>
    <row r="84" spans="1:4" x14ac:dyDescent="0.3">
      <c r="A84" s="29" t="s">
        <v>196</v>
      </c>
      <c r="B84" s="30"/>
      <c r="C84" s="31"/>
    </row>
    <row r="85" spans="1:4" x14ac:dyDescent="0.3">
      <c r="A85" s="32" t="s">
        <v>150</v>
      </c>
      <c r="B85" s="33" t="s">
        <v>136</v>
      </c>
      <c r="C85" s="34" t="s">
        <v>148</v>
      </c>
    </row>
    <row r="86" spans="1:4" x14ac:dyDescent="0.3">
      <c r="A86" s="21" t="s">
        <v>137</v>
      </c>
      <c r="B86" s="23">
        <v>17830</v>
      </c>
      <c r="C86" s="35">
        <f t="shared" ref="C86:C92" si="3">B86/B$86</f>
        <v>1</v>
      </c>
    </row>
    <row r="87" spans="1:4" x14ac:dyDescent="0.3">
      <c r="A87" s="21" t="s">
        <v>125</v>
      </c>
      <c r="B87" s="23">
        <v>5534</v>
      </c>
      <c r="C87" s="35">
        <f t="shared" si="3"/>
        <v>0.31037577117218174</v>
      </c>
    </row>
    <row r="88" spans="1:4" x14ac:dyDescent="0.3">
      <c r="A88" s="21" t="s">
        <v>138</v>
      </c>
      <c r="B88" s="23">
        <v>152</v>
      </c>
      <c r="C88" s="35">
        <f t="shared" si="3"/>
        <v>8.5249579360628155E-3</v>
      </c>
    </row>
    <row r="89" spans="1:4" x14ac:dyDescent="0.3">
      <c r="A89" s="21" t="s">
        <v>139</v>
      </c>
      <c r="B89" s="23">
        <v>6024</v>
      </c>
      <c r="C89" s="35">
        <f t="shared" si="3"/>
        <v>0.33785754346606844</v>
      </c>
    </row>
    <row r="90" spans="1:4" x14ac:dyDescent="0.3">
      <c r="A90" s="21" t="s">
        <v>126</v>
      </c>
      <c r="B90" s="23">
        <v>108</v>
      </c>
      <c r="C90" s="35">
        <f t="shared" si="3"/>
        <v>6.0572069545709482E-3</v>
      </c>
    </row>
    <row r="91" spans="1:4" x14ac:dyDescent="0.3">
      <c r="A91" s="21" t="s">
        <v>140</v>
      </c>
      <c r="B91" s="23">
        <v>4638</v>
      </c>
      <c r="C91" s="35">
        <f t="shared" si="3"/>
        <v>0.2601233875490746</v>
      </c>
    </row>
    <row r="92" spans="1:4" x14ac:dyDescent="0.3">
      <c r="A92" s="21" t="s">
        <v>141</v>
      </c>
      <c r="B92" s="23">
        <v>1374</v>
      </c>
      <c r="C92" s="36">
        <f t="shared" si="3"/>
        <v>7.7061132922041503E-2</v>
      </c>
    </row>
    <row r="93" spans="1:4" x14ac:dyDescent="0.3">
      <c r="A93" s="29" t="s">
        <v>197</v>
      </c>
      <c r="B93" s="30"/>
      <c r="C93" s="30"/>
      <c r="D93" s="31"/>
    </row>
    <row r="94" spans="1:4" x14ac:dyDescent="0.3">
      <c r="A94" s="21"/>
      <c r="B94" s="33" t="s">
        <v>151</v>
      </c>
      <c r="C94" s="33" t="s">
        <v>152</v>
      </c>
      <c r="D94" s="34" t="s">
        <v>148</v>
      </c>
    </row>
    <row r="95" spans="1:4" x14ac:dyDescent="0.3">
      <c r="A95" s="21" t="s">
        <v>137</v>
      </c>
      <c r="B95" s="23">
        <v>331235.7</v>
      </c>
      <c r="C95" s="23">
        <v>94666</v>
      </c>
      <c r="D95" s="35">
        <f t="shared" ref="D95:D101" si="4">C95/C$95</f>
        <v>1</v>
      </c>
    </row>
    <row r="96" spans="1:4" x14ac:dyDescent="0.3">
      <c r="A96" s="21" t="s">
        <v>125</v>
      </c>
      <c r="B96" s="23">
        <v>21260</v>
      </c>
      <c r="C96" s="23">
        <v>21566.400000000001</v>
      </c>
      <c r="D96" s="35">
        <f t="shared" si="4"/>
        <v>0.2278156888428792</v>
      </c>
    </row>
    <row r="97" spans="1:4" x14ac:dyDescent="0.3">
      <c r="A97" s="21" t="s">
        <v>138</v>
      </c>
      <c r="B97" s="23">
        <v>95222.2</v>
      </c>
      <c r="C97" s="23">
        <v>12292.7</v>
      </c>
      <c r="D97" s="35">
        <f t="shared" si="4"/>
        <v>0.12985337924914964</v>
      </c>
    </row>
    <row r="98" spans="1:4" x14ac:dyDescent="0.3">
      <c r="A98" s="21" t="s">
        <v>139</v>
      </c>
      <c r="B98" s="23">
        <v>95876</v>
      </c>
      <c r="C98" s="23">
        <v>20056.900000000001</v>
      </c>
      <c r="D98" s="35">
        <f t="shared" si="4"/>
        <v>0.21187015401516915</v>
      </c>
    </row>
    <row r="99" spans="1:4" x14ac:dyDescent="0.3">
      <c r="A99" s="21" t="s">
        <v>126</v>
      </c>
      <c r="B99" s="23">
        <v>54508.3</v>
      </c>
      <c r="C99" s="23">
        <v>5871</v>
      </c>
      <c r="D99" s="35">
        <f t="shared" si="4"/>
        <v>6.2018042380580146E-2</v>
      </c>
    </row>
    <row r="100" spans="1:4" x14ac:dyDescent="0.3">
      <c r="A100" s="21" t="s">
        <v>140</v>
      </c>
      <c r="B100" s="23">
        <v>23552.799999999999</v>
      </c>
      <c r="C100" s="23">
        <v>17074.3</v>
      </c>
      <c r="D100" s="35">
        <f t="shared" si="4"/>
        <v>0.18036359410981767</v>
      </c>
    </row>
    <row r="101" spans="1:4" x14ac:dyDescent="0.3">
      <c r="A101" s="25" t="s">
        <v>141</v>
      </c>
      <c r="B101" s="27">
        <v>40816.400000000001</v>
      </c>
      <c r="C101" s="27">
        <v>17804.7</v>
      </c>
      <c r="D101" s="36">
        <f t="shared" si="4"/>
        <v>0.18807914140240425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/>
  </sheetViews>
  <sheetFormatPr baseColWidth="10" defaultColWidth="8.88671875" defaultRowHeight="14.4" x14ac:dyDescent="0.3"/>
  <cols>
    <col min="1" max="1" width="5.44140625" customWidth="1"/>
    <col min="2" max="2" width="8.88671875" customWidth="1"/>
    <col min="3" max="5" width="12.6640625" customWidth="1"/>
    <col min="6" max="8" width="11.88671875" customWidth="1"/>
    <col min="9" max="9" width="14.6640625" customWidth="1"/>
  </cols>
  <sheetData>
    <row r="1" spans="1:9" x14ac:dyDescent="0.3">
      <c r="A1" s="48" t="s">
        <v>157</v>
      </c>
      <c r="B1" s="48" t="s">
        <v>178</v>
      </c>
      <c r="C1" s="48" t="s">
        <v>158</v>
      </c>
      <c r="D1" s="48" t="s">
        <v>165</v>
      </c>
      <c r="E1" s="48" t="s">
        <v>179</v>
      </c>
      <c r="F1" s="48" t="s">
        <v>221</v>
      </c>
      <c r="G1" s="48" t="s">
        <v>222</v>
      </c>
      <c r="H1" s="48" t="s">
        <v>223</v>
      </c>
      <c r="I1" s="48" t="s">
        <v>159</v>
      </c>
    </row>
    <row r="2" spans="1:9" x14ac:dyDescent="0.3">
      <c r="A2">
        <v>2</v>
      </c>
      <c r="B2">
        <v>9.360000000000035E-3</v>
      </c>
      <c r="C2">
        <v>0.13136642490030759</v>
      </c>
      <c r="D2">
        <v>0.16157244071014451</v>
      </c>
      <c r="E2">
        <v>0.16739246007247718</v>
      </c>
      <c r="F2">
        <v>2.5667701650793338</v>
      </c>
      <c r="G2">
        <v>2.4184226962232711</v>
      </c>
      <c r="H2">
        <v>2.3128974354898735</v>
      </c>
      <c r="I2">
        <v>7.5592343856081797E-3</v>
      </c>
    </row>
    <row r="3" spans="1:9" x14ac:dyDescent="0.3">
      <c r="A3">
        <v>3</v>
      </c>
      <c r="B3">
        <v>1.8809999999999993E-2</v>
      </c>
      <c r="C3">
        <v>0.25980323047803827</v>
      </c>
      <c r="D3">
        <v>0.3210894328924434</v>
      </c>
      <c r="E3">
        <v>0.33059470357835641</v>
      </c>
      <c r="F3">
        <v>5.064593861395184</v>
      </c>
      <c r="G3">
        <v>4.7924352752300239</v>
      </c>
      <c r="H3">
        <v>4.5764141418186552</v>
      </c>
      <c r="I3">
        <v>1.5218226769608325E-2</v>
      </c>
    </row>
    <row r="4" spans="1:9" x14ac:dyDescent="0.3">
      <c r="A4">
        <v>4</v>
      </c>
      <c r="B4">
        <v>2.8410000000000046E-2</v>
      </c>
      <c r="C4">
        <v>0.38296791675276504</v>
      </c>
      <c r="D4">
        <v>0.47705857100506599</v>
      </c>
      <c r="E4">
        <v>0.48585789470529994</v>
      </c>
      <c r="F4">
        <v>7.4434525223202721</v>
      </c>
      <c r="G4">
        <v>7.0889833278086769</v>
      </c>
      <c r="H4">
        <v>6.7543816615895791</v>
      </c>
      <c r="I4">
        <v>2.2976977152000436E-2</v>
      </c>
    </row>
    <row r="5" spans="1:9" x14ac:dyDescent="0.3">
      <c r="A5">
        <v>5</v>
      </c>
      <c r="B5">
        <v>3.6660000000000026E-2</v>
      </c>
      <c r="C5">
        <v>0.49965974551371256</v>
      </c>
      <c r="D5">
        <v>0.62845434049449456</v>
      </c>
      <c r="E5">
        <v>0.63028276710623288</v>
      </c>
      <c r="F5">
        <v>9.6677658735221002</v>
      </c>
      <c r="G5">
        <v>9.2846024226244843</v>
      </c>
      <c r="H5">
        <v>8.8200482905618234</v>
      </c>
      <c r="I5">
        <v>3.08354855327845E-2</v>
      </c>
    </row>
    <row r="6" spans="1:9" x14ac:dyDescent="0.3">
      <c r="A6">
        <v>6</v>
      </c>
      <c r="B6">
        <v>4.4869999999999965E-2</v>
      </c>
      <c r="C6">
        <v>0.60938347482629807</v>
      </c>
      <c r="D6">
        <v>0.77460345514970708</v>
      </c>
      <c r="E6">
        <v>0.76274528568210032</v>
      </c>
      <c r="F6">
        <v>11.711936677881198</v>
      </c>
      <c r="G6">
        <v>11.365245178052501</v>
      </c>
      <c r="H6">
        <v>10.754103116672351</v>
      </c>
      <c r="I6">
        <v>3.8793751911960529E-2</v>
      </c>
    </row>
    <row r="7" spans="1:9" x14ac:dyDescent="0.3">
      <c r="A7">
        <v>7</v>
      </c>
      <c r="B7">
        <v>5.3059999999999996E-2</v>
      </c>
      <c r="C7">
        <v>0.71262422696357319</v>
      </c>
      <c r="D7">
        <v>0.91503370087509617</v>
      </c>
      <c r="E7">
        <v>0.88405675003543183</v>
      </c>
      <c r="F7">
        <v>13.557819420954342</v>
      </c>
      <c r="G7">
        <v>13.322515616469772</v>
      </c>
      <c r="H7">
        <v>12.542466800083732</v>
      </c>
      <c r="I7">
        <v>4.6851776289528538E-2</v>
      </c>
    </row>
    <row r="8" spans="1:9" x14ac:dyDescent="0.3">
      <c r="A8">
        <v>8</v>
      </c>
      <c r="B8">
        <v>6.1270000000000047E-2</v>
      </c>
      <c r="C8">
        <v>0.80984199509968824</v>
      </c>
      <c r="D8">
        <v>1.0494358085488567</v>
      </c>
      <c r="E8">
        <v>0.99689906616224799</v>
      </c>
      <c r="F8">
        <v>15.193544509211696</v>
      </c>
      <c r="G8">
        <v>15.149767960733103</v>
      </c>
      <c r="H8">
        <v>14.175764663750543</v>
      </c>
      <c r="I8">
        <v>5.5009558665488498E-2</v>
      </c>
    </row>
    <row r="9" spans="1:9" x14ac:dyDescent="0.3">
      <c r="A9">
        <v>9</v>
      </c>
      <c r="B9">
        <v>6.9529999999999981E-2</v>
      </c>
      <c r="C9">
        <v>0.90164314931160194</v>
      </c>
      <c r="D9">
        <v>1.1772881067896386</v>
      </c>
      <c r="E9">
        <v>1.1018769534955228</v>
      </c>
      <c r="F9">
        <v>16.613021671593703</v>
      </c>
      <c r="G9">
        <v>16.839254530990292</v>
      </c>
      <c r="H9">
        <v>15.648259734407617</v>
      </c>
      <c r="I9">
        <v>6.326709903984043E-2</v>
      </c>
    </row>
    <row r="10" spans="1:9" x14ac:dyDescent="0.3">
      <c r="A10">
        <v>10</v>
      </c>
      <c r="B10">
        <v>7.6160000000000005E-2</v>
      </c>
      <c r="C10">
        <v>0.98914767224106415</v>
      </c>
      <c r="D10">
        <v>1.2980558049114439</v>
      </c>
      <c r="E10">
        <v>1.1976054993518579</v>
      </c>
      <c r="F10">
        <v>17.815413301213425</v>
      </c>
      <c r="G10">
        <v>18.385279477705978</v>
      </c>
      <c r="H10">
        <v>16.957338005917002</v>
      </c>
      <c r="I10">
        <v>7.1624397412584292E-2</v>
      </c>
    </row>
    <row r="11" spans="1:9" x14ac:dyDescent="0.3">
      <c r="A11">
        <v>11</v>
      </c>
      <c r="B11">
        <v>8.268999999999993E-2</v>
      </c>
      <c r="C11">
        <v>1.0732836221189144</v>
      </c>
      <c r="D11">
        <v>1.411359796654104</v>
      </c>
      <c r="E11">
        <v>1.283726200085622</v>
      </c>
      <c r="F11">
        <v>18.803446009357497</v>
      </c>
      <c r="G11">
        <v>19.784868604173564</v>
      </c>
      <c r="H11">
        <v>18.102809027109767</v>
      </c>
      <c r="I11">
        <v>8.0081453783720141E-2</v>
      </c>
    </row>
    <row r="12" spans="1:9" x14ac:dyDescent="0.3">
      <c r="A12">
        <v>12</v>
      </c>
      <c r="B12">
        <v>8.9110000000000023E-2</v>
      </c>
      <c r="C12">
        <v>1.1548739227385718</v>
      </c>
      <c r="D12">
        <v>1.5171555407927368</v>
      </c>
      <c r="E12">
        <v>1.3615226099681883</v>
      </c>
      <c r="F12">
        <v>19.580923321207298</v>
      </c>
      <c r="G12">
        <v>21.037550373888767</v>
      </c>
      <c r="H12">
        <v>19.08633187582231</v>
      </c>
      <c r="I12">
        <v>8.8638268153247962E-2</v>
      </c>
    </row>
    <row r="13" spans="1:9" x14ac:dyDescent="0.3">
      <c r="A13">
        <v>13</v>
      </c>
      <c r="B13">
        <v>9.542000000000006E-2</v>
      </c>
      <c r="C13">
        <v>1.2341956805561356</v>
      </c>
      <c r="D13">
        <v>1.6157731559235706</v>
      </c>
      <c r="E13">
        <v>1.4339209720733932</v>
      </c>
      <c r="F13">
        <v>20.15524418290261</v>
      </c>
      <c r="G13">
        <v>22.144928408240073</v>
      </c>
      <c r="H13">
        <v>19.910091080312419</v>
      </c>
      <c r="I13">
        <v>9.7294840521167741E-2</v>
      </c>
    </row>
    <row r="14" spans="1:9" x14ac:dyDescent="0.3">
      <c r="A14">
        <v>14</v>
      </c>
      <c r="B14">
        <v>0.10165000000000002</v>
      </c>
      <c r="C14">
        <v>1.311343557374248</v>
      </c>
      <c r="D14">
        <v>1.707698075675133</v>
      </c>
      <c r="E14">
        <v>1.5019363015362548</v>
      </c>
      <c r="F14">
        <v>20.54115678892726</v>
      </c>
      <c r="G14">
        <v>23.110380146191293</v>
      </c>
      <c r="H14">
        <v>20.577193893525035</v>
      </c>
      <c r="I14">
        <v>0.10605117088747948</v>
      </c>
    </row>
    <row r="15" spans="1:9" x14ac:dyDescent="0.3">
      <c r="A15">
        <v>15</v>
      </c>
      <c r="B15">
        <v>0.10603999999999991</v>
      </c>
      <c r="C15">
        <v>1.3862988178660305</v>
      </c>
      <c r="D15">
        <v>1.79325568065609</v>
      </c>
      <c r="E15">
        <v>1.5678642800173674</v>
      </c>
      <c r="F15">
        <v>20.764590831081676</v>
      </c>
      <c r="G15">
        <v>23.938790384536123</v>
      </c>
      <c r="H15">
        <v>21.092384348906979</v>
      </c>
      <c r="I15">
        <v>0.11490725925218317</v>
      </c>
    </row>
    <row r="16" spans="1:9" x14ac:dyDescent="0.3">
      <c r="A16">
        <v>16</v>
      </c>
      <c r="B16">
        <v>0.11073</v>
      </c>
      <c r="C16">
        <v>1.45876262164062</v>
      </c>
      <c r="D16">
        <v>1.872793796938707</v>
      </c>
      <c r="E16">
        <v>1.6326979969559188</v>
      </c>
      <c r="F16">
        <v>20.861214519798498</v>
      </c>
      <c r="G16">
        <v>24.637120342351341</v>
      </c>
      <c r="H16">
        <v>21.463492621820738</v>
      </c>
      <c r="I16">
        <v>0.12386310561527886</v>
      </c>
    </row>
    <row r="17" spans="1:9" x14ac:dyDescent="0.3">
      <c r="A17">
        <v>17</v>
      </c>
      <c r="B17">
        <v>0.11565000000000003</v>
      </c>
      <c r="C17">
        <v>1.5280170014277346</v>
      </c>
      <c r="D17">
        <v>1.9464854368274398</v>
      </c>
      <c r="E17">
        <v>1.6957827080387926</v>
      </c>
      <c r="F17">
        <v>20.878238124350009</v>
      </c>
      <c r="G17">
        <v>25.21337296175119</v>
      </c>
      <c r="H17">
        <v>21.703081984276938</v>
      </c>
      <c r="I17">
        <v>0.13291870997676647</v>
      </c>
    </row>
    <row r="18" spans="1:9" x14ac:dyDescent="0.3">
      <c r="A18">
        <v>18</v>
      </c>
      <c r="B18">
        <v>0.12070000000000003</v>
      </c>
      <c r="C18">
        <v>1.5927871812329308</v>
      </c>
      <c r="D18">
        <v>2.0143759345371022</v>
      </c>
      <c r="E18">
        <v>1.7551744761894355</v>
      </c>
      <c r="F18">
        <v>20.878238124350009</v>
      </c>
      <c r="G18">
        <v>25.675023641100591</v>
      </c>
      <c r="H18">
        <v>21.830814491653587</v>
      </c>
      <c r="I18">
        <v>0.14207407233664604</v>
      </c>
    </row>
    <row r="19" spans="1:9" x14ac:dyDescent="0.3">
      <c r="A19">
        <v>19</v>
      </c>
      <c r="B19">
        <v>0.12579000000000007</v>
      </c>
      <c r="C19">
        <v>1.6522559674667638</v>
      </c>
      <c r="D19">
        <v>2.0762566283272315</v>
      </c>
      <c r="E19">
        <v>1.8115813802704115</v>
      </c>
      <c r="F19">
        <v>20.878238124350009</v>
      </c>
      <c r="G19">
        <v>26.026951622508001</v>
      </c>
      <c r="H19">
        <v>21.874813413140515</v>
      </c>
      <c r="I19">
        <v>0.15132919269491757</v>
      </c>
    </row>
    <row r="20" spans="1:9" x14ac:dyDescent="0.3">
      <c r="A20">
        <v>20</v>
      </c>
      <c r="B20">
        <v>0.12874999999999992</v>
      </c>
      <c r="C20">
        <v>1.7063591761063843</v>
      </c>
      <c r="D20">
        <v>2.1322542922909968</v>
      </c>
      <c r="E20">
        <v>1.8659816946750962</v>
      </c>
      <c r="F20">
        <v>20.878238124350009</v>
      </c>
      <c r="G20">
        <v>26.274507029420981</v>
      </c>
      <c r="H20">
        <v>21.874813413140515</v>
      </c>
      <c r="I20">
        <v>0.16068407105158111</v>
      </c>
    </row>
    <row r="21" spans="1:9" x14ac:dyDescent="0.3">
      <c r="A21">
        <v>21</v>
      </c>
      <c r="B21">
        <v>0.13210999999999995</v>
      </c>
      <c r="C21">
        <v>1.7558755670600379</v>
      </c>
      <c r="D21">
        <v>2.1831170178725885</v>
      </c>
      <c r="E21">
        <v>1.9196654111094773</v>
      </c>
      <c r="F21">
        <v>20.878238124350009</v>
      </c>
      <c r="G21">
        <v>26.429299200815812</v>
      </c>
      <c r="H21">
        <v>21.874813413140515</v>
      </c>
      <c r="I21">
        <v>0.17013870740663659</v>
      </c>
    </row>
    <row r="22" spans="1:9" x14ac:dyDescent="0.3">
      <c r="A22">
        <v>22</v>
      </c>
      <c r="B22">
        <v>0.13578000000000001</v>
      </c>
      <c r="C22">
        <v>1.8018528026328895</v>
      </c>
      <c r="D22">
        <v>2.2302183009440726</v>
      </c>
      <c r="E22">
        <v>1.9729599765334074</v>
      </c>
      <c r="F22">
        <v>20.878238124350009</v>
      </c>
      <c r="G22">
        <v>26.513997106466157</v>
      </c>
      <c r="H22">
        <v>21.874813413140515</v>
      </c>
      <c r="I22">
        <v>0.17969310176008402</v>
      </c>
    </row>
    <row r="23" spans="1:9" x14ac:dyDescent="0.3">
      <c r="A23">
        <v>23</v>
      </c>
      <c r="B23">
        <v>0.13969000000000009</v>
      </c>
      <c r="C23">
        <v>1.8446604848189143</v>
      </c>
      <c r="D23">
        <v>2.2745906311908493</v>
      </c>
      <c r="E23">
        <v>2.0257598768935661</v>
      </c>
      <c r="F23">
        <v>20.878238124350009</v>
      </c>
      <c r="G23">
        <v>26.551337064130017</v>
      </c>
      <c r="H23">
        <v>21.874813413140515</v>
      </c>
      <c r="I23">
        <v>0.18934725411192346</v>
      </c>
    </row>
    <row r="24" spans="1:9" x14ac:dyDescent="0.3">
      <c r="A24">
        <v>24</v>
      </c>
      <c r="B24">
        <v>0.14373999999999998</v>
      </c>
      <c r="C24">
        <v>1.8839230751642686</v>
      </c>
      <c r="D24">
        <v>2.3167230333583531</v>
      </c>
      <c r="E24">
        <v>2.0776912466805699</v>
      </c>
      <c r="F24">
        <v>20.878238124350009</v>
      </c>
      <c r="G24">
        <v>26.561767489613946</v>
      </c>
      <c r="H24">
        <v>21.874813413140515</v>
      </c>
      <c r="I24">
        <v>0.19910116446215478</v>
      </c>
    </row>
    <row r="25" spans="1:9" x14ac:dyDescent="0.3">
      <c r="A25">
        <v>25</v>
      </c>
      <c r="B25">
        <v>0.14491000000000009</v>
      </c>
      <c r="C25">
        <v>1.9192349559895956</v>
      </c>
      <c r="D25">
        <v>2.3568194402647076</v>
      </c>
      <c r="E25">
        <v>2.1287881625904612</v>
      </c>
      <c r="F25">
        <v>20.878238124350009</v>
      </c>
      <c r="G25">
        <v>26.561767489613946</v>
      </c>
      <c r="H25">
        <v>21.874813413140515</v>
      </c>
      <c r="I25">
        <v>0.20895483281077815</v>
      </c>
    </row>
    <row r="26" spans="1:9" x14ac:dyDescent="0.3">
      <c r="A26">
        <v>26</v>
      </c>
      <c r="B26">
        <v>0.14674000000000009</v>
      </c>
      <c r="C26">
        <v>1.9505071597863817</v>
      </c>
      <c r="D26">
        <v>2.3953224034115626</v>
      </c>
      <c r="E26">
        <v>2.1793451124845595</v>
      </c>
      <c r="F26">
        <v>20.878238124350009</v>
      </c>
      <c r="G26">
        <v>26.561767489613946</v>
      </c>
      <c r="H26">
        <v>21.874813413140515</v>
      </c>
      <c r="I26">
        <v>0.21890825915779344</v>
      </c>
    </row>
    <row r="27" spans="1:9" x14ac:dyDescent="0.3">
      <c r="A27">
        <v>27</v>
      </c>
      <c r="B27">
        <v>0.1492</v>
      </c>
      <c r="C27">
        <v>1.9780912400325794</v>
      </c>
      <c r="D27">
        <v>2.432786274577543</v>
      </c>
      <c r="E27">
        <v>2.2288467014752253</v>
      </c>
      <c r="F27">
        <v>20.878238124350009</v>
      </c>
      <c r="G27">
        <v>26.561767489613946</v>
      </c>
      <c r="H27">
        <v>21.874813413140515</v>
      </c>
      <c r="I27">
        <v>0.22896144350320069</v>
      </c>
    </row>
    <row r="28" spans="1:9" x14ac:dyDescent="0.3">
      <c r="A28">
        <v>28</v>
      </c>
      <c r="B28">
        <v>0.15226000000000006</v>
      </c>
      <c r="C28">
        <v>2.0029681191276549</v>
      </c>
      <c r="D28">
        <v>2.4696342279210217</v>
      </c>
      <c r="E28">
        <v>2.2746297137754246</v>
      </c>
      <c r="F28">
        <v>20.878238124350009</v>
      </c>
      <c r="G28">
        <v>26.561767489613946</v>
      </c>
      <c r="H28">
        <v>21.874813413140515</v>
      </c>
      <c r="I28">
        <v>0.2391143858469999</v>
      </c>
    </row>
    <row r="29" spans="1:9" x14ac:dyDescent="0.3">
      <c r="A29">
        <v>29</v>
      </c>
      <c r="B29">
        <v>0.15589000000000008</v>
      </c>
      <c r="C29">
        <v>2.0262554641617454</v>
      </c>
      <c r="D29">
        <v>2.5062404628256609</v>
      </c>
      <c r="E29">
        <v>2.3137102994851206</v>
      </c>
      <c r="F29">
        <v>20.878238124350009</v>
      </c>
      <c r="G29">
        <v>26.561767489613946</v>
      </c>
      <c r="H29">
        <v>21.874813413140515</v>
      </c>
      <c r="I29">
        <v>0.2493670861891911</v>
      </c>
    </row>
    <row r="30" spans="1:9" x14ac:dyDescent="0.3">
      <c r="A30">
        <v>30</v>
      </c>
      <c r="B30">
        <v>0.15651999999999999</v>
      </c>
      <c r="C30">
        <v>2.0488410543261981</v>
      </c>
      <c r="D30">
        <v>2.5432018094167188</v>
      </c>
      <c r="E30">
        <v>2.3444649865855021</v>
      </c>
      <c r="F30">
        <v>20.878238124350009</v>
      </c>
      <c r="G30">
        <v>26.561767489613946</v>
      </c>
      <c r="H30">
        <v>21.874813413140515</v>
      </c>
      <c r="I30">
        <v>0.25971954452977425</v>
      </c>
    </row>
    <row r="31" spans="1:9" x14ac:dyDescent="0.3">
      <c r="A31">
        <v>31</v>
      </c>
      <c r="B31">
        <v>0.15748000000000006</v>
      </c>
      <c r="C31">
        <v>2.0716223027357654</v>
      </c>
      <c r="D31">
        <v>2.5810101651615041</v>
      </c>
      <c r="E31">
        <v>2.3693866127615926</v>
      </c>
      <c r="F31">
        <v>20.878238124350009</v>
      </c>
      <c r="G31">
        <v>26.561767489613946</v>
      </c>
      <c r="H31">
        <v>21.874813413140515</v>
      </c>
      <c r="I31">
        <v>0.27017176086874933</v>
      </c>
    </row>
    <row r="32" spans="1:9" x14ac:dyDescent="0.3">
      <c r="A32">
        <v>32</v>
      </c>
      <c r="B32">
        <v>0.15873999999999988</v>
      </c>
      <c r="C32">
        <v>2.0952787292111643</v>
      </c>
      <c r="D32">
        <v>2.6203821550698381</v>
      </c>
      <c r="E32">
        <v>2.3860958351569659</v>
      </c>
      <c r="F32">
        <v>20.878238124350009</v>
      </c>
      <c r="G32">
        <v>26.561767489613946</v>
      </c>
      <c r="H32">
        <v>21.874813413140515</v>
      </c>
      <c r="I32">
        <v>0.28072373520611643</v>
      </c>
    </row>
    <row r="33" spans="1:9" x14ac:dyDescent="0.3">
      <c r="A33">
        <v>33</v>
      </c>
      <c r="B33">
        <v>0.16025</v>
      </c>
      <c r="C33">
        <v>2.1199734025779455</v>
      </c>
      <c r="D33">
        <v>2.6612282079037044</v>
      </c>
      <c r="E33">
        <v>2.4014567437828869</v>
      </c>
      <c r="F33">
        <v>20.878238124350009</v>
      </c>
      <c r="G33">
        <v>26.561767489613946</v>
      </c>
      <c r="H33">
        <v>21.874813413140515</v>
      </c>
      <c r="I33">
        <v>0.29137546754187549</v>
      </c>
    </row>
    <row r="34" spans="1:9" x14ac:dyDescent="0.3">
      <c r="A34">
        <v>34</v>
      </c>
      <c r="B34">
        <v>0.16193999999999997</v>
      </c>
      <c r="C34">
        <v>2.1457787168314009</v>
      </c>
      <c r="D34">
        <v>2.7033602711729676</v>
      </c>
      <c r="E34">
        <v>2.4158424658279318</v>
      </c>
      <c r="F34">
        <v>20.878238124350009</v>
      </c>
      <c r="G34">
        <v>26.56881918055964</v>
      </c>
      <c r="H34">
        <v>21.874813413140515</v>
      </c>
      <c r="I34">
        <v>0.30212695787602639</v>
      </c>
    </row>
    <row r="35" spans="1:9" x14ac:dyDescent="0.3">
      <c r="A35">
        <v>35</v>
      </c>
      <c r="B35">
        <v>0.16193999999999997</v>
      </c>
      <c r="C35">
        <v>2.1732036734668752</v>
      </c>
      <c r="D35">
        <v>2.7465460406302933</v>
      </c>
      <c r="E35">
        <v>2.4299059150097455</v>
      </c>
      <c r="F35">
        <v>20.878238124350009</v>
      </c>
      <c r="G35">
        <v>26.587762342766055</v>
      </c>
      <c r="H35">
        <v>21.874813413140515</v>
      </c>
      <c r="I35">
        <v>0.31297820620856937</v>
      </c>
    </row>
    <row r="36" spans="1:9" x14ac:dyDescent="0.3">
      <c r="A36">
        <v>36</v>
      </c>
      <c r="B36">
        <v>0.16193999999999997</v>
      </c>
      <c r="C36">
        <v>2.2030381891682591</v>
      </c>
      <c r="D36">
        <v>2.7908276603809337</v>
      </c>
      <c r="E36">
        <v>2.4468398041421278</v>
      </c>
      <c r="F36">
        <v>20.878238124350009</v>
      </c>
      <c r="G36">
        <v>26.622182834572765</v>
      </c>
      <c r="H36">
        <v>21.874813413140515</v>
      </c>
      <c r="I36">
        <v>0.32392921253950435</v>
      </c>
    </row>
    <row r="37" spans="1:9" x14ac:dyDescent="0.3">
      <c r="A37">
        <v>37</v>
      </c>
      <c r="B37">
        <v>0.16193999999999997</v>
      </c>
      <c r="C37">
        <v>2.2356429607389003</v>
      </c>
      <c r="D37">
        <v>2.8362780634518669</v>
      </c>
      <c r="E37">
        <v>2.4698984964847917</v>
      </c>
      <c r="F37">
        <v>20.878238124350009</v>
      </c>
      <c r="G37">
        <v>26.672747647080989</v>
      </c>
      <c r="H37">
        <v>21.874813413140515</v>
      </c>
      <c r="I37">
        <v>0.33497997686883124</v>
      </c>
    </row>
    <row r="38" spans="1:9" x14ac:dyDescent="0.3">
      <c r="A38">
        <v>38</v>
      </c>
      <c r="B38">
        <v>0.16193999999999997</v>
      </c>
      <c r="C38">
        <v>2.2704705073459914</v>
      </c>
      <c r="D38">
        <v>2.8828761623859633</v>
      </c>
      <c r="E38">
        <v>2.5015780959897307</v>
      </c>
      <c r="F38">
        <v>20.878238124350009</v>
      </c>
      <c r="G38">
        <v>26.739394243201264</v>
      </c>
      <c r="H38">
        <v>21.874813413140515</v>
      </c>
      <c r="I38">
        <v>0.34613049919655015</v>
      </c>
    </row>
    <row r="39" spans="1:9" x14ac:dyDescent="0.3">
      <c r="A39">
        <v>39</v>
      </c>
      <c r="B39">
        <v>0.16193999999999997</v>
      </c>
      <c r="C39">
        <v>2.306705572383339</v>
      </c>
      <c r="D39">
        <v>2.9304990943983302</v>
      </c>
      <c r="E39">
        <v>2.5425242926445559</v>
      </c>
      <c r="F39">
        <v>20.878238124350009</v>
      </c>
      <c r="G39">
        <v>26.822576531050665</v>
      </c>
      <c r="H39">
        <v>21.874813413140515</v>
      </c>
      <c r="I39">
        <v>0.3573807795226609</v>
      </c>
    </row>
    <row r="40" spans="1:9" x14ac:dyDescent="0.3">
      <c r="A40">
        <v>40</v>
      </c>
      <c r="B40">
        <v>0.16193999999999997</v>
      </c>
      <c r="C40">
        <v>2.3445736655378275</v>
      </c>
      <c r="D40">
        <v>2.9789259870422673</v>
      </c>
      <c r="E40">
        <v>2.5917544488022517</v>
      </c>
      <c r="F40">
        <v>20.878238124350009</v>
      </c>
      <c r="G40">
        <v>26.92418808324021</v>
      </c>
      <c r="H40">
        <v>21.874813413140515</v>
      </c>
      <c r="I40">
        <v>0.36873081784716372</v>
      </c>
    </row>
    <row r="41" spans="1:9" x14ac:dyDescent="0.3">
      <c r="A41">
        <v>41</v>
      </c>
      <c r="B41">
        <v>0.16193999999999997</v>
      </c>
      <c r="C41">
        <v>2.3853764620818372</v>
      </c>
      <c r="D41">
        <v>3.0280952837286037</v>
      </c>
      <c r="E41">
        <v>2.6477114203196872</v>
      </c>
      <c r="F41">
        <v>20.878238124350009</v>
      </c>
      <c r="G41">
        <v>27.046919679053907</v>
      </c>
      <c r="H41">
        <v>21.874813413140515</v>
      </c>
      <c r="I41">
        <v>0.38018061417005838</v>
      </c>
    </row>
    <row r="42" spans="1:9" x14ac:dyDescent="0.3">
      <c r="A42">
        <v>42</v>
      </c>
      <c r="B42">
        <v>0.16193999999999997</v>
      </c>
      <c r="C42">
        <v>2.4302264673788869</v>
      </c>
      <c r="D42">
        <v>3.0780533148430034</v>
      </c>
      <c r="E42">
        <v>2.7091623424048406</v>
      </c>
      <c r="F42">
        <v>20.878238124350009</v>
      </c>
      <c r="G42">
        <v>27.192383426462928</v>
      </c>
      <c r="H42">
        <v>21.874813413140515</v>
      </c>
      <c r="I42">
        <v>0.39173016849134512</v>
      </c>
    </row>
    <row r="43" spans="1:9" x14ac:dyDescent="0.3">
      <c r="A43">
        <v>43</v>
      </c>
      <c r="B43">
        <v>0.16193999999999997</v>
      </c>
      <c r="C43">
        <v>2.4791439836244451</v>
      </c>
      <c r="D43">
        <v>3.129130986645146</v>
      </c>
      <c r="E43">
        <v>2.7752397593996418</v>
      </c>
      <c r="F43">
        <v>20.878238124350009</v>
      </c>
      <c r="G43">
        <v>27.362922066186439</v>
      </c>
      <c r="H43">
        <v>21.880020037698035</v>
      </c>
      <c r="I43">
        <v>0.40337948081102376</v>
      </c>
    </row>
    <row r="44" spans="1:9" x14ac:dyDescent="0.3">
      <c r="A44">
        <v>44</v>
      </c>
      <c r="B44">
        <v>0.16193999999999997</v>
      </c>
      <c r="C44">
        <v>2.5308403529256918</v>
      </c>
      <c r="D44">
        <v>3.1813646474587243</v>
      </c>
      <c r="E44">
        <v>2.8451114210655946</v>
      </c>
      <c r="F44">
        <v>20.878238124350009</v>
      </c>
      <c r="G44">
        <v>27.561005580695845</v>
      </c>
      <c r="H44">
        <v>21.90045719982216</v>
      </c>
      <c r="I44">
        <v>0.41512855112909436</v>
      </c>
    </row>
    <row r="45" spans="1:9" x14ac:dyDescent="0.3">
      <c r="A45">
        <v>45</v>
      </c>
      <c r="B45">
        <v>0.16193999999999997</v>
      </c>
      <c r="C45">
        <v>2.5841014482758906</v>
      </c>
      <c r="D45">
        <v>3.234771867301578</v>
      </c>
      <c r="E45">
        <v>2.9183770026415061</v>
      </c>
      <c r="F45">
        <v>20.878238124350009</v>
      </c>
      <c r="G45">
        <v>27.788731049600187</v>
      </c>
      <c r="H45">
        <v>21.942689931859604</v>
      </c>
      <c r="I45">
        <v>0.42697737944555697</v>
      </c>
    </row>
    <row r="46" spans="1:9" x14ac:dyDescent="0.3">
      <c r="A46">
        <v>46</v>
      </c>
      <c r="B46">
        <v>0.16193999999999997</v>
      </c>
      <c r="C46">
        <v>2.6387314458395785</v>
      </c>
      <c r="D46">
        <v>3.2892108708209178</v>
      </c>
      <c r="E46">
        <v>2.9955592235291637</v>
      </c>
      <c r="F46">
        <v>20.878238124350009</v>
      </c>
      <c r="G46">
        <v>28.049556996009475</v>
      </c>
      <c r="H46">
        <v>22.010749713419763</v>
      </c>
      <c r="I46">
        <v>0.4389259657604116</v>
      </c>
    </row>
    <row r="47" spans="1:9" x14ac:dyDescent="0.3">
      <c r="A47">
        <v>47</v>
      </c>
      <c r="B47">
        <v>0.16193999999999997</v>
      </c>
      <c r="C47">
        <v>2.6950356321824649</v>
      </c>
      <c r="D47">
        <v>3.3448782380720976</v>
      </c>
      <c r="E47">
        <v>3.0775841345665342</v>
      </c>
      <c r="F47">
        <v>20.898577626427528</v>
      </c>
      <c r="G47">
        <v>28.346807904642326</v>
      </c>
      <c r="H47">
        <v>22.107587685064068</v>
      </c>
      <c r="I47">
        <v>0.45097431007365807</v>
      </c>
    </row>
    <row r="48" spans="1:9" x14ac:dyDescent="0.3">
      <c r="A48">
        <v>48</v>
      </c>
      <c r="B48">
        <v>0.16193999999999997</v>
      </c>
      <c r="C48">
        <v>2.753384444866128</v>
      </c>
      <c r="D48">
        <v>3.4019569153919567</v>
      </c>
      <c r="E48">
        <v>3.1647802760644632</v>
      </c>
      <c r="F48">
        <v>20.954228837083743</v>
      </c>
      <c r="G48">
        <v>28.684046813900025</v>
      </c>
      <c r="H48">
        <v>22.23500110678776</v>
      </c>
      <c r="I48">
        <v>0.46312241238529661</v>
      </c>
    </row>
    <row r="49" spans="1:9" x14ac:dyDescent="0.3">
      <c r="A49">
        <v>49</v>
      </c>
      <c r="B49">
        <v>0.16193999999999997</v>
      </c>
      <c r="C49">
        <v>2.8138763228893131</v>
      </c>
      <c r="D49">
        <v>3.4604493170985315</v>
      </c>
      <c r="E49">
        <v>3.2571626318543836</v>
      </c>
      <c r="F49">
        <v>21.052929807901123</v>
      </c>
      <c r="G49">
        <v>29.06339578539647</v>
      </c>
      <c r="H49">
        <v>22.393629283319505</v>
      </c>
      <c r="I49">
        <v>0.475370272695327</v>
      </c>
    </row>
    <row r="50" spans="1:9" x14ac:dyDescent="0.3">
      <c r="A50">
        <v>50</v>
      </c>
      <c r="B50">
        <v>0.16193999999999997</v>
      </c>
      <c r="C50">
        <v>2.8768418737844503</v>
      </c>
      <c r="D50">
        <v>3.5201547510417512</v>
      </c>
      <c r="E50">
        <v>3.3540290775515942</v>
      </c>
      <c r="F50">
        <v>21.19629989283364</v>
      </c>
      <c r="G50">
        <v>29.481257366739136</v>
      </c>
      <c r="H50">
        <v>22.582104084342937</v>
      </c>
      <c r="I50">
        <v>0.4877178910037494</v>
      </c>
    </row>
    <row r="51" spans="1:9" x14ac:dyDescent="0.3">
      <c r="A51">
        <v>51</v>
      </c>
      <c r="B51">
        <v>0.16193999999999997</v>
      </c>
      <c r="C51">
        <v>2.9427020225509288</v>
      </c>
      <c r="D51">
        <v>3.580898691044065</v>
      </c>
      <c r="E51">
        <v>3.4548210921389644</v>
      </c>
      <c r="F51">
        <v>21.380006864662931</v>
      </c>
      <c r="G51">
        <v>29.93011337332014</v>
      </c>
      <c r="H51">
        <v>22.796042355517898</v>
      </c>
      <c r="I51">
        <v>0.50016526731056377</v>
      </c>
    </row>
    <row r="52" spans="1:9" x14ac:dyDescent="0.3">
      <c r="A52">
        <v>52</v>
      </c>
      <c r="B52">
        <v>0.16193999999999997</v>
      </c>
      <c r="C52">
        <v>3.0115965021400726</v>
      </c>
      <c r="D52">
        <v>3.6427734541070032</v>
      </c>
      <c r="E52">
        <v>3.5588003822782484</v>
      </c>
      <c r="F52">
        <v>21.594416774512332</v>
      </c>
      <c r="G52">
        <v>30.400464017776859</v>
      </c>
      <c r="H52">
        <v>23.02834952587278</v>
      </c>
      <c r="I52">
        <v>0.51271240161577003</v>
      </c>
    </row>
    <row r="53" spans="1:9" x14ac:dyDescent="0.3">
      <c r="A53">
        <v>53</v>
      </c>
      <c r="B53">
        <v>0.16193999999999997</v>
      </c>
      <c r="C53">
        <v>3.0830139700315842</v>
      </c>
      <c r="D53">
        <v>3.7059730512610831</v>
      </c>
      <c r="E53">
        <v>3.6653139708496862</v>
      </c>
      <c r="F53">
        <v>21.833737136639179</v>
      </c>
      <c r="G53">
        <v>30.885532343303698</v>
      </c>
      <c r="H53">
        <v>23.273264170292816</v>
      </c>
      <c r="I53">
        <v>0.52535929391936842</v>
      </c>
    </row>
    <row r="54" spans="1:9" x14ac:dyDescent="0.3">
      <c r="A54">
        <v>54</v>
      </c>
      <c r="B54">
        <v>0.16193999999999997</v>
      </c>
      <c r="C54">
        <v>3.1560123766243562</v>
      </c>
      <c r="D54">
        <v>3.7704780456569558</v>
      </c>
      <c r="E54">
        <v>3.7735435598499008</v>
      </c>
      <c r="F54">
        <v>22.093152363380455</v>
      </c>
      <c r="G54">
        <v>31.379798566461321</v>
      </c>
      <c r="H54">
        <v>23.525968334197209</v>
      </c>
      <c r="I54">
        <v>0.5381059442213586</v>
      </c>
    </row>
    <row r="55" spans="1:9" x14ac:dyDescent="0.3">
      <c r="A55">
        <v>55</v>
      </c>
      <c r="B55">
        <v>0.16193999999999997</v>
      </c>
      <c r="C55">
        <v>3.2294193237226989</v>
      </c>
      <c r="D55">
        <v>3.8360798703812762</v>
      </c>
      <c r="E55">
        <v>3.8824018047326163</v>
      </c>
      <c r="F55">
        <v>22.368759131138713</v>
      </c>
      <c r="G55">
        <v>31.875459669280026</v>
      </c>
      <c r="H55">
        <v>23.782924815592544</v>
      </c>
      <c r="I55">
        <v>0.5509523525217408</v>
      </c>
    </row>
    <row r="56" spans="1:9" x14ac:dyDescent="0.3">
      <c r="A56">
        <v>56</v>
      </c>
      <c r="B56">
        <v>0.16193999999999997</v>
      </c>
      <c r="C56">
        <v>3.3030102091009605</v>
      </c>
      <c r="D56">
        <v>3.902663800903067</v>
      </c>
      <c r="E56">
        <v>3.9908074914666924</v>
      </c>
      <c r="F56">
        <v>22.65663227900648</v>
      </c>
      <c r="G56">
        <v>32.363583449058815</v>
      </c>
      <c r="H56">
        <v>24.041489963586198</v>
      </c>
      <c r="I56">
        <v>0.563898518820515</v>
      </c>
    </row>
    <row r="57" spans="1:9" x14ac:dyDescent="0.3">
      <c r="A57">
        <v>57</v>
      </c>
      <c r="B57">
        <v>0.16193999999999997</v>
      </c>
      <c r="C57">
        <v>3.3770485478512366</v>
      </c>
      <c r="D57">
        <v>3.9704295882387663</v>
      </c>
      <c r="E57">
        <v>4.0976781241757694</v>
      </c>
      <c r="F57">
        <v>22.954222845063697</v>
      </c>
      <c r="G57">
        <v>32.839416605200952</v>
      </c>
      <c r="H57">
        <v>24.300026221532065</v>
      </c>
      <c r="I57">
        <v>0.57694444311768123</v>
      </c>
    </row>
    <row r="58" spans="1:9" x14ac:dyDescent="0.3">
      <c r="A58">
        <v>58</v>
      </c>
      <c r="B58">
        <v>0.16193999999999997</v>
      </c>
      <c r="C58">
        <v>3.4521151897794482</v>
      </c>
      <c r="D58">
        <v>4.0397625159294206</v>
      </c>
      <c r="E58">
        <v>4.201519723695907</v>
      </c>
      <c r="F58">
        <v>23.260684029924636</v>
      </c>
      <c r="G58">
        <v>33.303807466311405</v>
      </c>
      <c r="H58">
        <v>24.557639512723537</v>
      </c>
      <c r="I58">
        <v>0.59009012541323924</v>
      </c>
    </row>
    <row r="59" spans="1:9" x14ac:dyDescent="0.3">
      <c r="A59">
        <v>59</v>
      </c>
      <c r="B59">
        <v>0.16193999999999997</v>
      </c>
      <c r="C59">
        <v>3.528049692755749</v>
      </c>
      <c r="D59">
        <v>4.1109042453454991</v>
      </c>
      <c r="E59">
        <v>4.3006105627609701</v>
      </c>
      <c r="F59">
        <v>23.57434465692565</v>
      </c>
      <c r="G59">
        <v>33.760287870915086</v>
      </c>
      <c r="H59">
        <v>24.81315252722564</v>
      </c>
      <c r="I59">
        <v>0.60333556570718938</v>
      </c>
    </row>
    <row r="60" spans="1:9" x14ac:dyDescent="0.3">
      <c r="A60">
        <v>60</v>
      </c>
      <c r="B60">
        <v>0.16193999999999997</v>
      </c>
      <c r="C60">
        <v>3.6037806844118214</v>
      </c>
      <c r="D60">
        <v>4.1837836005537499</v>
      </c>
      <c r="E60">
        <v>4.3930499309756881</v>
      </c>
      <c r="F60">
        <v>23.893673435500645</v>
      </c>
      <c r="G60">
        <v>34.210705074493831</v>
      </c>
      <c r="H60">
        <v>25.065298657451581</v>
      </c>
      <c r="I60">
        <v>0.61668076399953153</v>
      </c>
    </row>
    <row r="61" spans="1:9" x14ac:dyDescent="0.3">
      <c r="A61">
        <v>61</v>
      </c>
      <c r="B61">
        <v>0.16193999999999997</v>
      </c>
      <c r="C61">
        <v>3.6777490458688677</v>
      </c>
      <c r="D61">
        <v>4.2581163252452479</v>
      </c>
      <c r="E61">
        <v>4.47761644553111</v>
      </c>
      <c r="F61">
        <v>24.217311372897974</v>
      </c>
      <c r="G61">
        <v>34.65498704442679</v>
      </c>
      <c r="H61">
        <v>25.312936212096471</v>
      </c>
      <c r="I61">
        <v>0.63012572029026526</v>
      </c>
    </row>
    <row r="62" spans="1:9" x14ac:dyDescent="0.3">
      <c r="A62">
        <v>62</v>
      </c>
      <c r="B62">
        <v>0.16193999999999997</v>
      </c>
      <c r="C62">
        <v>3.7487596027887067</v>
      </c>
      <c r="D62">
        <v>4.3336681850809047</v>
      </c>
      <c r="E62">
        <v>4.5532872459241878</v>
      </c>
      <c r="F62">
        <v>24.54358812938835</v>
      </c>
      <c r="G62">
        <v>35.09502958998214</v>
      </c>
      <c r="H62">
        <v>25.555009271578477</v>
      </c>
      <c r="I62">
        <v>0.64367043457939133</v>
      </c>
    </row>
    <row r="63" spans="1:9" x14ac:dyDescent="0.3">
      <c r="A63">
        <v>63</v>
      </c>
      <c r="B63">
        <v>0.16193999999999997</v>
      </c>
      <c r="C63">
        <v>3.8159698443217271</v>
      </c>
      <c r="D63">
        <v>4.4102946555712705</v>
      </c>
      <c r="E63">
        <v>4.6172017516909563</v>
      </c>
      <c r="F63">
        <v>24.870166519696962</v>
      </c>
      <c r="G63">
        <v>35.536205624582287</v>
      </c>
      <c r="H63">
        <v>25.790577517090973</v>
      </c>
      <c r="I63">
        <v>0.6573149068669093</v>
      </c>
    </row>
    <row r="64" spans="1:9" x14ac:dyDescent="0.3">
      <c r="A64">
        <v>64</v>
      </c>
      <c r="B64">
        <v>0.16193999999999997</v>
      </c>
      <c r="C64">
        <v>3.8788080493718358</v>
      </c>
      <c r="D64">
        <v>4.4877823679249831</v>
      </c>
      <c r="E64">
        <v>4.6645550875049571</v>
      </c>
      <c r="F64">
        <v>25.193583227967554</v>
      </c>
      <c r="G64">
        <v>35.985744422465189</v>
      </c>
      <c r="H64">
        <v>26.018661203702951</v>
      </c>
      <c r="I64">
        <v>0.67105913715281917</v>
      </c>
    </row>
    <row r="65" spans="1:9" x14ac:dyDescent="0.3">
      <c r="A65">
        <v>65</v>
      </c>
      <c r="B65">
        <v>0.16193999999999997</v>
      </c>
      <c r="C65">
        <v>3.9364687252415305</v>
      </c>
      <c r="D65">
        <v>4.5655517435034803</v>
      </c>
      <c r="E65">
        <v>4.6943375191584389</v>
      </c>
      <c r="F65">
        <v>25.51044401799437</v>
      </c>
      <c r="G65">
        <v>36.445251986504303</v>
      </c>
      <c r="H65">
        <v>26.239262426287095</v>
      </c>
      <c r="I65">
        <v>0.68490312543712106</v>
      </c>
    </row>
    <row r="66" spans="1:9" x14ac:dyDescent="0.3">
      <c r="A66">
        <v>66</v>
      </c>
      <c r="B66">
        <v>0.16193999999999997</v>
      </c>
      <c r="C66">
        <v>3.9878337469668583</v>
      </c>
      <c r="D66">
        <v>4.6431080020619344</v>
      </c>
      <c r="E66">
        <v>4.7028920855679814</v>
      </c>
      <c r="F66">
        <v>25.818442484785262</v>
      </c>
      <c r="G66">
        <v>36.913698080357648</v>
      </c>
      <c r="H66">
        <v>26.453183557680532</v>
      </c>
      <c r="I66">
        <v>0.69884687171981485</v>
      </c>
    </row>
    <row r="67" spans="1:9" x14ac:dyDescent="0.3">
      <c r="A67">
        <v>67</v>
      </c>
      <c r="B67">
        <v>0.16193999999999997</v>
      </c>
      <c r="C67">
        <v>4.0328188687339726</v>
      </c>
      <c r="D67">
        <v>4.7197815323620844</v>
      </c>
      <c r="E67">
        <v>4.7030542498588401</v>
      </c>
      <c r="F67">
        <v>26.116838230946836</v>
      </c>
      <c r="G67">
        <v>37.386657478402611</v>
      </c>
      <c r="H67">
        <v>26.662646634498081</v>
      </c>
      <c r="I67">
        <v>0.71289037600090055</v>
      </c>
    </row>
    <row r="68" spans="1:9" x14ac:dyDescent="0.3">
      <c r="A68">
        <v>68</v>
      </c>
      <c r="B68">
        <v>0.16193999999999997</v>
      </c>
      <c r="C68">
        <v>4.0730649279284323</v>
      </c>
      <c r="D68">
        <v>4.7953702378894434</v>
      </c>
      <c r="E68">
        <v>4.7030542498588401</v>
      </c>
      <c r="F68">
        <v>26.404613246327354</v>
      </c>
      <c r="G68">
        <v>37.861893276591964</v>
      </c>
      <c r="H68">
        <v>26.869691439966672</v>
      </c>
      <c r="I68">
        <v>0.72703363828037837</v>
      </c>
    </row>
    <row r="69" spans="1:9" x14ac:dyDescent="0.3">
      <c r="A69">
        <v>69</v>
      </c>
      <c r="B69">
        <v>0.16193999999999997</v>
      </c>
      <c r="C69">
        <v>4.1111844130930315</v>
      </c>
      <c r="D69">
        <v>4.8695423144188377</v>
      </c>
      <c r="E69">
        <v>4.7030542498588401</v>
      </c>
      <c r="F69">
        <v>26.679828045416823</v>
      </c>
      <c r="G69">
        <v>38.333755215948713</v>
      </c>
      <c r="H69">
        <v>27.075520107002681</v>
      </c>
      <c r="I69">
        <v>0.7412766585582482</v>
      </c>
    </row>
    <row r="70" spans="1:9" x14ac:dyDescent="0.3">
      <c r="A70">
        <v>70</v>
      </c>
      <c r="B70">
        <v>0.16193999999999997</v>
      </c>
      <c r="C70">
        <v>4.1490841805066108</v>
      </c>
      <c r="D70">
        <v>4.9416741400345314</v>
      </c>
      <c r="E70">
        <v>4.7030542498588401</v>
      </c>
      <c r="F70">
        <v>26.941582293226546</v>
      </c>
      <c r="G70">
        <v>38.794067898518428</v>
      </c>
      <c r="H70">
        <v>27.281050050910547</v>
      </c>
      <c r="I70">
        <v>0.75561943683450972</v>
      </c>
    </row>
    <row r="71" spans="1:9" x14ac:dyDescent="0.3">
      <c r="A71">
        <v>71</v>
      </c>
      <c r="B71">
        <v>0.16193999999999997</v>
      </c>
      <c r="C71">
        <v>4.1865350770266483</v>
      </c>
      <c r="D71">
        <v>5.0108715106679194</v>
      </c>
      <c r="E71">
        <v>4.7030542498588401</v>
      </c>
      <c r="F71">
        <v>27.19130663419762</v>
      </c>
      <c r="G71">
        <v>39.234054291760195</v>
      </c>
      <c r="H71">
        <v>27.486752016041844</v>
      </c>
      <c r="I71">
        <v>0.77006197310916336</v>
      </c>
    </row>
    <row r="72" spans="1:9" x14ac:dyDescent="0.3">
      <c r="A72">
        <v>72</v>
      </c>
      <c r="B72">
        <v>0.16193999999999997</v>
      </c>
      <c r="C72">
        <v>4.2211628674944608</v>
      </c>
      <c r="D72">
        <v>5.0764415489154882</v>
      </c>
      <c r="E72">
        <v>4.7030542498588401</v>
      </c>
      <c r="F72">
        <v>27.430361934401265</v>
      </c>
      <c r="G72">
        <v>39.648978713475138</v>
      </c>
      <c r="H72">
        <v>27.69213060593578</v>
      </c>
      <c r="I72">
        <v>0.78460426738220901</v>
      </c>
    </row>
    <row r="73" spans="1:9" x14ac:dyDescent="0.3">
      <c r="A73">
        <v>73</v>
      </c>
      <c r="B73">
        <v>0.16193999999999997</v>
      </c>
      <c r="C73">
        <v>4.2502038735827936</v>
      </c>
      <c r="D73">
        <v>5.1379175380066568</v>
      </c>
      <c r="E73">
        <v>4.7030542498588401</v>
      </c>
      <c r="F73">
        <v>27.658426753252161</v>
      </c>
      <c r="G73">
        <v>40.039858275434156</v>
      </c>
      <c r="H73">
        <v>27.894432746657863</v>
      </c>
      <c r="I73">
        <v>0.79924631965364656</v>
      </c>
    </row>
    <row r="74" spans="1:9" x14ac:dyDescent="0.3">
      <c r="A74">
        <v>74</v>
      </c>
      <c r="B74">
        <v>0.16193999999999997</v>
      </c>
      <c r="C74">
        <v>4.2725480752585083</v>
      </c>
      <c r="D74">
        <v>5.1953617841986679</v>
      </c>
      <c r="E74">
        <v>4.7030542498588401</v>
      </c>
      <c r="F74">
        <v>27.873998675326472</v>
      </c>
      <c r="G74">
        <v>40.410744642008645</v>
      </c>
      <c r="H74">
        <v>28.089278414412984</v>
      </c>
      <c r="I74">
        <v>0.81398812992347602</v>
      </c>
    </row>
    <row r="75" spans="1:9" x14ac:dyDescent="0.3">
      <c r="A75">
        <v>75</v>
      </c>
      <c r="B75">
        <v>0.16193999999999997</v>
      </c>
      <c r="C75">
        <v>4.2892506560613688</v>
      </c>
      <c r="D75">
        <v>5.2489013680235193</v>
      </c>
      <c r="E75">
        <v>4.7034941711260299</v>
      </c>
      <c r="F75">
        <v>28.076158756768603</v>
      </c>
      <c r="G75">
        <v>40.762810340436261</v>
      </c>
      <c r="H75">
        <v>28.272100178764052</v>
      </c>
      <c r="I75">
        <v>0.82882969819169761</v>
      </c>
    </row>
    <row r="76" spans="1:9" x14ac:dyDescent="0.3">
      <c r="A76">
        <v>76</v>
      </c>
      <c r="B76">
        <v>0.16193999999999997</v>
      </c>
      <c r="C76">
        <v>4.3019535723548827</v>
      </c>
      <c r="D76">
        <v>5.2985858057424728</v>
      </c>
      <c r="E76">
        <v>4.7054671170382338</v>
      </c>
      <c r="F76">
        <v>28.265104141536519</v>
      </c>
      <c r="G76">
        <v>41.092780626915946</v>
      </c>
      <c r="H76">
        <v>28.439546366951841</v>
      </c>
      <c r="I76">
        <v>0.84377102445831098</v>
      </c>
    </row>
    <row r="77" spans="1:9" x14ac:dyDescent="0.3">
      <c r="A77">
        <v>77</v>
      </c>
      <c r="B77">
        <v>0.16193999999999997</v>
      </c>
      <c r="C77">
        <v>4.3116854697435443</v>
      </c>
      <c r="D77">
        <v>5.3441794453908313</v>
      </c>
      <c r="E77">
        <v>4.7079365759426013</v>
      </c>
      <c r="F77">
        <v>28.44032202028308</v>
      </c>
      <c r="G77">
        <v>41.396712757927155</v>
      </c>
      <c r="H77">
        <v>28.589917484819118</v>
      </c>
      <c r="I77">
        <v>0.85881210872331637</v>
      </c>
    </row>
    <row r="78" spans="1:9" x14ac:dyDescent="0.3">
      <c r="A78">
        <v>78</v>
      </c>
      <c r="B78">
        <v>0.16193999999999997</v>
      </c>
      <c r="C78">
        <v>4.3186827786863358</v>
      </c>
      <c r="D78">
        <v>5.385496463497514</v>
      </c>
      <c r="E78">
        <v>4.7096117746488462</v>
      </c>
      <c r="F78">
        <v>28.598776280394844</v>
      </c>
      <c r="G78">
        <v>41.67158521739605</v>
      </c>
      <c r="H78">
        <v>28.722611191450952</v>
      </c>
      <c r="I78">
        <v>0.87395295098671388</v>
      </c>
    </row>
    <row r="79" spans="1:9" x14ac:dyDescent="0.3">
      <c r="A79">
        <v>79</v>
      </c>
      <c r="B79">
        <v>0.16193999999999997</v>
      </c>
      <c r="C79">
        <v>4.3233270585786379</v>
      </c>
      <c r="D79">
        <v>5.4225566012665487</v>
      </c>
      <c r="E79">
        <v>4.710729030678622</v>
      </c>
      <c r="F79">
        <v>28.737494440746023</v>
      </c>
      <c r="G79">
        <v>41.914726349317974</v>
      </c>
      <c r="H79">
        <v>28.83836254445033</v>
      </c>
      <c r="I79">
        <v>0.88919355124850308</v>
      </c>
    </row>
    <row r="80" spans="1:9" x14ac:dyDescent="0.3">
      <c r="A80">
        <v>80</v>
      </c>
      <c r="B80">
        <v>0.16193999999999997</v>
      </c>
      <c r="C80">
        <v>4.327227905769953</v>
      </c>
      <c r="D80">
        <v>5.455637561581125</v>
      </c>
      <c r="E80">
        <v>4.7125016478396091</v>
      </c>
      <c r="F80">
        <v>28.85620864869216</v>
      </c>
      <c r="G80">
        <v>42.123707799780689</v>
      </c>
      <c r="H80">
        <v>28.93995954753181</v>
      </c>
      <c r="I80">
        <v>0.9045339095086844</v>
      </c>
    </row>
    <row r="81" spans="1:9" x14ac:dyDescent="0.3">
      <c r="A81">
        <v>81</v>
      </c>
      <c r="B81">
        <v>0.16193999999999997</v>
      </c>
      <c r="C81">
        <v>4.33199388698457</v>
      </c>
      <c r="D81">
        <v>5.4852015620641907</v>
      </c>
      <c r="E81">
        <v>4.7150276161669256</v>
      </c>
      <c r="F81">
        <v>28.958448294649191</v>
      </c>
      <c r="G81">
        <v>42.2976493546361</v>
      </c>
      <c r="H81">
        <v>29.030861047292813</v>
      </c>
      <c r="I81">
        <v>0.91997402576725762</v>
      </c>
    </row>
    <row r="82" spans="1:9" x14ac:dyDescent="0.3">
      <c r="A82">
        <v>82</v>
      </c>
      <c r="B82">
        <v>0.16193999999999997</v>
      </c>
      <c r="C82">
        <v>4.3385293864533478</v>
      </c>
      <c r="D82">
        <v>5.5116889770685091</v>
      </c>
      <c r="E82">
        <v>4.7182434989333455</v>
      </c>
      <c r="F82">
        <v>29.047548690728053</v>
      </c>
      <c r="G82">
        <v>42.440998451202717</v>
      </c>
      <c r="H82">
        <v>29.114519199939163</v>
      </c>
      <c r="I82">
        <v>0.93551390002422286</v>
      </c>
    </row>
    <row r="83" spans="1:9" x14ac:dyDescent="0.3">
      <c r="A83">
        <v>83</v>
      </c>
      <c r="B83">
        <v>0.16193999999999997</v>
      </c>
      <c r="C83">
        <v>4.3457256682971872</v>
      </c>
      <c r="D83">
        <v>5.5353809051231169</v>
      </c>
      <c r="E83">
        <v>4.7213980793737615</v>
      </c>
      <c r="F83">
        <v>29.125129513914967</v>
      </c>
      <c r="G83">
        <v>42.56159424891684</v>
      </c>
      <c r="H83">
        <v>29.192559121027905</v>
      </c>
      <c r="I83">
        <v>0.95115353227958011</v>
      </c>
    </row>
    <row r="84" spans="1:9" x14ac:dyDescent="0.3">
      <c r="A84">
        <v>84</v>
      </c>
      <c r="B84">
        <v>0.16193999999999997</v>
      </c>
      <c r="C84">
        <v>4.3522573227757757</v>
      </c>
      <c r="D84">
        <v>5.5567509581831356</v>
      </c>
      <c r="E84">
        <v>4.7239268846548228</v>
      </c>
      <c r="F84">
        <v>29.192043819488589</v>
      </c>
      <c r="G84">
        <v>42.668474994468411</v>
      </c>
      <c r="H84">
        <v>29.265615318377865</v>
      </c>
      <c r="I84">
        <v>0.96689292253332904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Normal="100" workbookViewId="0">
      <selection activeCell="B9" sqref="B9:B11"/>
    </sheetView>
  </sheetViews>
  <sheetFormatPr baseColWidth="10" defaultRowHeight="14.4" x14ac:dyDescent="0.3"/>
  <cols>
    <col min="3" max="3" width="76.88671875" bestFit="1" customWidth="1"/>
    <col min="6" max="6" width="18.6640625" bestFit="1" customWidth="1"/>
    <col min="7" max="7" width="13" bestFit="1" customWidth="1"/>
    <col min="10" max="10" width="35.44140625" bestFit="1" customWidth="1"/>
  </cols>
  <sheetData>
    <row r="1" spans="1:4" ht="15" thickBot="1" x14ac:dyDescent="0.35">
      <c r="A1" s="15" t="s">
        <v>0</v>
      </c>
      <c r="B1" s="15" t="s">
        <v>1</v>
      </c>
      <c r="C1" s="15" t="s">
        <v>2</v>
      </c>
    </row>
    <row r="2" spans="1:4" x14ac:dyDescent="0.3">
      <c r="A2" s="51" t="s">
        <v>12</v>
      </c>
      <c r="B2" s="51"/>
      <c r="C2" s="51"/>
      <c r="D2" t="s">
        <v>206</v>
      </c>
    </row>
    <row r="3" spans="1:4" x14ac:dyDescent="0.3">
      <c r="A3" t="s">
        <v>3</v>
      </c>
      <c r="B3" s="14">
        <f>B5*D3</f>
        <v>1.6643999999999999</v>
      </c>
      <c r="C3" t="s">
        <v>4</v>
      </c>
      <c r="D3">
        <v>1.752</v>
      </c>
    </row>
    <row r="4" spans="1:4" x14ac:dyDescent="0.3">
      <c r="A4" t="s">
        <v>8</v>
      </c>
      <c r="B4" s="14">
        <v>1</v>
      </c>
      <c r="C4" t="s">
        <v>9</v>
      </c>
    </row>
    <row r="5" spans="1:4" x14ac:dyDescent="0.3">
      <c r="A5" t="s">
        <v>10</v>
      </c>
      <c r="B5" s="14">
        <v>0.95</v>
      </c>
      <c r="C5" t="s">
        <v>11</v>
      </c>
    </row>
    <row r="6" spans="1:4" x14ac:dyDescent="0.3">
      <c r="A6" t="s">
        <v>13</v>
      </c>
      <c r="B6" s="14">
        <v>0.14499999999999999</v>
      </c>
      <c r="C6" t="s">
        <v>14</v>
      </c>
    </row>
    <row r="7" spans="1:4" x14ac:dyDescent="0.3">
      <c r="A7" t="s">
        <v>69</v>
      </c>
      <c r="B7" s="14">
        <v>0.03</v>
      </c>
      <c r="C7" t="s">
        <v>38</v>
      </c>
    </row>
    <row r="8" spans="1:4" x14ac:dyDescent="0.3">
      <c r="A8" s="51" t="s">
        <v>19</v>
      </c>
      <c r="B8" s="51"/>
      <c r="C8" s="51"/>
    </row>
    <row r="9" spans="1:4" x14ac:dyDescent="0.3">
      <c r="A9" t="s">
        <v>15</v>
      </c>
      <c r="B9" s="13">
        <v>0.2</v>
      </c>
      <c r="C9" t="s">
        <v>21</v>
      </c>
    </row>
    <row r="10" spans="1:4" x14ac:dyDescent="0.3">
      <c r="A10" t="s">
        <v>16</v>
      </c>
      <c r="B10" s="13">
        <v>0.2</v>
      </c>
      <c r="C10" t="s">
        <v>20</v>
      </c>
    </row>
    <row r="11" spans="1:4" x14ac:dyDescent="0.3">
      <c r="A11" t="s">
        <v>123</v>
      </c>
      <c r="B11" s="13">
        <v>0.2</v>
      </c>
      <c r="C11" t="s">
        <v>124</v>
      </c>
    </row>
    <row r="12" spans="1:4" x14ac:dyDescent="0.3">
      <c r="A12" t="s">
        <v>17</v>
      </c>
      <c r="B12" s="14">
        <v>0</v>
      </c>
      <c r="C12" t="s">
        <v>22</v>
      </c>
    </row>
    <row r="13" spans="1:4" x14ac:dyDescent="0.3">
      <c r="A13" t="s">
        <v>18</v>
      </c>
      <c r="B13" s="14">
        <v>0</v>
      </c>
      <c r="C13" t="s">
        <v>23</v>
      </c>
    </row>
    <row r="14" spans="1:4" x14ac:dyDescent="0.3">
      <c r="A14" t="s">
        <v>182</v>
      </c>
      <c r="B14" s="14">
        <v>0</v>
      </c>
      <c r="C14" t="s">
        <v>183</v>
      </c>
    </row>
    <row r="15" spans="1:4" x14ac:dyDescent="0.3">
      <c r="A15" t="s">
        <v>27</v>
      </c>
      <c r="B15" s="14">
        <v>0</v>
      </c>
      <c r="C15" t="s">
        <v>28</v>
      </c>
    </row>
    <row r="16" spans="1:4" x14ac:dyDescent="0.3">
      <c r="A16" t="s">
        <v>26</v>
      </c>
      <c r="B16" s="14">
        <v>0</v>
      </c>
      <c r="C16" t="s">
        <v>29</v>
      </c>
    </row>
    <row r="17" spans="1:10" x14ac:dyDescent="0.3">
      <c r="A17" t="s">
        <v>180</v>
      </c>
      <c r="B17" s="14">
        <v>0</v>
      </c>
      <c r="C17" t="s">
        <v>181</v>
      </c>
    </row>
    <row r="18" spans="1:10" x14ac:dyDescent="0.3">
      <c r="A18" t="s">
        <v>24</v>
      </c>
      <c r="B18" s="14">
        <v>0</v>
      </c>
      <c r="C18" t="s">
        <v>25</v>
      </c>
    </row>
    <row r="19" spans="1:10" x14ac:dyDescent="0.3">
      <c r="A19" s="51" t="s">
        <v>7</v>
      </c>
      <c r="B19" s="51"/>
      <c r="C19" s="51"/>
      <c r="D19" t="s">
        <v>121</v>
      </c>
      <c r="E19" t="s">
        <v>122</v>
      </c>
      <c r="F19" t="s">
        <v>134</v>
      </c>
      <c r="G19" t="s">
        <v>135</v>
      </c>
      <c r="H19" t="s">
        <v>121</v>
      </c>
      <c r="I19" t="s">
        <v>148</v>
      </c>
    </row>
    <row r="20" spans="1:10" x14ac:dyDescent="0.3">
      <c r="A20" t="str">
        <f>"phiY0_" &amp; D20 &amp; "_" &amp; E20 &amp; "_p"</f>
        <v>phiY0_1_1_p</v>
      </c>
      <c r="B20" s="16">
        <f>F20*G20</f>
        <v>2.7448306742439671E-2</v>
      </c>
      <c r="C20" t="str">
        <f>CONCATENATE(D$19, " ", D20, " ",E$19, " ",E20)</f>
        <v>Sector 1 Region 1</v>
      </c>
      <c r="D20">
        <v>1</v>
      </c>
      <c r="E20">
        <v>1</v>
      </c>
      <c r="F20" s="2">
        <f t="shared" ref="F20:F28" si="0">VLOOKUP(D20,$H$20:$I$27,2,0)</f>
        <v>0.12065051525610013</v>
      </c>
      <c r="G20" s="39">
        <f>Data!C65/Data!C$59</f>
        <v>0.22750260688216892</v>
      </c>
      <c r="H20">
        <v>1</v>
      </c>
      <c r="I20" s="2">
        <f>Data!B2</f>
        <v>0.12065051525610013</v>
      </c>
      <c r="J20" s="2"/>
    </row>
    <row r="21" spans="1:10" x14ac:dyDescent="0.3">
      <c r="A21" t="str">
        <f t="shared" ref="A21:A28" si="1">"phiY0_" &amp; D21 &amp; "_" &amp; E21 &amp; "_p"</f>
        <v>phiY0_1_2_p</v>
      </c>
      <c r="B21" s="16">
        <f t="shared" ref="B21:B28" si="2">F21*G21</f>
        <v>8.3002270532025104E-3</v>
      </c>
      <c r="C21" t="str">
        <f t="shared" ref="C21:C28" si="3">CONCATENATE(D$19, " ", D21, " ",E$19, " ",E21)</f>
        <v>Sector 1 Region 2</v>
      </c>
      <c r="D21">
        <v>1</v>
      </c>
      <c r="E21">
        <v>2</v>
      </c>
      <c r="F21" s="2">
        <f t="shared" si="0"/>
        <v>0.12065051525610013</v>
      </c>
      <c r="G21" s="39">
        <f>Data!C60/Data!C$59</f>
        <v>6.8795620437956215E-2</v>
      </c>
      <c r="H21">
        <v>2</v>
      </c>
      <c r="I21" s="2">
        <f>Data!B3</f>
        <v>0.41899633359784821</v>
      </c>
      <c r="J21" s="2"/>
    </row>
    <row r="22" spans="1:10" x14ac:dyDescent="0.3">
      <c r="A22" t="str">
        <f t="shared" si="1"/>
        <v>phiY0_1_3_p</v>
      </c>
      <c r="B22" s="16">
        <f t="shared" si="2"/>
        <v>8.4901981460457951E-2</v>
      </c>
      <c r="C22" t="str">
        <f t="shared" si="3"/>
        <v>Sector 1 Region 3</v>
      </c>
      <c r="D22">
        <v>1</v>
      </c>
      <c r="E22">
        <v>3</v>
      </c>
      <c r="F22" s="2">
        <f t="shared" si="0"/>
        <v>0.12065051525610013</v>
      </c>
      <c r="G22" s="39">
        <f>1-G21-G20</f>
        <v>0.70370177267987488</v>
      </c>
      <c r="H22">
        <v>3</v>
      </c>
      <c r="I22" s="2">
        <f>Data!B4</f>
        <v>0.46035315114605213</v>
      </c>
      <c r="J22" s="2"/>
    </row>
    <row r="23" spans="1:10" x14ac:dyDescent="0.3">
      <c r="A23" t="str">
        <f t="shared" si="1"/>
        <v>phiY0_2_1_p</v>
      </c>
      <c r="B23" s="16">
        <f t="shared" si="2"/>
        <v>5.4858720730359044E-2</v>
      </c>
      <c r="C23" t="str">
        <f t="shared" si="3"/>
        <v>Sector 2 Region 1</v>
      </c>
      <c r="D23">
        <v>2</v>
      </c>
      <c r="E23">
        <v>1</v>
      </c>
      <c r="F23" s="2">
        <f t="shared" si="0"/>
        <v>0.41899633359784821</v>
      </c>
      <c r="G23" s="40">
        <f>Data!E65/Data!E59</f>
        <v>0.13092888011524303</v>
      </c>
      <c r="J23" s="2"/>
    </row>
    <row r="24" spans="1:10" x14ac:dyDescent="0.3">
      <c r="A24" t="str">
        <f t="shared" si="1"/>
        <v>phiY0_2_2_p</v>
      </c>
      <c r="B24" s="16">
        <f t="shared" si="2"/>
        <v>7.1691897873782176E-2</v>
      </c>
      <c r="C24" t="str">
        <f t="shared" si="3"/>
        <v>Sector 2 Region 2</v>
      </c>
      <c r="D24">
        <v>2</v>
      </c>
      <c r="E24">
        <v>2</v>
      </c>
      <c r="F24" s="2">
        <f t="shared" si="0"/>
        <v>0.41899633359784821</v>
      </c>
      <c r="G24" s="40">
        <f>Data!E60/Data!E59</f>
        <v>0.17110387878141173</v>
      </c>
      <c r="I24" s="2"/>
    </row>
    <row r="25" spans="1:10" x14ac:dyDescent="0.3">
      <c r="A25" t="str">
        <f t="shared" si="1"/>
        <v>phiY0_2_3_p</v>
      </c>
      <c r="B25" s="16">
        <f t="shared" si="2"/>
        <v>0.29244571499370697</v>
      </c>
      <c r="C25" t="str">
        <f t="shared" si="3"/>
        <v>Sector 2 Region 3</v>
      </c>
      <c r="D25">
        <v>2</v>
      </c>
      <c r="E25">
        <v>3</v>
      </c>
      <c r="F25" s="2">
        <f t="shared" si="0"/>
        <v>0.41899633359784821</v>
      </c>
      <c r="G25" s="40">
        <f>1-G24-G23</f>
        <v>0.69796724110334518</v>
      </c>
      <c r="I25" s="2"/>
    </row>
    <row r="26" spans="1:10" x14ac:dyDescent="0.3">
      <c r="A26" t="str">
        <f t="shared" si="1"/>
        <v>phiY0_3_1_p</v>
      </c>
      <c r="B26" s="16">
        <f t="shared" si="2"/>
        <v>8.658282540944072E-2</v>
      </c>
      <c r="C26" t="str">
        <f t="shared" si="3"/>
        <v>Sector 3 Region 1</v>
      </c>
      <c r="D26">
        <v>3</v>
      </c>
      <c r="E26">
        <v>1</v>
      </c>
      <c r="F26" s="2">
        <f t="shared" si="0"/>
        <v>0.46035315114605213</v>
      </c>
      <c r="G26" s="41">
        <f>Data!D101</f>
        <v>0.18807914140240425</v>
      </c>
      <c r="I26" s="2"/>
    </row>
    <row r="27" spans="1:10" x14ac:dyDescent="0.3">
      <c r="A27" t="str">
        <f t="shared" si="1"/>
        <v>phiY0_3_2_p</v>
      </c>
      <c r="B27" s="16">
        <f t="shared" si="2"/>
        <v>0.10487567023932795</v>
      </c>
      <c r="C27" t="str">
        <f t="shared" si="3"/>
        <v>Sector 3 Region 2</v>
      </c>
      <c r="D27">
        <v>3</v>
      </c>
      <c r="E27">
        <v>2</v>
      </c>
      <c r="F27" s="2">
        <f t="shared" si="0"/>
        <v>0.46035315114605213</v>
      </c>
      <c r="G27" s="41">
        <f>Data!D96</f>
        <v>0.2278156888428792</v>
      </c>
      <c r="I27" s="2"/>
    </row>
    <row r="28" spans="1:10" x14ac:dyDescent="0.3">
      <c r="A28" t="str">
        <f t="shared" si="1"/>
        <v>phiY0_3_3_p</v>
      </c>
      <c r="B28" s="16">
        <f t="shared" si="2"/>
        <v>0.26889465549728347</v>
      </c>
      <c r="C28" t="str">
        <f t="shared" si="3"/>
        <v>Sector 3 Region 3</v>
      </c>
      <c r="D28">
        <v>3</v>
      </c>
      <c r="E28">
        <v>3</v>
      </c>
      <c r="F28" s="2">
        <f t="shared" si="0"/>
        <v>0.46035315114605213</v>
      </c>
      <c r="G28" s="41">
        <f>1-Start!G27-Start!G26</f>
        <v>0.5841051697547166</v>
      </c>
      <c r="I28" s="2"/>
    </row>
    <row r="29" spans="1:10" x14ac:dyDescent="0.3">
      <c r="A29" s="51" t="s">
        <v>6</v>
      </c>
      <c r="B29" s="51"/>
      <c r="C29" s="51"/>
      <c r="D29" t="s">
        <v>121</v>
      </c>
      <c r="E29" t="s">
        <v>122</v>
      </c>
      <c r="F29" t="s">
        <v>134</v>
      </c>
      <c r="G29" t="s">
        <v>135</v>
      </c>
      <c r="H29" t="s">
        <v>121</v>
      </c>
      <c r="I29" t="s">
        <v>148</v>
      </c>
    </row>
    <row r="30" spans="1:10" x14ac:dyDescent="0.3">
      <c r="A30" t="str">
        <f t="shared" ref="A30:A37" si="4">"phiN0_" &amp; D30 &amp; "_" &amp; E30 &amp; "_p"</f>
        <v>phiN0_1_1_p</v>
      </c>
      <c r="B30" s="16">
        <f>F30*G30</f>
        <v>9.5243892874238803E-2</v>
      </c>
      <c r="C30" t="str">
        <f>CONCATENATE(D$29, " ", D30, " ",E$29, " ",E30)</f>
        <v>Sector 1 Region 1</v>
      </c>
      <c r="D30">
        <v>1</v>
      </c>
      <c r="E30">
        <v>1</v>
      </c>
      <c r="F30" s="2">
        <f t="shared" ref="F30:F38" si="5">VLOOKUP(D30,$H$29:$I$37,2,0)</f>
        <v>0.41864967694004818</v>
      </c>
      <c r="G30" s="39">
        <f>G20</f>
        <v>0.22750260688216892</v>
      </c>
      <c r="H30">
        <v>1</v>
      </c>
      <c r="I30" s="2">
        <f>Data!B12</f>
        <v>0.41864967694004818</v>
      </c>
      <c r="J30" s="2"/>
    </row>
    <row r="31" spans="1:10" x14ac:dyDescent="0.3">
      <c r="A31" t="str">
        <f t="shared" si="4"/>
        <v>phiN0_1_2_p</v>
      </c>
      <c r="B31" s="16">
        <f t="shared" ref="B31:B37" si="6">F31*G31</f>
        <v>2.8801264271240544E-2</v>
      </c>
      <c r="C31" t="str">
        <f t="shared" ref="C31:C37" si="7">CONCATENATE(D$29, " ", D31, " ",E$29, " ",E31)</f>
        <v>Sector 1 Region 2</v>
      </c>
      <c r="D31">
        <v>1</v>
      </c>
      <c r="E31">
        <v>2</v>
      </c>
      <c r="F31" s="2">
        <f t="shared" si="5"/>
        <v>0.41864967694004818</v>
      </c>
      <c r="G31" s="39">
        <f t="shared" ref="G31:G38" si="8">G21</f>
        <v>6.8795620437956215E-2</v>
      </c>
      <c r="H31">
        <v>2</v>
      </c>
      <c r="I31" s="2">
        <f>Data!B13</f>
        <v>0.3244782638060289</v>
      </c>
      <c r="J31" s="2"/>
    </row>
    <row r="32" spans="1:10" x14ac:dyDescent="0.3">
      <c r="A32" t="str">
        <f t="shared" ref="A32" si="9">"phiN0_" &amp; D32 &amp; "_" &amp; E32 &amp; "_p"</f>
        <v>phiN0_1_3_p</v>
      </c>
      <c r="B32" s="16">
        <f t="shared" ref="B32" si="10">F32*G32</f>
        <v>0.29460451979456886</v>
      </c>
      <c r="C32" t="str">
        <f t="shared" ref="C32" si="11">CONCATENATE(D$29, " ", D32, " ",E$29, " ",E32)</f>
        <v>Sector 1 Region 3</v>
      </c>
      <c r="D32">
        <v>1</v>
      </c>
      <c r="E32">
        <v>3</v>
      </c>
      <c r="F32" s="2">
        <f t="shared" si="5"/>
        <v>0.41864967694004818</v>
      </c>
      <c r="G32" s="39">
        <f t="shared" si="8"/>
        <v>0.70370177267987488</v>
      </c>
      <c r="H32">
        <v>3</v>
      </c>
      <c r="I32" s="2">
        <f>Data!B14</f>
        <v>0.25687205925392287</v>
      </c>
      <c r="J32" s="2"/>
    </row>
    <row r="33" spans="1:10" x14ac:dyDescent="0.3">
      <c r="A33" t="str">
        <f t="shared" si="4"/>
        <v>phiN0_2_1_p</v>
      </c>
      <c r="B33" s="16">
        <f t="shared" si="6"/>
        <v>4.2483575701861759E-2</v>
      </c>
      <c r="C33" t="str">
        <f t="shared" si="7"/>
        <v>Sector 2 Region 1</v>
      </c>
      <c r="D33">
        <v>2</v>
      </c>
      <c r="E33">
        <v>1</v>
      </c>
      <c r="F33" s="2">
        <f t="shared" si="5"/>
        <v>0.3244782638060289</v>
      </c>
      <c r="G33" s="40">
        <f t="shared" si="8"/>
        <v>0.13092888011524303</v>
      </c>
      <c r="J33" s="2"/>
    </row>
    <row r="34" spans="1:10" x14ac:dyDescent="0.3">
      <c r="A34" t="str">
        <f t="shared" si="4"/>
        <v>phiN0_2_2_p</v>
      </c>
      <c r="B34" s="16">
        <f t="shared" si="6"/>
        <v>5.5519489517469704E-2</v>
      </c>
      <c r="C34" t="str">
        <f t="shared" si="7"/>
        <v>Sector 2 Region 2</v>
      </c>
      <c r="D34">
        <v>2</v>
      </c>
      <c r="E34">
        <v>2</v>
      </c>
      <c r="F34" s="2">
        <f t="shared" si="5"/>
        <v>0.3244782638060289</v>
      </c>
      <c r="G34" s="40">
        <f t="shared" si="8"/>
        <v>0.17110387878141173</v>
      </c>
      <c r="I34" s="2"/>
    </row>
    <row r="35" spans="1:10" x14ac:dyDescent="0.3">
      <c r="A35" t="str">
        <f t="shared" ref="A35" si="12">"phiN0_" &amp; D35 &amp; "_" &amp; E35 &amp; "_p"</f>
        <v>phiN0_2_3_p</v>
      </c>
      <c r="B35" s="16">
        <f t="shared" ref="B35" si="13">F35*G35</f>
        <v>0.2264751985866974</v>
      </c>
      <c r="C35" t="str">
        <f t="shared" ref="C35" si="14">CONCATENATE(D$29, " ", D35, " ",E$29, " ",E35)</f>
        <v>Sector 2 Region 3</v>
      </c>
      <c r="D35">
        <v>2</v>
      </c>
      <c r="E35">
        <v>3</v>
      </c>
      <c r="F35" s="2">
        <f t="shared" si="5"/>
        <v>0.3244782638060289</v>
      </c>
      <c r="G35" s="40">
        <f t="shared" si="8"/>
        <v>0.69796724110334518</v>
      </c>
      <c r="I35" s="2"/>
    </row>
    <row r="36" spans="1:10" x14ac:dyDescent="0.3">
      <c r="A36" t="str">
        <f t="shared" si="4"/>
        <v>phiN0_3_1_p</v>
      </c>
      <c r="B36" s="16">
        <f t="shared" si="6"/>
        <v>4.8312276354745325E-2</v>
      </c>
      <c r="C36" t="str">
        <f t="shared" si="7"/>
        <v>Sector 3 Region 1</v>
      </c>
      <c r="D36">
        <v>3</v>
      </c>
      <c r="E36">
        <v>1</v>
      </c>
      <c r="F36" s="2">
        <f t="shared" si="5"/>
        <v>0.25687205925392287</v>
      </c>
      <c r="G36" s="41">
        <f t="shared" si="8"/>
        <v>0.18807914140240425</v>
      </c>
      <c r="I36" s="2"/>
    </row>
    <row r="37" spans="1:10" x14ac:dyDescent="0.3">
      <c r="A37" t="str">
        <f t="shared" si="4"/>
        <v>phiN0_3_2_p</v>
      </c>
      <c r="B37" s="16">
        <f t="shared" si="6"/>
        <v>5.8519485123421318E-2</v>
      </c>
      <c r="C37" t="str">
        <f t="shared" si="7"/>
        <v>Sector 3 Region 2</v>
      </c>
      <c r="D37">
        <v>3</v>
      </c>
      <c r="E37">
        <v>2</v>
      </c>
      <c r="F37" s="2">
        <f t="shared" si="5"/>
        <v>0.25687205925392287</v>
      </c>
      <c r="G37" s="41">
        <f t="shared" si="8"/>
        <v>0.2278156888428792</v>
      </c>
      <c r="I37" s="2"/>
    </row>
    <row r="38" spans="1:10" x14ac:dyDescent="0.3">
      <c r="A38" t="str">
        <f t="shared" ref="A38" si="15">"phiN0_" &amp; D38 &amp; "_" &amp; E38 &amp; "_p"</f>
        <v>phiN0_3_3_p</v>
      </c>
      <c r="B38" s="16">
        <f t="shared" ref="B38" si="16">F38*G38</f>
        <v>0.15004029777575623</v>
      </c>
      <c r="C38" t="str">
        <f t="shared" ref="C38" si="17">CONCATENATE(D$29, " ", D38, " ",E$29, " ",E38)</f>
        <v>Sector 3 Region 3</v>
      </c>
      <c r="D38">
        <v>3</v>
      </c>
      <c r="E38">
        <v>3</v>
      </c>
      <c r="F38" s="2">
        <f t="shared" si="5"/>
        <v>0.25687205925392287</v>
      </c>
      <c r="G38" s="41">
        <f t="shared" si="8"/>
        <v>0.5841051697547166</v>
      </c>
      <c r="I38" s="2"/>
    </row>
    <row r="39" spans="1:10" x14ac:dyDescent="0.3">
      <c r="A39" s="51" t="s">
        <v>5</v>
      </c>
      <c r="B39" s="51"/>
      <c r="C39" s="51"/>
      <c r="D39" t="s">
        <v>121</v>
      </c>
      <c r="E39" t="s">
        <v>122</v>
      </c>
      <c r="F39" t="s">
        <v>134</v>
      </c>
      <c r="G39" t="s">
        <v>135</v>
      </c>
      <c r="H39" t="s">
        <v>121</v>
      </c>
      <c r="I39" t="s">
        <v>148</v>
      </c>
    </row>
    <row r="40" spans="1:10" x14ac:dyDescent="0.3">
      <c r="A40" t="str">
        <f t="shared" ref="A40:A48" si="18">"phiW_" &amp; D40 &amp; "_" &amp; E40 &amp; "_p"</f>
        <v>phiW_1_1_p</v>
      </c>
      <c r="B40" s="16">
        <f>F40*G40</f>
        <v>0.66875157554028841</v>
      </c>
      <c r="C40" t="str">
        <f>CONCATENATE(D$39, " ", D40, " ",E$39, " ",E40)</f>
        <v>Sector 1 Region 1</v>
      </c>
      <c r="D40">
        <v>1</v>
      </c>
      <c r="E40">
        <v>1</v>
      </c>
      <c r="F40" s="2">
        <f t="shared" ref="F40:F48" si="19">VLOOKUP(D40,$H$39:$I$45,2,0)</f>
        <v>0.66875157554028841</v>
      </c>
      <c r="G40" s="8">
        <v>1</v>
      </c>
      <c r="H40">
        <v>1</v>
      </c>
      <c r="I40" s="2">
        <f>Data!B22</f>
        <v>0.66875157554028841</v>
      </c>
    </row>
    <row r="41" spans="1:10" x14ac:dyDescent="0.3">
      <c r="A41" t="str">
        <f t="shared" si="18"/>
        <v>phiW_1_2_p</v>
      </c>
      <c r="B41" s="16">
        <f t="shared" ref="B41:B48" si="20">F41*G41</f>
        <v>0.66875157554028841</v>
      </c>
      <c r="C41" t="str">
        <f t="shared" ref="C41:C48" si="21">CONCATENATE(D$39, " ", D41, " ",E$39, " ",E41)</f>
        <v>Sector 1 Region 2</v>
      </c>
      <c r="D41">
        <v>1</v>
      </c>
      <c r="E41">
        <v>2</v>
      </c>
      <c r="F41" s="2">
        <f t="shared" si="19"/>
        <v>0.66875157554028841</v>
      </c>
      <c r="G41" s="8">
        <v>1</v>
      </c>
      <c r="H41">
        <v>2</v>
      </c>
      <c r="I41" s="2">
        <f>Data!B23</f>
        <v>0.59550049379795222</v>
      </c>
    </row>
    <row r="42" spans="1:10" x14ac:dyDescent="0.3">
      <c r="A42" t="str">
        <f t="shared" si="18"/>
        <v>phiW_1_3_p</v>
      </c>
      <c r="B42" s="16">
        <f t="shared" si="20"/>
        <v>0.66875157554028841</v>
      </c>
      <c r="C42" t="str">
        <f t="shared" si="21"/>
        <v>Sector 1 Region 3</v>
      </c>
      <c r="D42">
        <v>1</v>
      </c>
      <c r="E42">
        <v>3</v>
      </c>
      <c r="F42" s="2">
        <f t="shared" si="19"/>
        <v>0.66875157554028841</v>
      </c>
      <c r="G42" s="8">
        <v>1</v>
      </c>
      <c r="H42">
        <v>3</v>
      </c>
      <c r="I42" s="2">
        <f>Data!B24</f>
        <v>0.65438575050367986</v>
      </c>
    </row>
    <row r="43" spans="1:10" x14ac:dyDescent="0.3">
      <c r="A43" t="str">
        <f t="shared" si="18"/>
        <v>phiW_2_1_p</v>
      </c>
      <c r="B43" s="16">
        <f t="shared" si="20"/>
        <v>0.59550049379795222</v>
      </c>
      <c r="C43" t="str">
        <f t="shared" si="21"/>
        <v>Sector 2 Region 1</v>
      </c>
      <c r="D43">
        <v>2</v>
      </c>
      <c r="E43">
        <v>1</v>
      </c>
      <c r="F43" s="2">
        <f t="shared" si="19"/>
        <v>0.59550049379795222</v>
      </c>
      <c r="G43" s="7">
        <v>1</v>
      </c>
      <c r="I43" s="2"/>
    </row>
    <row r="44" spans="1:10" x14ac:dyDescent="0.3">
      <c r="A44" t="str">
        <f t="shared" si="18"/>
        <v>phiW_2_2_p</v>
      </c>
      <c r="B44" s="16">
        <f t="shared" si="20"/>
        <v>0.59550049379795222</v>
      </c>
      <c r="C44" t="str">
        <f t="shared" si="21"/>
        <v>Sector 2 Region 2</v>
      </c>
      <c r="D44">
        <v>2</v>
      </c>
      <c r="E44">
        <v>2</v>
      </c>
      <c r="F44" s="2">
        <f t="shared" si="19"/>
        <v>0.59550049379795222</v>
      </c>
      <c r="G44" s="7">
        <v>1</v>
      </c>
      <c r="I44" s="2"/>
    </row>
    <row r="45" spans="1:10" x14ac:dyDescent="0.3">
      <c r="A45" t="str">
        <f t="shared" si="18"/>
        <v>phiW_2_3_p</v>
      </c>
      <c r="B45" s="16">
        <f t="shared" si="20"/>
        <v>0.59550049379795222</v>
      </c>
      <c r="C45" t="str">
        <f t="shared" si="21"/>
        <v>Sector 2 Region 3</v>
      </c>
      <c r="D45">
        <v>2</v>
      </c>
      <c r="E45">
        <v>3</v>
      </c>
      <c r="F45" s="2">
        <f t="shared" si="19"/>
        <v>0.59550049379795222</v>
      </c>
      <c r="G45" s="7">
        <v>1</v>
      </c>
      <c r="I45" s="2"/>
    </row>
    <row r="46" spans="1:10" x14ac:dyDescent="0.3">
      <c r="A46" t="str">
        <f t="shared" si="18"/>
        <v>phiW_3_1_p</v>
      </c>
      <c r="B46" s="16">
        <f t="shared" si="20"/>
        <v>0.65438575050367986</v>
      </c>
      <c r="C46" t="str">
        <f t="shared" si="21"/>
        <v>Sector 3 Region 1</v>
      </c>
      <c r="D46">
        <v>3</v>
      </c>
      <c r="E46">
        <v>1</v>
      </c>
      <c r="F46" s="2">
        <f t="shared" si="19"/>
        <v>0.65438575050367986</v>
      </c>
      <c r="G46" s="9">
        <v>1</v>
      </c>
    </row>
    <row r="47" spans="1:10" x14ac:dyDescent="0.3">
      <c r="A47" t="str">
        <f t="shared" si="18"/>
        <v>phiW_3_2_p</v>
      </c>
      <c r="B47" s="16">
        <f t="shared" si="20"/>
        <v>0.65438575050367986</v>
      </c>
      <c r="C47" t="str">
        <f t="shared" si="21"/>
        <v>Sector 3 Region 2</v>
      </c>
      <c r="D47">
        <v>3</v>
      </c>
      <c r="E47">
        <v>2</v>
      </c>
      <c r="F47" s="2">
        <f t="shared" si="19"/>
        <v>0.65438575050367986</v>
      </c>
      <c r="G47" s="9">
        <v>1</v>
      </c>
    </row>
    <row r="48" spans="1:10" x14ac:dyDescent="0.3">
      <c r="A48" t="str">
        <f t="shared" si="18"/>
        <v>phiW_3_3_p</v>
      </c>
      <c r="B48" s="16">
        <f t="shared" si="20"/>
        <v>0.65438575050367986</v>
      </c>
      <c r="C48" t="str">
        <f t="shared" si="21"/>
        <v>Sector 3 Region 3</v>
      </c>
      <c r="D48">
        <v>3</v>
      </c>
      <c r="E48">
        <v>3</v>
      </c>
      <c r="F48" s="2">
        <f t="shared" si="19"/>
        <v>0.65438575050367986</v>
      </c>
      <c r="G48" s="9">
        <v>1</v>
      </c>
    </row>
  </sheetData>
  <mergeCells count="5">
    <mergeCell ref="A29:C29"/>
    <mergeCell ref="A19:C19"/>
    <mergeCell ref="A2:C2"/>
    <mergeCell ref="A8:C8"/>
    <mergeCell ref="A39:C39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4" sqref="B4"/>
    </sheetView>
  </sheetViews>
  <sheetFormatPr baseColWidth="10" defaultRowHeight="14.4" x14ac:dyDescent="0.3"/>
  <cols>
    <col min="3" max="3" width="20" customWidth="1"/>
  </cols>
  <sheetData>
    <row r="1" spans="1:10" ht="15" thickBot="1" x14ac:dyDescent="0.35">
      <c r="A1" s="15" t="s">
        <v>0</v>
      </c>
      <c r="B1" s="15" t="s">
        <v>1</v>
      </c>
      <c r="C1" s="15" t="s">
        <v>2</v>
      </c>
    </row>
    <row r="2" spans="1:10" x14ac:dyDescent="0.3">
      <c r="A2" s="51" t="s">
        <v>191</v>
      </c>
      <c r="B2" s="51"/>
      <c r="C2" s="51"/>
    </row>
    <row r="3" spans="1:10" x14ac:dyDescent="0.3">
      <c r="A3" t="s">
        <v>67</v>
      </c>
      <c r="B3" s="14">
        <f>42*Start!B3</f>
        <v>69.904799999999994</v>
      </c>
      <c r="C3" t="s">
        <v>4</v>
      </c>
    </row>
    <row r="4" spans="1:10" x14ac:dyDescent="0.3">
      <c r="A4" t="s">
        <v>66</v>
      </c>
      <c r="B4" s="14">
        <v>1</v>
      </c>
      <c r="C4" t="s">
        <v>9</v>
      </c>
    </row>
    <row r="5" spans="1:10" x14ac:dyDescent="0.3">
      <c r="A5" t="s">
        <v>65</v>
      </c>
      <c r="B5" s="14">
        <v>0.14499999999999999</v>
      </c>
      <c r="C5" t="s">
        <v>14</v>
      </c>
    </row>
    <row r="6" spans="1:10" x14ac:dyDescent="0.3">
      <c r="A6" t="s">
        <v>70</v>
      </c>
      <c r="B6" s="14">
        <v>2.5000000000000001E-2</v>
      </c>
      <c r="C6" t="s">
        <v>38</v>
      </c>
    </row>
    <row r="7" spans="1:10" x14ac:dyDescent="0.3">
      <c r="A7" s="51" t="s">
        <v>7</v>
      </c>
      <c r="B7" s="51"/>
      <c r="C7" s="51"/>
      <c r="D7" s="17" t="s">
        <v>121</v>
      </c>
      <c r="E7" s="17" t="s">
        <v>122</v>
      </c>
      <c r="F7" s="17" t="s">
        <v>134</v>
      </c>
      <c r="G7" s="17" t="s">
        <v>135</v>
      </c>
      <c r="H7" s="17" t="s">
        <v>121</v>
      </c>
      <c r="I7" s="17" t="s">
        <v>148</v>
      </c>
      <c r="J7" s="17"/>
    </row>
    <row r="8" spans="1:10" x14ac:dyDescent="0.3">
      <c r="A8" t="str">
        <f t="shared" ref="A8:A16" si="0">"phiYT_" &amp; D8 &amp; "_" &amp; E8 &amp; "_p"</f>
        <v>phiYT_1_1_p</v>
      </c>
      <c r="B8" s="16">
        <f>F8*G8</f>
        <v>2.2750260688216891E-3</v>
      </c>
      <c r="C8" t="str">
        <f>CONCATENATE(D$7, " ", D8, " ",E$7, " ",E8)</f>
        <v>Sector 1 Region 1</v>
      </c>
      <c r="D8">
        <v>1</v>
      </c>
      <c r="E8">
        <v>1</v>
      </c>
      <c r="F8">
        <f t="shared" ref="F8:F16" si="1">VLOOKUP(D8,$H$7:$I$15,2,0)</f>
        <v>0.01</v>
      </c>
      <c r="G8" s="39">
        <f>Start!G20</f>
        <v>0.22750260688216892</v>
      </c>
      <c r="H8">
        <v>1</v>
      </c>
      <c r="I8">
        <v>0.01</v>
      </c>
      <c r="J8" s="2">
        <f>Start!I20</f>
        <v>0.12065051525610013</v>
      </c>
    </row>
    <row r="9" spans="1:10" x14ac:dyDescent="0.3">
      <c r="A9" t="str">
        <f t="shared" si="0"/>
        <v>phiYT_1_2_p</v>
      </c>
      <c r="B9" s="16">
        <f t="shared" ref="B9:B16" si="2">F9*G9</f>
        <v>6.879562043795622E-4</v>
      </c>
      <c r="C9" t="str">
        <f t="shared" ref="C9:C16" si="3">CONCATENATE(D$7, " ", D9, " ",E$7, " ",E9)</f>
        <v>Sector 1 Region 2</v>
      </c>
      <c r="D9">
        <v>1</v>
      </c>
      <c r="E9">
        <v>2</v>
      </c>
      <c r="F9">
        <f t="shared" si="1"/>
        <v>0.01</v>
      </c>
      <c r="G9" s="39">
        <f>Start!G21</f>
        <v>6.8795620437956215E-2</v>
      </c>
      <c r="H9">
        <v>2</v>
      </c>
      <c r="I9">
        <v>0.35</v>
      </c>
      <c r="J9" s="2">
        <f>Start!I21</f>
        <v>0.41899633359784821</v>
      </c>
    </row>
    <row r="10" spans="1:10" x14ac:dyDescent="0.3">
      <c r="A10" t="str">
        <f t="shared" si="0"/>
        <v>phiYT_1_3_p</v>
      </c>
      <c r="B10" s="16">
        <f t="shared" si="2"/>
        <v>7.0370177267987492E-3</v>
      </c>
      <c r="C10" t="str">
        <f t="shared" si="3"/>
        <v>Sector 1 Region 3</v>
      </c>
      <c r="D10">
        <v>1</v>
      </c>
      <c r="E10">
        <v>3</v>
      </c>
      <c r="F10">
        <f t="shared" si="1"/>
        <v>0.01</v>
      </c>
      <c r="G10" s="39">
        <f>Start!G22</f>
        <v>0.70370177267987488</v>
      </c>
      <c r="J10" s="2"/>
    </row>
    <row r="11" spans="1:10" x14ac:dyDescent="0.3">
      <c r="A11" t="str">
        <f t="shared" si="0"/>
        <v>phiYT_2_1_p</v>
      </c>
      <c r="B11" s="16">
        <f t="shared" si="2"/>
        <v>4.5825108040335058E-2</v>
      </c>
      <c r="C11" t="str">
        <f t="shared" si="3"/>
        <v>Sector 2 Region 1</v>
      </c>
      <c r="D11">
        <v>2</v>
      </c>
      <c r="E11">
        <v>1</v>
      </c>
      <c r="F11">
        <f t="shared" si="1"/>
        <v>0.35</v>
      </c>
      <c r="G11" s="40">
        <f>Start!G23</f>
        <v>0.13092888011524303</v>
      </c>
      <c r="H11">
        <v>3</v>
      </c>
      <c r="I11">
        <v>0.64</v>
      </c>
      <c r="J11" s="2">
        <f>Start!I22</f>
        <v>0.46035315114605213</v>
      </c>
    </row>
    <row r="12" spans="1:10" x14ac:dyDescent="0.3">
      <c r="A12" t="str">
        <f t="shared" si="0"/>
        <v>phiYT_2_2_p</v>
      </c>
      <c r="B12" s="16">
        <f t="shared" si="2"/>
        <v>5.9886357573494101E-2</v>
      </c>
      <c r="C12" t="str">
        <f t="shared" si="3"/>
        <v>Sector 2 Region 2</v>
      </c>
      <c r="D12">
        <v>2</v>
      </c>
      <c r="E12">
        <v>2</v>
      </c>
      <c r="F12">
        <f t="shared" si="1"/>
        <v>0.35</v>
      </c>
      <c r="G12" s="40">
        <f>Start!G24</f>
        <v>0.17110387878141173</v>
      </c>
    </row>
    <row r="13" spans="1:10" x14ac:dyDescent="0.3">
      <c r="A13" t="str">
        <f t="shared" si="0"/>
        <v>phiYT_2_3_p</v>
      </c>
      <c r="B13" s="16">
        <f t="shared" si="2"/>
        <v>0.24428853438617079</v>
      </c>
      <c r="C13" t="str">
        <f t="shared" si="3"/>
        <v>Sector 2 Region 3</v>
      </c>
      <c r="D13">
        <v>2</v>
      </c>
      <c r="E13">
        <v>3</v>
      </c>
      <c r="F13">
        <f t="shared" si="1"/>
        <v>0.35</v>
      </c>
      <c r="G13" s="40">
        <f>Start!G25</f>
        <v>0.69796724110334518</v>
      </c>
    </row>
    <row r="14" spans="1:10" x14ac:dyDescent="0.3">
      <c r="A14" t="str">
        <f t="shared" si="0"/>
        <v>phiYT_3_1_p</v>
      </c>
      <c r="B14" s="16">
        <f t="shared" si="2"/>
        <v>0.12037065049753873</v>
      </c>
      <c r="C14" t="str">
        <f t="shared" si="3"/>
        <v>Sector 3 Region 1</v>
      </c>
      <c r="D14">
        <v>3</v>
      </c>
      <c r="E14">
        <v>1</v>
      </c>
      <c r="F14">
        <f t="shared" si="1"/>
        <v>0.64</v>
      </c>
      <c r="G14" s="41">
        <f>Start!G26</f>
        <v>0.18807914140240425</v>
      </c>
    </row>
    <row r="15" spans="1:10" x14ac:dyDescent="0.3">
      <c r="A15" t="str">
        <f t="shared" si="0"/>
        <v>phiYT_3_2_p</v>
      </c>
      <c r="B15" s="16">
        <f t="shared" si="2"/>
        <v>0.14580204085944268</v>
      </c>
      <c r="C15" t="str">
        <f t="shared" si="3"/>
        <v>Sector 3 Region 2</v>
      </c>
      <c r="D15">
        <v>3</v>
      </c>
      <c r="E15">
        <v>2</v>
      </c>
      <c r="F15">
        <f t="shared" si="1"/>
        <v>0.64</v>
      </c>
      <c r="G15" s="41">
        <f>Start!G27</f>
        <v>0.2278156888428792</v>
      </c>
    </row>
    <row r="16" spans="1:10" x14ac:dyDescent="0.3">
      <c r="A16" t="str">
        <f t="shared" si="0"/>
        <v>phiYT_3_3_p</v>
      </c>
      <c r="B16" s="16">
        <f t="shared" si="2"/>
        <v>0.37382730864301861</v>
      </c>
      <c r="C16" t="str">
        <f t="shared" si="3"/>
        <v>Sector 3 Region 3</v>
      </c>
      <c r="D16">
        <v>3</v>
      </c>
      <c r="E16">
        <v>3</v>
      </c>
      <c r="F16">
        <f t="shared" si="1"/>
        <v>0.64</v>
      </c>
      <c r="G16" s="41">
        <f>Start!G28</f>
        <v>0.5841051697547166</v>
      </c>
    </row>
    <row r="17" spans="1:10" x14ac:dyDescent="0.3">
      <c r="A17" s="51" t="s">
        <v>6</v>
      </c>
      <c r="B17" s="51"/>
      <c r="C17" s="51"/>
      <c r="D17" s="17" t="s">
        <v>121</v>
      </c>
      <c r="E17" s="17" t="s">
        <v>122</v>
      </c>
      <c r="F17" s="17" t="s">
        <v>134</v>
      </c>
      <c r="G17" s="17" t="s">
        <v>135</v>
      </c>
      <c r="H17" s="17" t="s">
        <v>121</v>
      </c>
      <c r="I17" s="17" t="s">
        <v>148</v>
      </c>
      <c r="J17" s="17"/>
    </row>
    <row r="18" spans="1:10" x14ac:dyDescent="0.3">
      <c r="A18" t="str">
        <f t="shared" ref="A18:A26" si="4">"phiNT_" &amp; D18 &amp; "_" &amp; E18 &amp; "_p"</f>
        <v>phiNT_1_1_p</v>
      </c>
      <c r="B18" s="16">
        <f>F18*G18</f>
        <v>2.2750260688216891E-3</v>
      </c>
      <c r="C18" t="str">
        <f>CONCATENATE(D$17, " ", D18, " ",E$17, " ",E18)</f>
        <v>Sector 1 Region 1</v>
      </c>
      <c r="D18">
        <v>1</v>
      </c>
      <c r="E18">
        <v>1</v>
      </c>
      <c r="F18">
        <f t="shared" ref="F18:F26" si="5">VLOOKUP(D18,$H$17:$I$25,2,0)</f>
        <v>0.01</v>
      </c>
      <c r="G18" s="39">
        <f>G8</f>
        <v>0.22750260688216892</v>
      </c>
      <c r="H18">
        <v>1</v>
      </c>
      <c r="I18" s="2">
        <v>0.01</v>
      </c>
      <c r="J18" s="2">
        <f>Start!I30</f>
        <v>0.41864967694004818</v>
      </c>
    </row>
    <row r="19" spans="1:10" x14ac:dyDescent="0.3">
      <c r="A19" t="str">
        <f t="shared" si="4"/>
        <v>phiNT_1_2_p</v>
      </c>
      <c r="B19" s="16">
        <f t="shared" ref="B19:B26" si="6">F19*G19</f>
        <v>6.879562043795622E-4</v>
      </c>
      <c r="C19" t="str">
        <f t="shared" ref="C19:C26" si="7">CONCATENATE(D$17, " ", D19, " ",E$17, " ",E19)</f>
        <v>Sector 1 Region 2</v>
      </c>
      <c r="D19">
        <v>1</v>
      </c>
      <c r="E19">
        <v>2</v>
      </c>
      <c r="F19">
        <f t="shared" si="5"/>
        <v>0.01</v>
      </c>
      <c r="G19" s="39">
        <f t="shared" ref="G19:G26" si="8">G9</f>
        <v>6.8795620437956215E-2</v>
      </c>
      <c r="H19">
        <v>2</v>
      </c>
      <c r="I19" s="2">
        <v>0.35</v>
      </c>
      <c r="J19" s="2">
        <f>Start!I31</f>
        <v>0.3244782638060289</v>
      </c>
    </row>
    <row r="20" spans="1:10" x14ac:dyDescent="0.3">
      <c r="A20" t="str">
        <f t="shared" si="4"/>
        <v>phiNT_1_3_p</v>
      </c>
      <c r="B20" s="16">
        <f t="shared" ref="B20" si="9">F20*G20</f>
        <v>7.0370177267987492E-3</v>
      </c>
      <c r="C20" t="str">
        <f t="shared" ref="C20" si="10">CONCATENATE(D$17, " ", D20, " ",E$17, " ",E20)</f>
        <v>Sector 1 Region 3</v>
      </c>
      <c r="D20">
        <v>1</v>
      </c>
      <c r="E20">
        <v>3</v>
      </c>
      <c r="F20">
        <f t="shared" si="5"/>
        <v>0.01</v>
      </c>
      <c r="G20" s="39">
        <f t="shared" si="8"/>
        <v>0.70370177267987488</v>
      </c>
      <c r="H20">
        <v>3</v>
      </c>
      <c r="I20" s="2">
        <v>0.64</v>
      </c>
      <c r="J20" s="2">
        <f>Start!I32</f>
        <v>0.25687205925392287</v>
      </c>
    </row>
    <row r="21" spans="1:10" x14ac:dyDescent="0.3">
      <c r="A21" t="str">
        <f t="shared" si="4"/>
        <v>phiNT_2_1_p</v>
      </c>
      <c r="B21" s="16">
        <f t="shared" si="6"/>
        <v>4.5825108040335058E-2</v>
      </c>
      <c r="C21" t="str">
        <f t="shared" si="7"/>
        <v>Sector 2 Region 1</v>
      </c>
      <c r="D21">
        <v>2</v>
      </c>
      <c r="E21">
        <v>1</v>
      </c>
      <c r="F21">
        <f t="shared" si="5"/>
        <v>0.35</v>
      </c>
      <c r="G21" s="40">
        <f t="shared" si="8"/>
        <v>0.13092888011524303</v>
      </c>
    </row>
    <row r="22" spans="1:10" x14ac:dyDescent="0.3">
      <c r="A22" t="str">
        <f t="shared" si="4"/>
        <v>phiNT_2_2_p</v>
      </c>
      <c r="B22" s="16">
        <f t="shared" si="6"/>
        <v>5.9886357573494101E-2</v>
      </c>
      <c r="C22" t="str">
        <f t="shared" si="7"/>
        <v>Sector 2 Region 2</v>
      </c>
      <c r="D22">
        <v>2</v>
      </c>
      <c r="E22">
        <v>2</v>
      </c>
      <c r="F22">
        <f t="shared" si="5"/>
        <v>0.35</v>
      </c>
      <c r="G22" s="40">
        <f t="shared" si="8"/>
        <v>0.17110387878141173</v>
      </c>
    </row>
    <row r="23" spans="1:10" x14ac:dyDescent="0.3">
      <c r="A23" t="str">
        <f t="shared" ref="A23" si="11">"phiNT_" &amp; D23 &amp; "_" &amp; E23 &amp; "_p"</f>
        <v>phiNT_2_3_p</v>
      </c>
      <c r="B23" s="16">
        <f t="shared" si="6"/>
        <v>0.24428853438617079</v>
      </c>
      <c r="C23" t="str">
        <f t="shared" ref="C23" si="12">CONCATENATE(D$17, " ", D23, " ",E$17, " ",E23)</f>
        <v>Sector 2 Region 3</v>
      </c>
      <c r="D23">
        <v>2</v>
      </c>
      <c r="E23">
        <v>3</v>
      </c>
      <c r="F23">
        <f t="shared" si="5"/>
        <v>0.35</v>
      </c>
      <c r="G23" s="40">
        <f t="shared" si="8"/>
        <v>0.69796724110334518</v>
      </c>
    </row>
    <row r="24" spans="1:10" x14ac:dyDescent="0.3">
      <c r="A24" t="str">
        <f t="shared" si="4"/>
        <v>phiNT_3_1_p</v>
      </c>
      <c r="B24" s="16">
        <f t="shared" si="6"/>
        <v>0.12037065049753873</v>
      </c>
      <c r="C24" t="str">
        <f t="shared" si="7"/>
        <v>Sector 3 Region 1</v>
      </c>
      <c r="D24">
        <v>3</v>
      </c>
      <c r="E24">
        <v>1</v>
      </c>
      <c r="F24">
        <f t="shared" si="5"/>
        <v>0.64</v>
      </c>
      <c r="G24" s="41">
        <f t="shared" si="8"/>
        <v>0.18807914140240425</v>
      </c>
    </row>
    <row r="25" spans="1:10" x14ac:dyDescent="0.3">
      <c r="A25" t="str">
        <f t="shared" si="4"/>
        <v>phiNT_3_2_p</v>
      </c>
      <c r="B25" s="16">
        <f t="shared" si="6"/>
        <v>0.14580204085944268</v>
      </c>
      <c r="C25" t="str">
        <f t="shared" si="7"/>
        <v>Sector 3 Region 2</v>
      </c>
      <c r="D25">
        <v>3</v>
      </c>
      <c r="E25">
        <v>2</v>
      </c>
      <c r="F25">
        <f t="shared" si="5"/>
        <v>0.64</v>
      </c>
      <c r="G25" s="41">
        <f t="shared" si="8"/>
        <v>0.2278156888428792</v>
      </c>
    </row>
    <row r="26" spans="1:10" x14ac:dyDescent="0.3">
      <c r="A26" t="str">
        <f t="shared" si="4"/>
        <v>phiNT_3_3_p</v>
      </c>
      <c r="B26" s="16">
        <f t="shared" si="6"/>
        <v>0.37382730864301861</v>
      </c>
      <c r="C26" t="str">
        <f t="shared" si="7"/>
        <v>Sector 3 Region 3</v>
      </c>
      <c r="D26">
        <v>3</v>
      </c>
      <c r="E26">
        <v>3</v>
      </c>
      <c r="F26">
        <f t="shared" si="5"/>
        <v>0.64</v>
      </c>
      <c r="G26" s="41">
        <f t="shared" si="8"/>
        <v>0.5841051697547166</v>
      </c>
    </row>
  </sheetData>
  <mergeCells count="3">
    <mergeCell ref="A7:C7"/>
    <mergeCell ref="A2:C2"/>
    <mergeCell ref="A17:C1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46" workbookViewId="0">
      <selection activeCell="E41" sqref="E41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f t="shared" ref="C2:F21" si="0">C$84/($A$84-($A$2-1)) *($A2 -($A$2-1))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 x14ac:dyDescent="0.3">
      <c r="A3">
        <v>3</v>
      </c>
      <c r="B3">
        <v>1.8809999999999993E-2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f t="shared" si="0"/>
        <v>0</v>
      </c>
      <c r="D21">
        <f t="shared" si="0"/>
        <v>0</v>
      </c>
      <c r="E21">
        <f t="shared" si="0"/>
        <v>0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f t="shared" ref="C22:F41" si="1">C$84/($A$84-($A$2-1)) *($A22 -($A$2-1))</f>
        <v>0</v>
      </c>
      <c r="D22">
        <f t="shared" si="1"/>
        <v>0</v>
      </c>
      <c r="E22">
        <f t="shared" si="1"/>
        <v>0</v>
      </c>
      <c r="F22">
        <f t="shared" si="1"/>
        <v>0</v>
      </c>
    </row>
    <row r="23" spans="1:6" x14ac:dyDescent="0.3">
      <c r="A23">
        <v>23</v>
      </c>
      <c r="B23">
        <v>0.13969000000000009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f t="shared" si="1"/>
        <v>0</v>
      </c>
      <c r="D24">
        <f t="shared" si="1"/>
        <v>0</v>
      </c>
      <c r="E24">
        <f t="shared" si="1"/>
        <v>0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f t="shared" si="1"/>
        <v>0</v>
      </c>
      <c r="D30">
        <f t="shared" si="1"/>
        <v>0</v>
      </c>
      <c r="E30">
        <f t="shared" si="1"/>
        <v>0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f t="shared" si="1"/>
        <v>0</v>
      </c>
      <c r="D31">
        <f t="shared" si="1"/>
        <v>0</v>
      </c>
      <c r="E31">
        <f t="shared" si="1"/>
        <v>0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f t="shared" si="1"/>
        <v>0</v>
      </c>
      <c r="D32">
        <f t="shared" si="1"/>
        <v>0</v>
      </c>
      <c r="E32">
        <f t="shared" si="1"/>
        <v>0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f t="shared" si="1"/>
        <v>0</v>
      </c>
      <c r="D33">
        <f t="shared" si="1"/>
        <v>0</v>
      </c>
      <c r="E33">
        <f t="shared" si="1"/>
        <v>0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f t="shared" si="1"/>
        <v>0</v>
      </c>
      <c r="D34">
        <f t="shared" si="1"/>
        <v>0</v>
      </c>
      <c r="E34">
        <f t="shared" si="1"/>
        <v>0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f t="shared" si="1"/>
        <v>0</v>
      </c>
      <c r="D35">
        <f t="shared" si="1"/>
        <v>0</v>
      </c>
      <c r="E35">
        <f t="shared" si="1"/>
        <v>0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f t="shared" si="1"/>
        <v>0</v>
      </c>
      <c r="D37">
        <f t="shared" si="1"/>
        <v>0</v>
      </c>
      <c r="E37">
        <f t="shared" si="1"/>
        <v>0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f t="shared" si="1"/>
        <v>0</v>
      </c>
      <c r="D39">
        <f t="shared" si="1"/>
        <v>0</v>
      </c>
      <c r="E39">
        <f t="shared" si="1"/>
        <v>0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f t="shared" si="1"/>
        <v>0</v>
      </c>
      <c r="D40">
        <f t="shared" si="1"/>
        <v>0</v>
      </c>
      <c r="E40">
        <f t="shared" si="1"/>
        <v>0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f t="shared" si="1"/>
        <v>0</v>
      </c>
      <c r="D41">
        <f t="shared" si="1"/>
        <v>0</v>
      </c>
      <c r="E41">
        <f t="shared" si="1"/>
        <v>0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f t="shared" ref="C42:F61" si="2">C$84/($A$84-($A$2-1)) *($A42 -($A$2-1))</f>
        <v>0</v>
      </c>
      <c r="D42">
        <f t="shared" si="2"/>
        <v>0</v>
      </c>
      <c r="E42">
        <f t="shared" si="2"/>
        <v>0</v>
      </c>
      <c r="F42">
        <f t="shared" si="2"/>
        <v>0</v>
      </c>
    </row>
    <row r="43" spans="1:6" x14ac:dyDescent="0.3">
      <c r="A43">
        <v>43</v>
      </c>
      <c r="B43">
        <v>0.16193999999999997</v>
      </c>
      <c r="C43">
        <f t="shared" si="2"/>
        <v>0</v>
      </c>
      <c r="D43">
        <f t="shared" si="2"/>
        <v>0</v>
      </c>
      <c r="E43">
        <f t="shared" si="2"/>
        <v>0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f t="shared" si="2"/>
        <v>0</v>
      </c>
      <c r="D44">
        <f t="shared" si="2"/>
        <v>0</v>
      </c>
      <c r="E44">
        <f t="shared" si="2"/>
        <v>0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f t="shared" si="2"/>
        <v>0</v>
      </c>
      <c r="D45">
        <f t="shared" si="2"/>
        <v>0</v>
      </c>
      <c r="E45">
        <f t="shared" si="2"/>
        <v>0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f t="shared" si="2"/>
        <v>0</v>
      </c>
      <c r="D46">
        <f t="shared" si="2"/>
        <v>0</v>
      </c>
      <c r="E46">
        <f t="shared" si="2"/>
        <v>0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f t="shared" si="2"/>
        <v>0</v>
      </c>
      <c r="D48">
        <f t="shared" si="2"/>
        <v>0</v>
      </c>
      <c r="E48">
        <f t="shared" si="2"/>
        <v>0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f t="shared" si="2"/>
        <v>0</v>
      </c>
      <c r="D49">
        <f t="shared" si="2"/>
        <v>0</v>
      </c>
      <c r="E49">
        <f t="shared" si="2"/>
        <v>0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f t="shared" si="2"/>
        <v>0</v>
      </c>
      <c r="D50">
        <f t="shared" si="2"/>
        <v>0</v>
      </c>
      <c r="E50">
        <f t="shared" si="2"/>
        <v>0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f t="shared" si="2"/>
        <v>0</v>
      </c>
      <c r="D51">
        <f t="shared" si="2"/>
        <v>0</v>
      </c>
      <c r="E51">
        <f t="shared" si="2"/>
        <v>0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f t="shared" si="2"/>
        <v>0</v>
      </c>
      <c r="D52">
        <f t="shared" si="2"/>
        <v>0</v>
      </c>
      <c r="E52">
        <f t="shared" si="2"/>
        <v>0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f t="shared" si="2"/>
        <v>0</v>
      </c>
      <c r="D53">
        <f t="shared" si="2"/>
        <v>0</v>
      </c>
      <c r="E53">
        <f t="shared" si="2"/>
        <v>0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f t="shared" si="2"/>
        <v>0</v>
      </c>
      <c r="D55">
        <f t="shared" si="2"/>
        <v>0</v>
      </c>
      <c r="E55">
        <f t="shared" si="2"/>
        <v>0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f t="shared" si="2"/>
        <v>0</v>
      </c>
      <c r="D56">
        <f t="shared" si="2"/>
        <v>0</v>
      </c>
      <c r="E56">
        <f t="shared" si="2"/>
        <v>0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f t="shared" si="2"/>
        <v>0</v>
      </c>
      <c r="D57">
        <f t="shared" si="2"/>
        <v>0</v>
      </c>
      <c r="E57">
        <f t="shared" si="2"/>
        <v>0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f t="shared" ref="C62:F83" si="3">C$84/($A$84-($A$2-1)) *($A62 -($A$2-1))</f>
        <v>0</v>
      </c>
      <c r="D62">
        <f t="shared" si="3"/>
        <v>0</v>
      </c>
      <c r="E62">
        <f t="shared" si="3"/>
        <v>0</v>
      </c>
      <c r="F62">
        <f t="shared" si="3"/>
        <v>0</v>
      </c>
    </row>
    <row r="63" spans="1:6" x14ac:dyDescent="0.3">
      <c r="A63">
        <v>63</v>
      </c>
      <c r="B63">
        <v>0.16193999999999997</v>
      </c>
      <c r="C63">
        <f t="shared" si="3"/>
        <v>0</v>
      </c>
      <c r="D63">
        <f t="shared" si="3"/>
        <v>0</v>
      </c>
      <c r="E63">
        <f t="shared" si="3"/>
        <v>0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f t="shared" si="3"/>
        <v>0</v>
      </c>
      <c r="D70">
        <f t="shared" si="3"/>
        <v>0</v>
      </c>
      <c r="E70">
        <f t="shared" si="3"/>
        <v>0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f t="shared" si="3"/>
        <v>0</v>
      </c>
      <c r="D71">
        <f t="shared" si="3"/>
        <v>0</v>
      </c>
      <c r="E71">
        <f t="shared" si="3"/>
        <v>0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f t="shared" si="3"/>
        <v>0</v>
      </c>
      <c r="D72">
        <f t="shared" si="3"/>
        <v>0</v>
      </c>
      <c r="E72">
        <f t="shared" si="3"/>
        <v>0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f t="shared" si="3"/>
        <v>0</v>
      </c>
      <c r="D73">
        <f t="shared" si="3"/>
        <v>0</v>
      </c>
      <c r="E73">
        <f t="shared" si="3"/>
        <v>0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f t="shared" si="3"/>
        <v>0</v>
      </c>
      <c r="D74">
        <f t="shared" si="3"/>
        <v>0</v>
      </c>
      <c r="E74">
        <f t="shared" si="3"/>
        <v>0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f t="shared" si="3"/>
        <v>0</v>
      </c>
      <c r="D75">
        <f t="shared" si="3"/>
        <v>0</v>
      </c>
      <c r="E75">
        <f t="shared" si="3"/>
        <v>0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f t="shared" si="3"/>
        <v>0</v>
      </c>
      <c r="D76">
        <f t="shared" si="3"/>
        <v>0</v>
      </c>
      <c r="E76">
        <f t="shared" si="3"/>
        <v>0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f t="shared" si="3"/>
        <v>0</v>
      </c>
      <c r="D77">
        <f t="shared" si="3"/>
        <v>0</v>
      </c>
      <c r="E77">
        <f t="shared" si="3"/>
        <v>0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f t="shared" si="3"/>
        <v>0</v>
      </c>
      <c r="D78">
        <f t="shared" si="3"/>
        <v>0</v>
      </c>
      <c r="E78">
        <f t="shared" si="3"/>
        <v>0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f t="shared" si="3"/>
        <v>0</v>
      </c>
      <c r="D79">
        <f t="shared" si="3"/>
        <v>0</v>
      </c>
      <c r="E79">
        <f t="shared" si="3"/>
        <v>0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f t="shared" si="3"/>
        <v>0</v>
      </c>
      <c r="D80">
        <f t="shared" si="3"/>
        <v>0</v>
      </c>
      <c r="E80">
        <f t="shared" si="3"/>
        <v>0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f t="shared" si="3"/>
        <v>0</v>
      </c>
      <c r="D81">
        <f t="shared" si="3"/>
        <v>0</v>
      </c>
      <c r="E81">
        <f t="shared" si="3"/>
        <v>0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f t="shared" si="3"/>
        <v>0</v>
      </c>
      <c r="D82">
        <f t="shared" si="3"/>
        <v>0</v>
      </c>
      <c r="E82">
        <f t="shared" si="3"/>
        <v>0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f>C$84/($A$84-($A$2-1)) *($A83 -($A$2-1))</f>
        <v>0</v>
      </c>
      <c r="D83">
        <f t="shared" si="3"/>
        <v>0</v>
      </c>
      <c r="E83">
        <f t="shared" si="3"/>
        <v>0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0</v>
      </c>
      <c r="D84" s="9">
        <v>0</v>
      </c>
      <c r="E84" s="9">
        <v>0</v>
      </c>
      <c r="F84" s="9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C84" sqref="C1:C84"/>
    </sheetView>
  </sheetViews>
  <sheetFormatPr baseColWidth="10" defaultRowHeight="14.4" x14ac:dyDescent="0.3"/>
  <sheetData>
    <row r="1" spans="1:6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</row>
    <row r="2" spans="1:6" x14ac:dyDescent="0.3">
      <c r="A2">
        <v>2</v>
      </c>
      <c r="B2">
        <v>9.360000000000035E-3</v>
      </c>
      <c r="C2">
        <v>0.2</v>
      </c>
      <c r="D2">
        <v>0.2</v>
      </c>
      <c r="E2">
        <v>0.2</v>
      </c>
      <c r="F2">
        <f t="shared" ref="F2:F21" si="0">F$84/($A$84-($A$2-1)) *($A2 -($A$2-1))</f>
        <v>0</v>
      </c>
    </row>
    <row r="3" spans="1:6" x14ac:dyDescent="0.3">
      <c r="A3">
        <v>3</v>
      </c>
      <c r="B3">
        <v>1.8809999999999993E-2</v>
      </c>
      <c r="C3">
        <v>0.35578299600000002</v>
      </c>
      <c r="D3">
        <v>0.400842105</v>
      </c>
      <c r="E3">
        <v>0.38097894700000001</v>
      </c>
      <c r="F3">
        <f t="shared" si="0"/>
        <v>0</v>
      </c>
    </row>
    <row r="4" spans="1:6" x14ac:dyDescent="0.3">
      <c r="A4">
        <v>4</v>
      </c>
      <c r="B4">
        <v>2.8410000000000046E-2</v>
      </c>
      <c r="C4">
        <v>0.50368583</v>
      </c>
      <c r="D4">
        <v>0.59136842099999998</v>
      </c>
      <c r="E4">
        <v>0.55271578899999996</v>
      </c>
      <c r="F4">
        <f t="shared" si="0"/>
        <v>0</v>
      </c>
    </row>
    <row r="5" spans="1:6" x14ac:dyDescent="0.3">
      <c r="A5">
        <v>5</v>
      </c>
      <c r="B5">
        <v>3.6660000000000026E-2</v>
      </c>
      <c r="C5">
        <v>0.64370850199999996</v>
      </c>
      <c r="D5">
        <v>0.77157894699999996</v>
      </c>
      <c r="E5">
        <v>0.71521052600000001</v>
      </c>
      <c r="F5">
        <f t="shared" si="0"/>
        <v>0</v>
      </c>
    </row>
    <row r="6" spans="1:6" x14ac:dyDescent="0.3">
      <c r="A6">
        <v>6</v>
      </c>
      <c r="B6">
        <v>4.4869999999999965E-2</v>
      </c>
      <c r="C6">
        <v>0.77585101199999995</v>
      </c>
      <c r="D6">
        <v>0.94147368399999998</v>
      </c>
      <c r="E6">
        <v>0.86846315799999996</v>
      </c>
      <c r="F6">
        <f t="shared" si="0"/>
        <v>0</v>
      </c>
    </row>
    <row r="7" spans="1:6" x14ac:dyDescent="0.3">
      <c r="A7">
        <v>7</v>
      </c>
      <c r="B7">
        <v>5.3059999999999996E-2</v>
      </c>
      <c r="C7">
        <v>0.90011335999999997</v>
      </c>
      <c r="D7">
        <v>1.101052632</v>
      </c>
      <c r="E7">
        <v>1.0124736839999999</v>
      </c>
      <c r="F7">
        <f t="shared" si="0"/>
        <v>0</v>
      </c>
    </row>
    <row r="8" spans="1:6" x14ac:dyDescent="0.3">
      <c r="A8">
        <v>8</v>
      </c>
      <c r="B8">
        <v>6.1270000000000047E-2</v>
      </c>
      <c r="C8">
        <v>1.0164955470000001</v>
      </c>
      <c r="D8">
        <v>1.2503157890000001</v>
      </c>
      <c r="E8">
        <v>1.1472421049999999</v>
      </c>
      <c r="F8">
        <f t="shared" si="0"/>
        <v>0</v>
      </c>
    </row>
    <row r="9" spans="1:6" x14ac:dyDescent="0.3">
      <c r="A9">
        <v>9</v>
      </c>
      <c r="B9">
        <v>6.9529999999999981E-2</v>
      </c>
      <c r="C9">
        <v>1.124997571</v>
      </c>
      <c r="D9">
        <v>1.3892631580000001</v>
      </c>
      <c r="E9">
        <v>1.2727684210000001</v>
      </c>
      <c r="F9">
        <f t="shared" si="0"/>
        <v>0</v>
      </c>
    </row>
    <row r="10" spans="1:6" x14ac:dyDescent="0.3">
      <c r="A10">
        <v>10</v>
      </c>
      <c r="B10">
        <v>7.6160000000000005E-2</v>
      </c>
      <c r="C10">
        <v>1.2256194330000001</v>
      </c>
      <c r="D10">
        <v>1.517894737</v>
      </c>
      <c r="E10">
        <v>1.3890526320000001</v>
      </c>
      <c r="F10">
        <f t="shared" si="0"/>
        <v>0</v>
      </c>
    </row>
    <row r="11" spans="1:6" x14ac:dyDescent="0.3">
      <c r="A11">
        <v>11</v>
      </c>
      <c r="B11">
        <v>8.268999999999993E-2</v>
      </c>
      <c r="C11">
        <v>1.3183611340000001</v>
      </c>
      <c r="D11">
        <v>1.6362105259999999</v>
      </c>
      <c r="E11">
        <v>1.496094737</v>
      </c>
      <c r="F11">
        <f t="shared" si="0"/>
        <v>0</v>
      </c>
    </row>
    <row r="12" spans="1:6" x14ac:dyDescent="0.3">
      <c r="A12">
        <v>12</v>
      </c>
      <c r="B12">
        <v>8.9110000000000023E-2</v>
      </c>
      <c r="C12">
        <v>1.4032226720000001</v>
      </c>
      <c r="D12">
        <v>1.744210526</v>
      </c>
      <c r="E12">
        <v>1.5938947370000001</v>
      </c>
      <c r="F12">
        <f t="shared" si="0"/>
        <v>0</v>
      </c>
    </row>
    <row r="13" spans="1:6" x14ac:dyDescent="0.3">
      <c r="A13">
        <v>13</v>
      </c>
      <c r="B13">
        <v>9.542000000000006E-2</v>
      </c>
      <c r="C13">
        <v>1.4802040489999999</v>
      </c>
      <c r="D13">
        <v>1.8418947370000001</v>
      </c>
      <c r="E13">
        <v>1.6824526319999999</v>
      </c>
      <c r="F13">
        <f t="shared" si="0"/>
        <v>0</v>
      </c>
    </row>
    <row r="14" spans="1:6" x14ac:dyDescent="0.3">
      <c r="A14">
        <v>14</v>
      </c>
      <c r="B14">
        <v>0.10165000000000002</v>
      </c>
      <c r="C14">
        <v>1.5493052629999999</v>
      </c>
      <c r="D14">
        <v>1.9292631579999999</v>
      </c>
      <c r="E14">
        <v>1.761768421</v>
      </c>
      <c r="F14">
        <f t="shared" si="0"/>
        <v>0</v>
      </c>
    </row>
    <row r="15" spans="1:6" x14ac:dyDescent="0.3">
      <c r="A15">
        <v>15</v>
      </c>
      <c r="B15">
        <v>0.10603999999999991</v>
      </c>
      <c r="C15">
        <v>1.6105263160000001</v>
      </c>
      <c r="D15">
        <v>2.0063157889999998</v>
      </c>
      <c r="E15">
        <v>1.831842105</v>
      </c>
      <c r="F15">
        <f t="shared" si="0"/>
        <v>0</v>
      </c>
    </row>
    <row r="16" spans="1:6" x14ac:dyDescent="0.3">
      <c r="A16">
        <v>16</v>
      </c>
      <c r="B16">
        <v>0.11073</v>
      </c>
      <c r="C16">
        <v>1.6638672059999999</v>
      </c>
      <c r="D16">
        <v>2.073052632</v>
      </c>
      <c r="E16">
        <v>1.892673684</v>
      </c>
      <c r="F16">
        <f t="shared" si="0"/>
        <v>0</v>
      </c>
    </row>
    <row r="17" spans="1:6" x14ac:dyDescent="0.3">
      <c r="A17">
        <v>17</v>
      </c>
      <c r="B17">
        <v>0.11565000000000003</v>
      </c>
      <c r="C17">
        <v>1.7093279349999999</v>
      </c>
      <c r="D17">
        <v>2.1294736840000001</v>
      </c>
      <c r="E17">
        <v>1.944263158</v>
      </c>
      <c r="F17">
        <f t="shared" si="0"/>
        <v>0</v>
      </c>
    </row>
    <row r="18" spans="1:6" x14ac:dyDescent="0.3">
      <c r="A18">
        <v>18</v>
      </c>
      <c r="B18">
        <v>0.12070000000000003</v>
      </c>
      <c r="C18">
        <v>1.7469085019999999</v>
      </c>
      <c r="D18">
        <v>2.175578947</v>
      </c>
      <c r="E18">
        <v>1.986610526</v>
      </c>
      <c r="F18">
        <f t="shared" si="0"/>
        <v>0</v>
      </c>
    </row>
    <row r="19" spans="1:6" x14ac:dyDescent="0.3">
      <c r="A19">
        <v>19</v>
      </c>
      <c r="B19">
        <v>0.12579000000000007</v>
      </c>
      <c r="C19">
        <v>1.776608907</v>
      </c>
      <c r="D19">
        <v>2.211368421</v>
      </c>
      <c r="E19">
        <v>2.0197157890000002</v>
      </c>
      <c r="F19">
        <f t="shared" si="0"/>
        <v>0</v>
      </c>
    </row>
    <row r="20" spans="1:6" x14ac:dyDescent="0.3">
      <c r="A20">
        <v>20</v>
      </c>
      <c r="B20">
        <v>0.12874999999999992</v>
      </c>
      <c r="C20">
        <v>1.79842915</v>
      </c>
      <c r="D20">
        <v>2.236842105</v>
      </c>
      <c r="E20">
        <v>2.0435789469999999</v>
      </c>
      <c r="F20">
        <f t="shared" si="0"/>
        <v>0</v>
      </c>
    </row>
    <row r="21" spans="1:6" x14ac:dyDescent="0.3">
      <c r="A21">
        <v>21</v>
      </c>
      <c r="B21">
        <v>0.13210999999999995</v>
      </c>
      <c r="C21">
        <v>1.8123692309999999</v>
      </c>
      <c r="D21">
        <v>2.2519999999999998</v>
      </c>
      <c r="E21">
        <v>2.0581999999999998</v>
      </c>
      <c r="F21">
        <f t="shared" si="0"/>
        <v>0</v>
      </c>
    </row>
    <row r="22" spans="1:6" x14ac:dyDescent="0.3">
      <c r="A22">
        <v>22</v>
      </c>
      <c r="B22">
        <v>0.13578000000000001</v>
      </c>
      <c r="C22">
        <v>1.81842915</v>
      </c>
      <c r="D22">
        <v>2.256842105</v>
      </c>
      <c r="E22">
        <v>2.0635789469999999</v>
      </c>
      <c r="F22">
        <f t="shared" ref="F22:F41" si="1">F$84/($A$84-($A$2-1)) *($A22 -($A$2-1))</f>
        <v>0</v>
      </c>
    </row>
    <row r="23" spans="1:6" x14ac:dyDescent="0.3">
      <c r="A23">
        <v>23</v>
      </c>
      <c r="B23">
        <v>0.13969000000000009</v>
      </c>
      <c r="C23">
        <v>1.8669223230000001</v>
      </c>
      <c r="D23">
        <v>2.3165992439999998</v>
      </c>
      <c r="E23">
        <v>2.1160983739999999</v>
      </c>
      <c r="F23">
        <f t="shared" si="1"/>
        <v>0</v>
      </c>
    </row>
    <row r="24" spans="1:6" x14ac:dyDescent="0.3">
      <c r="A24">
        <v>24</v>
      </c>
      <c r="B24">
        <v>0.14373999999999998</v>
      </c>
      <c r="C24">
        <v>1.914621822</v>
      </c>
      <c r="D24">
        <v>2.3753304630000001</v>
      </c>
      <c r="E24">
        <v>2.1677411119999999</v>
      </c>
      <c r="F24">
        <f t="shared" si="1"/>
        <v>0</v>
      </c>
    </row>
    <row r="25" spans="1:6" x14ac:dyDescent="0.3">
      <c r="A25">
        <v>25</v>
      </c>
      <c r="B25">
        <v>0.14491000000000009</v>
      </c>
      <c r="C25">
        <v>1.961527647</v>
      </c>
      <c r="D25">
        <v>2.4330357610000002</v>
      </c>
      <c r="E25">
        <v>2.2185071609999998</v>
      </c>
      <c r="F25">
        <f t="shared" si="1"/>
        <v>0</v>
      </c>
    </row>
    <row r="26" spans="1:6" x14ac:dyDescent="0.3">
      <c r="A26">
        <v>26</v>
      </c>
      <c r="B26">
        <v>0.14674000000000009</v>
      </c>
      <c r="C26">
        <v>2.0076397990000001</v>
      </c>
      <c r="D26">
        <v>2.4897151389999999</v>
      </c>
      <c r="E26">
        <v>2.2683965210000001</v>
      </c>
      <c r="F26">
        <f t="shared" si="1"/>
        <v>0</v>
      </c>
    </row>
    <row r="27" spans="1:6" x14ac:dyDescent="0.3">
      <c r="A27">
        <v>27</v>
      </c>
      <c r="B27">
        <v>0.1492</v>
      </c>
      <c r="C27">
        <v>2.0529582770000001</v>
      </c>
      <c r="D27">
        <v>2.545368597</v>
      </c>
      <c r="E27">
        <v>2.3174091909999999</v>
      </c>
      <c r="F27">
        <f t="shared" si="1"/>
        <v>0</v>
      </c>
    </row>
    <row r="28" spans="1:6" x14ac:dyDescent="0.3">
      <c r="A28">
        <v>28</v>
      </c>
      <c r="B28">
        <v>0.15226000000000006</v>
      </c>
      <c r="C28">
        <v>2.0974830820000001</v>
      </c>
      <c r="D28">
        <v>2.599996134</v>
      </c>
      <c r="E28">
        <v>2.365545172</v>
      </c>
      <c r="F28">
        <f t="shared" si="1"/>
        <v>0</v>
      </c>
    </row>
    <row r="29" spans="1:6" x14ac:dyDescent="0.3">
      <c r="A29">
        <v>29</v>
      </c>
      <c r="B29">
        <v>0.15589000000000008</v>
      </c>
      <c r="C29">
        <v>2.141214213</v>
      </c>
      <c r="D29">
        <v>2.6535977509999999</v>
      </c>
      <c r="E29">
        <v>2.4128044640000001</v>
      </c>
      <c r="F29">
        <f t="shared" si="1"/>
        <v>0</v>
      </c>
    </row>
    <row r="30" spans="1:6" x14ac:dyDescent="0.3">
      <c r="A30">
        <v>30</v>
      </c>
      <c r="B30">
        <v>0.15651999999999999</v>
      </c>
      <c r="C30">
        <v>2.1841516699999999</v>
      </c>
      <c r="D30">
        <v>2.7061734469999998</v>
      </c>
      <c r="E30">
        <v>2.4591870660000001</v>
      </c>
      <c r="F30">
        <f t="shared" si="1"/>
        <v>0</v>
      </c>
    </row>
    <row r="31" spans="1:6" x14ac:dyDescent="0.3">
      <c r="A31">
        <v>31</v>
      </c>
      <c r="B31">
        <v>0.15748000000000006</v>
      </c>
      <c r="C31">
        <v>2.2262954530000001</v>
      </c>
      <c r="D31">
        <v>2.7577232230000002</v>
      </c>
      <c r="E31">
        <v>2.5046929800000002</v>
      </c>
      <c r="F31">
        <f t="shared" si="1"/>
        <v>0</v>
      </c>
    </row>
    <row r="32" spans="1:6" x14ac:dyDescent="0.3">
      <c r="A32">
        <v>32</v>
      </c>
      <c r="B32">
        <v>0.15873999999999988</v>
      </c>
      <c r="C32">
        <v>2.2676455629999999</v>
      </c>
      <c r="D32">
        <v>2.808247078</v>
      </c>
      <c r="E32">
        <v>2.5493222040000001</v>
      </c>
      <c r="F32">
        <f t="shared" si="1"/>
        <v>0</v>
      </c>
    </row>
    <row r="33" spans="1:6" x14ac:dyDescent="0.3">
      <c r="A33">
        <v>33</v>
      </c>
      <c r="B33">
        <v>0.16025</v>
      </c>
      <c r="C33">
        <v>2.308201999</v>
      </c>
      <c r="D33">
        <v>2.8577450139999998</v>
      </c>
      <c r="E33">
        <v>2.593074739</v>
      </c>
      <c r="F33">
        <f t="shared" si="1"/>
        <v>0</v>
      </c>
    </row>
    <row r="34" spans="1:6" x14ac:dyDescent="0.3">
      <c r="A34">
        <v>34</v>
      </c>
      <c r="B34">
        <v>0.16193999999999997</v>
      </c>
      <c r="C34">
        <v>2.3479647620000001</v>
      </c>
      <c r="D34">
        <v>2.9062170279999999</v>
      </c>
      <c r="E34">
        <v>2.6359505840000002</v>
      </c>
      <c r="F34">
        <f t="shared" si="1"/>
        <v>0</v>
      </c>
    </row>
    <row r="35" spans="1:6" x14ac:dyDescent="0.3">
      <c r="A35">
        <v>35</v>
      </c>
      <c r="B35">
        <v>0.16193999999999997</v>
      </c>
      <c r="C35">
        <v>2.3869338510000002</v>
      </c>
      <c r="D35">
        <v>2.9536631230000001</v>
      </c>
      <c r="E35">
        <v>2.6779497409999999</v>
      </c>
      <c r="F35">
        <f t="shared" si="1"/>
        <v>0</v>
      </c>
    </row>
    <row r="36" spans="1:6" x14ac:dyDescent="0.3">
      <c r="A36">
        <v>36</v>
      </c>
      <c r="B36">
        <v>0.16193999999999997</v>
      </c>
      <c r="C36">
        <v>2.4251092660000002</v>
      </c>
      <c r="D36">
        <v>3.0000832970000002</v>
      </c>
      <c r="E36">
        <v>2.719072208</v>
      </c>
      <c r="F36">
        <f t="shared" si="1"/>
        <v>0</v>
      </c>
    </row>
    <row r="37" spans="1:6" x14ac:dyDescent="0.3">
      <c r="A37">
        <v>37</v>
      </c>
      <c r="B37">
        <v>0.16193999999999997</v>
      </c>
      <c r="C37">
        <v>2.4624910070000001</v>
      </c>
      <c r="D37">
        <v>3.0454775500000002</v>
      </c>
      <c r="E37">
        <v>2.7593179860000001</v>
      </c>
      <c r="F37">
        <f t="shared" si="1"/>
        <v>0</v>
      </c>
    </row>
    <row r="38" spans="1:6" x14ac:dyDescent="0.3">
      <c r="A38">
        <v>38</v>
      </c>
      <c r="B38">
        <v>0.16193999999999997</v>
      </c>
      <c r="C38">
        <v>2.499079075</v>
      </c>
      <c r="D38">
        <v>3.0898458830000002</v>
      </c>
      <c r="E38">
        <v>2.7986870750000001</v>
      </c>
      <c r="F38">
        <f t="shared" si="1"/>
        <v>0</v>
      </c>
    </row>
    <row r="39" spans="1:6" x14ac:dyDescent="0.3">
      <c r="A39">
        <v>39</v>
      </c>
      <c r="B39">
        <v>0.16193999999999997</v>
      </c>
      <c r="C39">
        <v>2.5348734689999999</v>
      </c>
      <c r="D39">
        <v>3.1331882960000002</v>
      </c>
      <c r="E39">
        <v>2.8371794750000001</v>
      </c>
      <c r="F39">
        <f t="shared" si="1"/>
        <v>0</v>
      </c>
    </row>
    <row r="40" spans="1:6" x14ac:dyDescent="0.3">
      <c r="A40">
        <v>40</v>
      </c>
      <c r="B40">
        <v>0.16193999999999997</v>
      </c>
      <c r="C40">
        <v>2.5698741900000002</v>
      </c>
      <c r="D40">
        <v>3.1755047890000001</v>
      </c>
      <c r="E40">
        <v>2.874795185</v>
      </c>
      <c r="F40">
        <f t="shared" si="1"/>
        <v>0</v>
      </c>
    </row>
    <row r="41" spans="1:6" x14ac:dyDescent="0.3">
      <c r="A41">
        <v>41</v>
      </c>
      <c r="B41">
        <v>0.16193999999999997</v>
      </c>
      <c r="C41">
        <v>2.6040812369999999</v>
      </c>
      <c r="D41">
        <v>3.216795361</v>
      </c>
      <c r="E41">
        <v>2.9115342059999998</v>
      </c>
      <c r="F41">
        <f t="shared" si="1"/>
        <v>0</v>
      </c>
    </row>
    <row r="42" spans="1:6" x14ac:dyDescent="0.3">
      <c r="A42">
        <v>42</v>
      </c>
      <c r="B42">
        <v>0.16193999999999997</v>
      </c>
      <c r="C42">
        <v>2.6374946100000001</v>
      </c>
      <c r="D42">
        <v>3.2570600120000002</v>
      </c>
      <c r="E42">
        <v>2.947396538</v>
      </c>
      <c r="F42">
        <f t="shared" ref="F42:F61" si="2">F$84/($A$84-($A$2-1)) *($A42 -($A$2-1))</f>
        <v>0</v>
      </c>
    </row>
    <row r="43" spans="1:6" x14ac:dyDescent="0.3">
      <c r="A43">
        <v>43</v>
      </c>
      <c r="B43">
        <v>0.16193999999999997</v>
      </c>
      <c r="C43">
        <v>2.6701143090000001</v>
      </c>
      <c r="D43">
        <v>3.296298744</v>
      </c>
      <c r="E43">
        <v>2.9823821810000002</v>
      </c>
      <c r="F43">
        <f t="shared" si="2"/>
        <v>0</v>
      </c>
    </row>
    <row r="44" spans="1:6" x14ac:dyDescent="0.3">
      <c r="A44">
        <v>44</v>
      </c>
      <c r="B44">
        <v>0.16193999999999997</v>
      </c>
      <c r="C44">
        <v>2.7019403350000002</v>
      </c>
      <c r="D44">
        <v>3.3345115540000001</v>
      </c>
      <c r="E44">
        <v>3.0164911339999998</v>
      </c>
      <c r="F44">
        <f t="shared" si="2"/>
        <v>0</v>
      </c>
    </row>
    <row r="45" spans="1:6" x14ac:dyDescent="0.3">
      <c r="A45">
        <v>45</v>
      </c>
      <c r="B45">
        <v>0.16193999999999997</v>
      </c>
      <c r="C45">
        <v>2.7329726870000002</v>
      </c>
      <c r="D45">
        <v>3.3716984449999998</v>
      </c>
      <c r="E45">
        <v>3.0497233989999999</v>
      </c>
      <c r="F45">
        <f t="shared" si="2"/>
        <v>0</v>
      </c>
    </row>
    <row r="46" spans="1:6" x14ac:dyDescent="0.3">
      <c r="A46">
        <v>46</v>
      </c>
      <c r="B46">
        <v>0.16193999999999997</v>
      </c>
      <c r="C46">
        <v>2.7632113660000002</v>
      </c>
      <c r="D46">
        <v>3.4078594149999999</v>
      </c>
      <c r="E46">
        <v>3.0820789739999999</v>
      </c>
      <c r="F46">
        <f t="shared" si="2"/>
        <v>0</v>
      </c>
    </row>
    <row r="47" spans="1:6" x14ac:dyDescent="0.3">
      <c r="A47">
        <v>47</v>
      </c>
      <c r="B47">
        <v>0.16193999999999997</v>
      </c>
      <c r="C47">
        <v>2.7926563710000001</v>
      </c>
      <c r="D47">
        <v>3.4429944639999999</v>
      </c>
      <c r="E47">
        <v>3.1135578599999998</v>
      </c>
      <c r="F47">
        <f t="shared" si="2"/>
        <v>0</v>
      </c>
    </row>
    <row r="48" spans="1:6" x14ac:dyDescent="0.3">
      <c r="A48">
        <v>48</v>
      </c>
      <c r="B48">
        <v>0.16193999999999997</v>
      </c>
      <c r="C48">
        <v>2.8213077019999999</v>
      </c>
      <c r="D48">
        <v>3.4771035939999999</v>
      </c>
      <c r="E48">
        <v>3.144160056</v>
      </c>
      <c r="F48">
        <f t="shared" si="2"/>
        <v>0</v>
      </c>
    </row>
    <row r="49" spans="1:6" x14ac:dyDescent="0.3">
      <c r="A49">
        <v>49</v>
      </c>
      <c r="B49">
        <v>0.16193999999999997</v>
      </c>
      <c r="C49">
        <v>2.8491653590000001</v>
      </c>
      <c r="D49">
        <v>3.5101868029999999</v>
      </c>
      <c r="E49">
        <v>3.1738855639999999</v>
      </c>
      <c r="F49">
        <f t="shared" si="2"/>
        <v>0</v>
      </c>
    </row>
    <row r="50" spans="1:6" x14ac:dyDescent="0.3">
      <c r="A50">
        <v>50</v>
      </c>
      <c r="B50">
        <v>0.16193999999999997</v>
      </c>
      <c r="C50">
        <v>2.8762293429999999</v>
      </c>
      <c r="D50">
        <v>3.5422440910000002</v>
      </c>
      <c r="E50">
        <v>3.202734382</v>
      </c>
      <c r="F50">
        <f t="shared" si="2"/>
        <v>0</v>
      </c>
    </row>
    <row r="51" spans="1:6" x14ac:dyDescent="0.3">
      <c r="A51">
        <v>51</v>
      </c>
      <c r="B51">
        <v>0.16193999999999997</v>
      </c>
      <c r="C51">
        <v>2.902499653</v>
      </c>
      <c r="D51">
        <v>3.573275459</v>
      </c>
      <c r="E51">
        <v>3.2307065110000002</v>
      </c>
      <c r="F51">
        <f t="shared" si="2"/>
        <v>0</v>
      </c>
    </row>
    <row r="52" spans="1:6" x14ac:dyDescent="0.3">
      <c r="A52">
        <v>52</v>
      </c>
      <c r="B52">
        <v>0.16193999999999997</v>
      </c>
      <c r="C52">
        <v>2.9526592530000002</v>
      </c>
      <c r="D52">
        <v>3.632260434</v>
      </c>
      <c r="E52">
        <v>3.2840207010000002</v>
      </c>
      <c r="F52">
        <f t="shared" si="2"/>
        <v>0</v>
      </c>
    </row>
    <row r="53" spans="1:6" x14ac:dyDescent="0.3">
      <c r="A53">
        <v>53</v>
      </c>
      <c r="B53">
        <v>0.16193999999999997</v>
      </c>
      <c r="C53">
        <v>3.024016799</v>
      </c>
      <c r="D53">
        <v>3.7163979829999998</v>
      </c>
      <c r="E53">
        <v>3.3629801189999999</v>
      </c>
      <c r="F53">
        <f t="shared" si="2"/>
        <v>0</v>
      </c>
    </row>
    <row r="54" spans="1:6" x14ac:dyDescent="0.3">
      <c r="A54">
        <v>54</v>
      </c>
      <c r="B54">
        <v>0.16193999999999997</v>
      </c>
      <c r="C54">
        <v>3.0946395249999998</v>
      </c>
      <c r="D54">
        <v>3.799647657</v>
      </c>
      <c r="E54">
        <v>3.4411136760000001</v>
      </c>
      <c r="F54">
        <f t="shared" si="2"/>
        <v>0</v>
      </c>
    </row>
    <row r="55" spans="1:6" x14ac:dyDescent="0.3">
      <c r="A55">
        <v>55</v>
      </c>
      <c r="B55">
        <v>0.16193999999999997</v>
      </c>
      <c r="C55">
        <v>3.1645274300000001</v>
      </c>
      <c r="D55">
        <v>3.882009456</v>
      </c>
      <c r="E55">
        <v>3.5184213710000001</v>
      </c>
      <c r="F55">
        <f t="shared" si="2"/>
        <v>0</v>
      </c>
    </row>
    <row r="56" spans="1:6" x14ac:dyDescent="0.3">
      <c r="A56">
        <v>56</v>
      </c>
      <c r="B56">
        <v>0.16193999999999997</v>
      </c>
      <c r="C56">
        <v>3.233680514</v>
      </c>
      <c r="D56">
        <v>3.96348338</v>
      </c>
      <c r="E56">
        <v>3.594903205</v>
      </c>
      <c r="F56">
        <f t="shared" si="2"/>
        <v>0</v>
      </c>
    </row>
    <row r="57" spans="1:6" x14ac:dyDescent="0.3">
      <c r="A57">
        <v>57</v>
      </c>
      <c r="B57">
        <v>0.16193999999999997</v>
      </c>
      <c r="C57">
        <v>3.3020987769999999</v>
      </c>
      <c r="D57">
        <v>4.0440694290000003</v>
      </c>
      <c r="E57">
        <v>3.670559178</v>
      </c>
      <c r="F57">
        <f t="shared" si="2"/>
        <v>0</v>
      </c>
    </row>
    <row r="58" spans="1:6" x14ac:dyDescent="0.3">
      <c r="A58">
        <v>58</v>
      </c>
      <c r="B58">
        <v>0.16193999999999997</v>
      </c>
      <c r="C58">
        <v>3.3697822190000002</v>
      </c>
      <c r="D58">
        <v>4.1237676040000002</v>
      </c>
      <c r="E58">
        <v>3.7453892899999999</v>
      </c>
      <c r="F58">
        <f t="shared" si="2"/>
        <v>0</v>
      </c>
    </row>
    <row r="59" spans="1:6" x14ac:dyDescent="0.3">
      <c r="A59">
        <v>59</v>
      </c>
      <c r="B59">
        <v>0.16193999999999997</v>
      </c>
      <c r="C59">
        <v>3.4367308410000001</v>
      </c>
      <c r="D59">
        <v>4.2025779029999999</v>
      </c>
      <c r="E59">
        <v>3.8193935400000001</v>
      </c>
      <c r="F59">
        <f t="shared" si="2"/>
        <v>0</v>
      </c>
    </row>
    <row r="60" spans="1:6" x14ac:dyDescent="0.3">
      <c r="A60">
        <v>60</v>
      </c>
      <c r="B60">
        <v>0.16193999999999997</v>
      </c>
      <c r="C60">
        <v>3.502944641</v>
      </c>
      <c r="D60">
        <v>4.2805003279999996</v>
      </c>
      <c r="E60">
        <v>3.8925719289999998</v>
      </c>
      <c r="F60">
        <f t="shared" si="2"/>
        <v>0</v>
      </c>
    </row>
    <row r="61" spans="1:6" x14ac:dyDescent="0.3">
      <c r="A61">
        <v>61</v>
      </c>
      <c r="B61">
        <v>0.16193999999999997</v>
      </c>
      <c r="C61">
        <v>3.5684236199999999</v>
      </c>
      <c r="D61">
        <v>4.3575348780000001</v>
      </c>
      <c r="E61">
        <v>3.9649244559999999</v>
      </c>
      <c r="F61">
        <f t="shared" si="2"/>
        <v>0</v>
      </c>
    </row>
    <row r="62" spans="1:6" x14ac:dyDescent="0.3">
      <c r="A62">
        <v>62</v>
      </c>
      <c r="B62">
        <v>0.16193999999999997</v>
      </c>
      <c r="C62">
        <v>3.6331677789999999</v>
      </c>
      <c r="D62">
        <v>4.4336815539999996</v>
      </c>
      <c r="E62">
        <v>4.036451123</v>
      </c>
      <c r="F62">
        <f t="shared" ref="F62:F83" si="3">F$84/($A$84-($A$2-1)) *($A62 -($A$2-1))</f>
        <v>0</v>
      </c>
    </row>
    <row r="63" spans="1:6" x14ac:dyDescent="0.3">
      <c r="A63">
        <v>63</v>
      </c>
      <c r="B63">
        <v>0.16193999999999997</v>
      </c>
      <c r="C63">
        <v>3.6971771160000002</v>
      </c>
      <c r="D63">
        <v>4.5089403539999999</v>
      </c>
      <c r="E63">
        <v>4.1071519280000004</v>
      </c>
      <c r="F63">
        <f t="shared" si="3"/>
        <v>0</v>
      </c>
    </row>
    <row r="64" spans="1:6" x14ac:dyDescent="0.3">
      <c r="A64">
        <v>64</v>
      </c>
      <c r="B64">
        <v>0.16193999999999997</v>
      </c>
      <c r="C64">
        <v>3.7604516330000002</v>
      </c>
      <c r="D64">
        <v>4.5833112790000001</v>
      </c>
      <c r="E64">
        <v>4.1770268709999998</v>
      </c>
      <c r="F64">
        <f t="shared" si="3"/>
        <v>0</v>
      </c>
    </row>
    <row r="65" spans="1:6" x14ac:dyDescent="0.3">
      <c r="A65">
        <v>65</v>
      </c>
      <c r="B65">
        <v>0.16193999999999997</v>
      </c>
      <c r="C65">
        <v>3.8229913290000002</v>
      </c>
      <c r="D65">
        <v>4.6567943300000003</v>
      </c>
      <c r="E65">
        <v>4.2460759540000002</v>
      </c>
      <c r="F65">
        <f t="shared" si="3"/>
        <v>0</v>
      </c>
    </row>
    <row r="66" spans="1:6" x14ac:dyDescent="0.3">
      <c r="A66">
        <v>66</v>
      </c>
      <c r="B66">
        <v>0.16193999999999997</v>
      </c>
      <c r="C66">
        <v>3.8847962040000001</v>
      </c>
      <c r="D66">
        <v>4.7293895060000004</v>
      </c>
      <c r="E66">
        <v>4.3142991750000004</v>
      </c>
      <c r="F66">
        <f t="shared" si="3"/>
        <v>0</v>
      </c>
    </row>
    <row r="67" spans="1:6" x14ac:dyDescent="0.3">
      <c r="A67">
        <v>67</v>
      </c>
      <c r="B67">
        <v>0.16193999999999997</v>
      </c>
      <c r="C67">
        <v>3.945866257</v>
      </c>
      <c r="D67">
        <v>4.8010968070000004</v>
      </c>
      <c r="E67">
        <v>4.3816965349999997</v>
      </c>
      <c r="F67">
        <f t="shared" si="3"/>
        <v>0</v>
      </c>
    </row>
    <row r="68" spans="1:6" x14ac:dyDescent="0.3">
      <c r="A68">
        <v>68</v>
      </c>
      <c r="B68">
        <v>0.16193999999999997</v>
      </c>
      <c r="C68">
        <v>4.0062014899999996</v>
      </c>
      <c r="D68">
        <v>4.8719162330000003</v>
      </c>
      <c r="E68">
        <v>4.4482680329999997</v>
      </c>
      <c r="F68">
        <f t="shared" si="3"/>
        <v>0</v>
      </c>
    </row>
    <row r="69" spans="1:6" x14ac:dyDescent="0.3">
      <c r="A69">
        <v>69</v>
      </c>
      <c r="B69">
        <v>0.16193999999999997</v>
      </c>
      <c r="C69">
        <v>4.0658019019999996</v>
      </c>
      <c r="D69">
        <v>4.9418477840000001</v>
      </c>
      <c r="E69">
        <v>4.5140136709999998</v>
      </c>
      <c r="F69">
        <f t="shared" si="3"/>
        <v>0</v>
      </c>
    </row>
    <row r="70" spans="1:6" x14ac:dyDescent="0.3">
      <c r="A70">
        <v>70</v>
      </c>
      <c r="B70">
        <v>0.16193999999999997</v>
      </c>
      <c r="C70">
        <v>4.1246674939999997</v>
      </c>
      <c r="D70">
        <v>5.0108914609999999</v>
      </c>
      <c r="E70">
        <v>4.5789334469999998</v>
      </c>
      <c r="F70">
        <f t="shared" si="3"/>
        <v>0</v>
      </c>
    </row>
    <row r="71" spans="1:6" x14ac:dyDescent="0.3">
      <c r="A71">
        <v>71</v>
      </c>
      <c r="B71">
        <v>0.16193999999999997</v>
      </c>
      <c r="C71">
        <v>4.1827982639999997</v>
      </c>
      <c r="D71">
        <v>5.0790472629999996</v>
      </c>
      <c r="E71">
        <v>4.6430273609999997</v>
      </c>
      <c r="F71">
        <f t="shared" si="3"/>
        <v>0</v>
      </c>
    </row>
    <row r="72" spans="1:6" x14ac:dyDescent="0.3">
      <c r="A72">
        <v>72</v>
      </c>
      <c r="B72">
        <v>0.16193999999999997</v>
      </c>
      <c r="C72">
        <v>4.2401942129999997</v>
      </c>
      <c r="D72">
        <v>5.1463151900000002</v>
      </c>
      <c r="E72">
        <v>4.7062954149999996</v>
      </c>
      <c r="F72">
        <f t="shared" si="3"/>
        <v>0</v>
      </c>
    </row>
    <row r="73" spans="1:6" x14ac:dyDescent="0.3">
      <c r="A73">
        <v>73</v>
      </c>
      <c r="B73">
        <v>0.16193999999999997</v>
      </c>
      <c r="C73">
        <v>4.2968553409999997</v>
      </c>
      <c r="D73">
        <v>5.2126952419999997</v>
      </c>
      <c r="E73">
        <v>4.7687376070000003</v>
      </c>
      <c r="F73">
        <f t="shared" si="3"/>
        <v>0</v>
      </c>
    </row>
    <row r="74" spans="1:6" x14ac:dyDescent="0.3">
      <c r="A74">
        <v>74</v>
      </c>
      <c r="B74">
        <v>0.16193999999999997</v>
      </c>
      <c r="C74">
        <v>4.3527816489999998</v>
      </c>
      <c r="D74">
        <v>5.278187419</v>
      </c>
      <c r="E74">
        <v>4.830353938</v>
      </c>
      <c r="F74">
        <f t="shared" si="3"/>
        <v>0</v>
      </c>
    </row>
    <row r="75" spans="1:6" x14ac:dyDescent="0.3">
      <c r="A75">
        <v>75</v>
      </c>
      <c r="B75">
        <v>0.16193999999999997</v>
      </c>
      <c r="C75">
        <v>4.4079731349999998</v>
      </c>
      <c r="D75">
        <v>5.3427917210000002</v>
      </c>
      <c r="E75">
        <v>4.8911444069999996</v>
      </c>
      <c r="F75">
        <f t="shared" si="3"/>
        <v>0</v>
      </c>
    </row>
    <row r="76" spans="1:6" x14ac:dyDescent="0.3">
      <c r="A76">
        <v>76</v>
      </c>
      <c r="B76">
        <v>0.16193999999999997</v>
      </c>
      <c r="C76">
        <v>4.4624298009999999</v>
      </c>
      <c r="D76">
        <v>5.4065081490000004</v>
      </c>
      <c r="E76">
        <v>4.9511090150000001</v>
      </c>
      <c r="F76">
        <f t="shared" si="3"/>
        <v>0</v>
      </c>
    </row>
    <row r="77" spans="1:6" x14ac:dyDescent="0.3">
      <c r="A77">
        <v>77</v>
      </c>
      <c r="B77">
        <v>0.16193999999999997</v>
      </c>
      <c r="C77">
        <v>4.516151646</v>
      </c>
      <c r="D77">
        <v>5.4693367009999996</v>
      </c>
      <c r="E77">
        <v>5.0102477619999997</v>
      </c>
      <c r="F77">
        <f t="shared" si="3"/>
        <v>0</v>
      </c>
    </row>
    <row r="78" spans="1:6" x14ac:dyDescent="0.3">
      <c r="A78">
        <v>78</v>
      </c>
      <c r="B78">
        <v>0.16193999999999997</v>
      </c>
      <c r="C78">
        <v>4.5691386700000001</v>
      </c>
      <c r="D78">
        <v>5.5312773789999996</v>
      </c>
      <c r="E78">
        <v>5.0685606480000001</v>
      </c>
      <c r="F78">
        <f t="shared" si="3"/>
        <v>0</v>
      </c>
    </row>
    <row r="79" spans="1:6" x14ac:dyDescent="0.3">
      <c r="A79">
        <v>79</v>
      </c>
      <c r="B79">
        <v>0.16193999999999997</v>
      </c>
      <c r="C79">
        <v>4.6213908720000001</v>
      </c>
      <c r="D79">
        <v>5.5923301820000004</v>
      </c>
      <c r="E79">
        <v>5.1260476720000003</v>
      </c>
      <c r="F79">
        <f t="shared" si="3"/>
        <v>0</v>
      </c>
    </row>
    <row r="80" spans="1:6" x14ac:dyDescent="0.3">
      <c r="A80">
        <v>80</v>
      </c>
      <c r="B80">
        <v>0.16193999999999997</v>
      </c>
      <c r="C80">
        <v>4.6729082540000002</v>
      </c>
      <c r="D80">
        <v>5.6524951100000003</v>
      </c>
      <c r="E80">
        <v>5.1827088349999997</v>
      </c>
      <c r="F80">
        <f t="shared" si="3"/>
        <v>0</v>
      </c>
    </row>
    <row r="81" spans="1:6" x14ac:dyDescent="0.3">
      <c r="A81">
        <v>81</v>
      </c>
      <c r="B81">
        <v>0.16193999999999997</v>
      </c>
      <c r="C81">
        <v>4.7236908150000003</v>
      </c>
      <c r="D81">
        <v>5.7117721640000001</v>
      </c>
      <c r="E81">
        <v>5.2385441369999999</v>
      </c>
      <c r="F81">
        <f t="shared" si="3"/>
        <v>0</v>
      </c>
    </row>
    <row r="82" spans="1:6" x14ac:dyDescent="0.3">
      <c r="A82">
        <v>82</v>
      </c>
      <c r="B82">
        <v>0.16193999999999997</v>
      </c>
      <c r="C82">
        <v>4.7737385550000004</v>
      </c>
      <c r="D82">
        <v>5.7701613419999997</v>
      </c>
      <c r="E82">
        <v>5.293553578</v>
      </c>
      <c r="F82">
        <f t="shared" si="3"/>
        <v>0</v>
      </c>
    </row>
    <row r="83" spans="1:6" x14ac:dyDescent="0.3">
      <c r="A83">
        <v>83</v>
      </c>
      <c r="B83">
        <v>0.16193999999999997</v>
      </c>
      <c r="C83">
        <v>4.8230514749999998</v>
      </c>
      <c r="D83">
        <v>5.8276626460000003</v>
      </c>
      <c r="E83">
        <v>5.3477371570000001</v>
      </c>
      <c r="F83">
        <f t="shared" si="3"/>
        <v>0</v>
      </c>
    </row>
    <row r="84" spans="1:6" x14ac:dyDescent="0.3">
      <c r="A84" s="9">
        <v>84</v>
      </c>
      <c r="B84" s="9">
        <v>0.16193999999999997</v>
      </c>
      <c r="C84" s="9">
        <v>4.8716295729999999</v>
      </c>
      <c r="D84" s="9">
        <v>5.8842760739999997</v>
      </c>
      <c r="E84" s="9">
        <v>5.4010948750000001</v>
      </c>
      <c r="F84" s="9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34" workbookViewId="0">
      <selection activeCell="H89" sqref="H89"/>
    </sheetView>
  </sheetViews>
  <sheetFormatPr baseColWidth="10" defaultRowHeight="14.4" x14ac:dyDescent="0.3"/>
  <sheetData>
    <row r="1" spans="1:9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</row>
    <row r="2" spans="1:9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</row>
    <row r="3" spans="1:9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</row>
    <row r="4" spans="1:9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</row>
    <row r="5" spans="1:9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</row>
    <row r="6" spans="1:9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</row>
    <row r="7" spans="1:9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</row>
    <row r="8" spans="1:9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</row>
    <row r="9" spans="1:9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</row>
    <row r="10" spans="1:9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</row>
    <row r="11" spans="1:9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</row>
    <row r="12" spans="1:9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</row>
    <row r="13" spans="1:9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</row>
    <row r="14" spans="1:9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</row>
    <row r="15" spans="1:9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</row>
    <row r="16" spans="1:9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</row>
    <row r="17" spans="1:9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</row>
    <row r="18" spans="1:9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</row>
    <row r="19" spans="1:9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</row>
    <row r="20" spans="1:9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</row>
    <row r="21" spans="1:9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</row>
    <row r="22" spans="1:9" x14ac:dyDescent="0.3">
      <c r="A22">
        <v>22</v>
      </c>
      <c r="B22">
        <v>0.13578000000000001</v>
      </c>
      <c r="C22">
        <f t="shared" ref="C22:F41" si="1">C$84/($A$84-($A$2-1)) *($A22 -($A$2-1))</f>
        <v>1.1132530120481929</v>
      </c>
      <c r="D22">
        <f t="shared" si="1"/>
        <v>1.3662650602409641</v>
      </c>
      <c r="E22">
        <f t="shared" si="1"/>
        <v>1.2650602409638554</v>
      </c>
      <c r="F22">
        <f t="shared" si="1"/>
        <v>0.25301204819277112</v>
      </c>
      <c r="G22">
        <v>0</v>
      </c>
      <c r="H22">
        <v>0</v>
      </c>
      <c r="I22">
        <v>0</v>
      </c>
    </row>
    <row r="23" spans="1:9" x14ac:dyDescent="0.3">
      <c r="A23">
        <v>23</v>
      </c>
      <c r="B23">
        <v>0.13969000000000009</v>
      </c>
      <c r="C23">
        <f t="shared" si="1"/>
        <v>1.1662650602409639</v>
      </c>
      <c r="D23">
        <f t="shared" si="1"/>
        <v>1.4313253012048195</v>
      </c>
      <c r="E23">
        <f t="shared" si="1"/>
        <v>1.3253012048192772</v>
      </c>
      <c r="F23">
        <f t="shared" si="1"/>
        <v>0.26506024096385544</v>
      </c>
      <c r="G23">
        <v>0</v>
      </c>
      <c r="H23">
        <v>0</v>
      </c>
      <c r="I23">
        <v>0</v>
      </c>
    </row>
    <row r="24" spans="1:9" x14ac:dyDescent="0.3">
      <c r="A24">
        <v>24</v>
      </c>
      <c r="B24">
        <v>0.14373999999999998</v>
      </c>
      <c r="C24">
        <f t="shared" si="1"/>
        <v>1.219277108433735</v>
      </c>
      <c r="D24">
        <f t="shared" si="1"/>
        <v>1.4963855421686749</v>
      </c>
      <c r="E24">
        <f t="shared" si="1"/>
        <v>1.3855421686746987</v>
      </c>
      <c r="F24">
        <f t="shared" si="1"/>
        <v>0.27710843373493976</v>
      </c>
      <c r="G24">
        <v>0</v>
      </c>
      <c r="H24">
        <v>0</v>
      </c>
      <c r="I24">
        <v>0</v>
      </c>
    </row>
    <row r="25" spans="1:9" x14ac:dyDescent="0.3">
      <c r="A25">
        <v>25</v>
      </c>
      <c r="B25">
        <v>0.14491000000000009</v>
      </c>
      <c r="C25">
        <f t="shared" si="1"/>
        <v>1.2722891566265062</v>
      </c>
      <c r="D25">
        <f t="shared" si="1"/>
        <v>1.5614457831325304</v>
      </c>
      <c r="E25">
        <f t="shared" si="1"/>
        <v>1.4457831325301205</v>
      </c>
      <c r="F25">
        <f t="shared" si="1"/>
        <v>0.28915662650602414</v>
      </c>
      <c r="G25">
        <v>0</v>
      </c>
      <c r="H25">
        <v>0</v>
      </c>
      <c r="I25">
        <v>0</v>
      </c>
    </row>
    <row r="26" spans="1:9" x14ac:dyDescent="0.3">
      <c r="A26">
        <v>26</v>
      </c>
      <c r="B26">
        <v>0.14674000000000009</v>
      </c>
      <c r="C26">
        <f t="shared" si="1"/>
        <v>1.3253012048192772</v>
      </c>
      <c r="D26">
        <f t="shared" si="1"/>
        <v>1.6265060240963858</v>
      </c>
      <c r="E26">
        <f t="shared" si="1"/>
        <v>1.5060240963855422</v>
      </c>
      <c r="F26">
        <f t="shared" si="1"/>
        <v>0.30120481927710846</v>
      </c>
      <c r="G26">
        <v>0</v>
      </c>
      <c r="H26">
        <v>0</v>
      </c>
      <c r="I26">
        <v>0</v>
      </c>
    </row>
    <row r="27" spans="1:9" x14ac:dyDescent="0.3">
      <c r="A27">
        <v>27</v>
      </c>
      <c r="B27">
        <v>0.1492</v>
      </c>
      <c r="C27">
        <f t="shared" si="1"/>
        <v>1.3783132530120483</v>
      </c>
      <c r="D27">
        <f t="shared" si="1"/>
        <v>1.6915662650602412</v>
      </c>
      <c r="E27">
        <f t="shared" si="1"/>
        <v>1.5662650602409638</v>
      </c>
      <c r="F27">
        <f t="shared" si="1"/>
        <v>0.31325301204819278</v>
      </c>
      <c r="G27">
        <v>0</v>
      </c>
      <c r="H27">
        <v>0</v>
      </c>
      <c r="I27">
        <v>0</v>
      </c>
    </row>
    <row r="28" spans="1:9" x14ac:dyDescent="0.3">
      <c r="A28">
        <v>28</v>
      </c>
      <c r="B28">
        <v>0.15226000000000006</v>
      </c>
      <c r="C28">
        <f t="shared" si="1"/>
        <v>1.4313253012048195</v>
      </c>
      <c r="D28">
        <f t="shared" si="1"/>
        <v>1.7566265060240966</v>
      </c>
      <c r="E28">
        <f t="shared" si="1"/>
        <v>1.6265060240963856</v>
      </c>
      <c r="F28">
        <f t="shared" si="1"/>
        <v>0.3253012048192771</v>
      </c>
      <c r="G28">
        <v>0</v>
      </c>
      <c r="H28">
        <v>0</v>
      </c>
      <c r="I28">
        <v>0</v>
      </c>
    </row>
    <row r="29" spans="1:9" x14ac:dyDescent="0.3">
      <c r="A29">
        <v>29</v>
      </c>
      <c r="B29">
        <v>0.15589000000000008</v>
      </c>
      <c r="C29">
        <f t="shared" si="1"/>
        <v>1.4843373493975904</v>
      </c>
      <c r="D29">
        <f t="shared" si="1"/>
        <v>1.8216867469879521</v>
      </c>
      <c r="E29">
        <f t="shared" si="1"/>
        <v>1.6867469879518073</v>
      </c>
      <c r="F29">
        <f t="shared" si="1"/>
        <v>0.33734939759036148</v>
      </c>
      <c r="G29">
        <v>0</v>
      </c>
      <c r="H29">
        <v>0</v>
      </c>
      <c r="I29">
        <v>0</v>
      </c>
    </row>
    <row r="30" spans="1:9" x14ac:dyDescent="0.3">
      <c r="A30">
        <v>30</v>
      </c>
      <c r="B30">
        <v>0.15651999999999999</v>
      </c>
      <c r="C30">
        <f t="shared" si="1"/>
        <v>1.5373493975903616</v>
      </c>
      <c r="D30">
        <f t="shared" si="1"/>
        <v>1.8867469879518075</v>
      </c>
      <c r="E30">
        <f t="shared" si="1"/>
        <v>1.7469879518072289</v>
      </c>
      <c r="F30">
        <f t="shared" si="1"/>
        <v>0.3493975903614458</v>
      </c>
      <c r="G30">
        <v>0</v>
      </c>
      <c r="H30">
        <v>0</v>
      </c>
      <c r="I30">
        <v>0</v>
      </c>
    </row>
    <row r="31" spans="1:9" x14ac:dyDescent="0.3">
      <c r="A31">
        <v>31</v>
      </c>
      <c r="B31">
        <v>0.15748000000000006</v>
      </c>
      <c r="C31">
        <f t="shared" si="1"/>
        <v>1.5903614457831328</v>
      </c>
      <c r="D31">
        <f t="shared" si="1"/>
        <v>1.9518072289156629</v>
      </c>
      <c r="E31">
        <f t="shared" si="1"/>
        <v>1.8072289156626506</v>
      </c>
      <c r="F31">
        <f t="shared" si="1"/>
        <v>0.36144578313253012</v>
      </c>
      <c r="G31">
        <v>0</v>
      </c>
      <c r="H31">
        <v>0</v>
      </c>
      <c r="I31">
        <v>0</v>
      </c>
    </row>
    <row r="32" spans="1:9" x14ac:dyDescent="0.3">
      <c r="A32">
        <v>32</v>
      </c>
      <c r="B32">
        <v>0.15873999999999988</v>
      </c>
      <c r="C32">
        <f t="shared" si="1"/>
        <v>1.6433734939759037</v>
      </c>
      <c r="D32">
        <f t="shared" si="1"/>
        <v>2.0168674698795184</v>
      </c>
      <c r="E32">
        <f t="shared" si="1"/>
        <v>1.8674698795180722</v>
      </c>
      <c r="F32">
        <f t="shared" si="1"/>
        <v>0.37349397590361449</v>
      </c>
      <c r="G32">
        <v>0</v>
      </c>
      <c r="H32">
        <v>0</v>
      </c>
      <c r="I32">
        <v>0</v>
      </c>
    </row>
    <row r="33" spans="1:9" x14ac:dyDescent="0.3">
      <c r="A33">
        <v>33</v>
      </c>
      <c r="B33">
        <v>0.16025</v>
      </c>
      <c r="C33">
        <f t="shared" si="1"/>
        <v>1.6963855421686749</v>
      </c>
      <c r="D33">
        <f t="shared" si="1"/>
        <v>2.0819277108433738</v>
      </c>
      <c r="E33">
        <f t="shared" si="1"/>
        <v>1.927710843373494</v>
      </c>
      <c r="F33">
        <f t="shared" si="1"/>
        <v>0.38554216867469882</v>
      </c>
      <c r="G33">
        <v>0</v>
      </c>
      <c r="H33">
        <v>0</v>
      </c>
      <c r="I33">
        <v>0</v>
      </c>
    </row>
    <row r="34" spans="1:9" x14ac:dyDescent="0.3">
      <c r="A34">
        <v>34</v>
      </c>
      <c r="B34">
        <v>0.16193999999999997</v>
      </c>
      <c r="C34">
        <f t="shared" si="1"/>
        <v>1.749397590361446</v>
      </c>
      <c r="D34">
        <f t="shared" si="1"/>
        <v>2.1469879518072292</v>
      </c>
      <c r="E34">
        <f t="shared" si="1"/>
        <v>1.9879518072289157</v>
      </c>
      <c r="F34">
        <f t="shared" si="1"/>
        <v>0.39759036144578314</v>
      </c>
      <c r="G34">
        <v>0</v>
      </c>
      <c r="H34">
        <v>0</v>
      </c>
      <c r="I34">
        <v>0</v>
      </c>
    </row>
    <row r="35" spans="1:9" x14ac:dyDescent="0.3">
      <c r="A35">
        <v>35</v>
      </c>
      <c r="B35">
        <v>0.16193999999999997</v>
      </c>
      <c r="C35">
        <f t="shared" si="1"/>
        <v>1.802409638554217</v>
      </c>
      <c r="D35">
        <f t="shared" si="1"/>
        <v>2.2120481927710847</v>
      </c>
      <c r="E35">
        <f t="shared" si="1"/>
        <v>2.0481927710843375</v>
      </c>
      <c r="F35">
        <f t="shared" si="1"/>
        <v>0.40963855421686751</v>
      </c>
      <c r="G35">
        <v>0</v>
      </c>
      <c r="H35">
        <v>0</v>
      </c>
      <c r="I35">
        <v>0</v>
      </c>
    </row>
    <row r="36" spans="1:9" x14ac:dyDescent="0.3">
      <c r="A36">
        <v>36</v>
      </c>
      <c r="B36">
        <v>0.16193999999999997</v>
      </c>
      <c r="C36">
        <f t="shared" si="1"/>
        <v>1.8554216867469882</v>
      </c>
      <c r="D36">
        <f t="shared" si="1"/>
        <v>2.2771084337349401</v>
      </c>
      <c r="E36">
        <f t="shared" si="1"/>
        <v>2.1084337349397591</v>
      </c>
      <c r="F36">
        <f t="shared" si="1"/>
        <v>0.42168674698795183</v>
      </c>
      <c r="G36">
        <v>0</v>
      </c>
      <c r="H36">
        <v>0</v>
      </c>
      <c r="I36">
        <v>0</v>
      </c>
    </row>
    <row r="37" spans="1:9" x14ac:dyDescent="0.3">
      <c r="A37">
        <v>37</v>
      </c>
      <c r="B37">
        <v>0.16193999999999997</v>
      </c>
      <c r="C37">
        <f t="shared" si="1"/>
        <v>1.9084337349397593</v>
      </c>
      <c r="D37">
        <f t="shared" si="1"/>
        <v>2.3421686746987955</v>
      </c>
      <c r="E37">
        <f t="shared" si="1"/>
        <v>2.1686746987951806</v>
      </c>
      <c r="F37">
        <f t="shared" si="1"/>
        <v>0.43373493975903615</v>
      </c>
      <c r="G37">
        <v>0</v>
      </c>
      <c r="H37">
        <v>0</v>
      </c>
      <c r="I37">
        <v>0</v>
      </c>
    </row>
    <row r="38" spans="1:9" x14ac:dyDescent="0.3">
      <c r="A38">
        <v>38</v>
      </c>
      <c r="B38">
        <v>0.16193999999999997</v>
      </c>
      <c r="C38">
        <f t="shared" si="1"/>
        <v>1.9614457831325303</v>
      </c>
      <c r="D38">
        <f t="shared" si="1"/>
        <v>2.407228915662651</v>
      </c>
      <c r="E38">
        <f t="shared" si="1"/>
        <v>2.2289156626506026</v>
      </c>
      <c r="F38">
        <f t="shared" si="1"/>
        <v>0.44578313253012053</v>
      </c>
      <c r="G38">
        <v>0</v>
      </c>
      <c r="H38">
        <v>0</v>
      </c>
      <c r="I38">
        <v>0</v>
      </c>
    </row>
    <row r="39" spans="1:9" x14ac:dyDescent="0.3">
      <c r="A39">
        <v>39</v>
      </c>
      <c r="B39">
        <v>0.16193999999999997</v>
      </c>
      <c r="C39">
        <f t="shared" si="1"/>
        <v>2.0144578313253012</v>
      </c>
      <c r="D39">
        <f t="shared" si="1"/>
        <v>2.4722891566265064</v>
      </c>
      <c r="E39">
        <f t="shared" si="1"/>
        <v>2.2891566265060241</v>
      </c>
      <c r="F39">
        <f t="shared" si="1"/>
        <v>0.45783132530120485</v>
      </c>
      <c r="G39">
        <v>0</v>
      </c>
      <c r="H39">
        <v>0</v>
      </c>
      <c r="I39">
        <v>0</v>
      </c>
    </row>
    <row r="40" spans="1:9" x14ac:dyDescent="0.3">
      <c r="A40">
        <v>40</v>
      </c>
      <c r="B40">
        <v>0.16193999999999997</v>
      </c>
      <c r="C40">
        <f t="shared" si="1"/>
        <v>2.0674698795180726</v>
      </c>
      <c r="D40">
        <f t="shared" si="1"/>
        <v>2.5373493975903618</v>
      </c>
      <c r="E40">
        <f t="shared" si="1"/>
        <v>2.3493975903614457</v>
      </c>
      <c r="F40">
        <f t="shared" si="1"/>
        <v>0.46987951807228917</v>
      </c>
      <c r="G40">
        <v>0</v>
      </c>
      <c r="H40">
        <v>0</v>
      </c>
      <c r="I40">
        <v>0</v>
      </c>
    </row>
    <row r="41" spans="1:9" x14ac:dyDescent="0.3">
      <c r="A41">
        <v>41</v>
      </c>
      <c r="B41">
        <v>0.16193999999999997</v>
      </c>
      <c r="C41">
        <f t="shared" si="1"/>
        <v>2.1204819277108435</v>
      </c>
      <c r="D41">
        <f t="shared" si="1"/>
        <v>2.6024096385542173</v>
      </c>
      <c r="E41">
        <f t="shared" si="1"/>
        <v>2.4096385542168672</v>
      </c>
      <c r="F41">
        <f t="shared" si="1"/>
        <v>0.48192771084337349</v>
      </c>
      <c r="G41">
        <v>0</v>
      </c>
      <c r="H41">
        <v>0</v>
      </c>
      <c r="I41">
        <v>0</v>
      </c>
    </row>
    <row r="42" spans="1:9" x14ac:dyDescent="0.3">
      <c r="A42">
        <v>42</v>
      </c>
      <c r="B42">
        <v>0.16193999999999997</v>
      </c>
      <c r="C42">
        <f t="shared" ref="C42:F61" si="2">C$84/($A$84-($A$2-1)) *($A42 -($A$2-1))</f>
        <v>2.1734939759036145</v>
      </c>
      <c r="D42">
        <f t="shared" si="2"/>
        <v>2.6674698795180727</v>
      </c>
      <c r="E42">
        <f t="shared" si="2"/>
        <v>2.4698795180722892</v>
      </c>
      <c r="F42">
        <f t="shared" si="2"/>
        <v>0.49397590361445787</v>
      </c>
      <c r="G42">
        <v>0</v>
      </c>
      <c r="H42">
        <v>0</v>
      </c>
      <c r="I42">
        <v>0</v>
      </c>
    </row>
    <row r="43" spans="1:9" x14ac:dyDescent="0.3">
      <c r="A43">
        <v>43</v>
      </c>
      <c r="B43">
        <v>0.16193999999999997</v>
      </c>
      <c r="C43">
        <f t="shared" si="2"/>
        <v>2.2265060240963859</v>
      </c>
      <c r="D43">
        <f t="shared" si="2"/>
        <v>2.7325301204819281</v>
      </c>
      <c r="E43">
        <f t="shared" si="2"/>
        <v>2.5301204819277108</v>
      </c>
      <c r="F43">
        <f t="shared" si="2"/>
        <v>0.50602409638554224</v>
      </c>
      <c r="G43">
        <v>0</v>
      </c>
      <c r="H43">
        <v>0</v>
      </c>
      <c r="I43">
        <v>0</v>
      </c>
    </row>
    <row r="44" spans="1:9" x14ac:dyDescent="0.3">
      <c r="A44">
        <v>44</v>
      </c>
      <c r="B44">
        <v>0.16193999999999997</v>
      </c>
      <c r="C44">
        <f t="shared" si="2"/>
        <v>2.2795180722891568</v>
      </c>
      <c r="D44">
        <f t="shared" si="2"/>
        <v>2.7975903614457835</v>
      </c>
      <c r="E44">
        <f t="shared" si="2"/>
        <v>2.5903614457831323</v>
      </c>
      <c r="F44">
        <f t="shared" si="2"/>
        <v>0.51807228915662651</v>
      </c>
      <c r="G44">
        <v>0</v>
      </c>
      <c r="H44">
        <v>0</v>
      </c>
      <c r="I44">
        <v>0</v>
      </c>
    </row>
    <row r="45" spans="1:9" x14ac:dyDescent="0.3">
      <c r="A45">
        <v>45</v>
      </c>
      <c r="B45">
        <v>0.16193999999999997</v>
      </c>
      <c r="C45">
        <f t="shared" si="2"/>
        <v>2.3325301204819278</v>
      </c>
      <c r="D45">
        <f t="shared" si="2"/>
        <v>2.862650602409639</v>
      </c>
      <c r="E45">
        <f t="shared" si="2"/>
        <v>2.6506024096385543</v>
      </c>
      <c r="F45">
        <f t="shared" si="2"/>
        <v>0.53012048192771088</v>
      </c>
      <c r="G45">
        <v>0</v>
      </c>
      <c r="H45">
        <v>0</v>
      </c>
      <c r="I45">
        <v>0</v>
      </c>
    </row>
    <row r="46" spans="1:9" x14ac:dyDescent="0.3">
      <c r="A46">
        <v>46</v>
      </c>
      <c r="B46">
        <v>0.16193999999999997</v>
      </c>
      <c r="C46">
        <f t="shared" si="2"/>
        <v>2.3855421686746991</v>
      </c>
      <c r="D46">
        <f t="shared" si="2"/>
        <v>2.9277108433734944</v>
      </c>
      <c r="E46">
        <f t="shared" si="2"/>
        <v>2.7108433734939759</v>
      </c>
      <c r="F46">
        <f t="shared" si="2"/>
        <v>0.54216867469879526</v>
      </c>
      <c r="G46">
        <v>0</v>
      </c>
      <c r="H46">
        <v>0</v>
      </c>
      <c r="I46">
        <v>0</v>
      </c>
    </row>
    <row r="47" spans="1:9" x14ac:dyDescent="0.3">
      <c r="A47">
        <v>47</v>
      </c>
      <c r="B47">
        <v>0.16193999999999997</v>
      </c>
      <c r="C47">
        <f t="shared" si="2"/>
        <v>2.4385542168674701</v>
      </c>
      <c r="D47">
        <f t="shared" si="2"/>
        <v>2.9927710843373498</v>
      </c>
      <c r="E47">
        <f t="shared" si="2"/>
        <v>2.7710843373493974</v>
      </c>
      <c r="F47">
        <f t="shared" si="2"/>
        <v>0.55421686746987953</v>
      </c>
      <c r="G47">
        <v>0</v>
      </c>
      <c r="H47">
        <v>0</v>
      </c>
      <c r="I47">
        <v>0</v>
      </c>
    </row>
    <row r="48" spans="1:9" x14ac:dyDescent="0.3">
      <c r="A48">
        <v>48</v>
      </c>
      <c r="B48">
        <v>0.16193999999999997</v>
      </c>
      <c r="C48">
        <f t="shared" si="2"/>
        <v>2.491566265060241</v>
      </c>
      <c r="D48">
        <f t="shared" si="2"/>
        <v>3.0578313253012053</v>
      </c>
      <c r="E48">
        <f t="shared" si="2"/>
        <v>2.8313253012048194</v>
      </c>
      <c r="F48">
        <f t="shared" si="2"/>
        <v>0.5662650602409639</v>
      </c>
      <c r="G48">
        <v>0</v>
      </c>
      <c r="H48">
        <v>0</v>
      </c>
      <c r="I48">
        <v>0</v>
      </c>
    </row>
    <row r="49" spans="1:9" x14ac:dyDescent="0.3">
      <c r="A49">
        <v>49</v>
      </c>
      <c r="B49">
        <v>0.16193999999999997</v>
      </c>
      <c r="C49">
        <f t="shared" si="2"/>
        <v>2.5445783132530124</v>
      </c>
      <c r="D49">
        <f t="shared" si="2"/>
        <v>3.1228915662650607</v>
      </c>
      <c r="E49">
        <f t="shared" si="2"/>
        <v>2.8915662650602409</v>
      </c>
      <c r="F49">
        <f t="shared" si="2"/>
        <v>0.57831325301204828</v>
      </c>
      <c r="G49">
        <v>0</v>
      </c>
      <c r="H49">
        <v>0</v>
      </c>
      <c r="I49">
        <v>0</v>
      </c>
    </row>
    <row r="50" spans="1:9" x14ac:dyDescent="0.3">
      <c r="A50">
        <v>50</v>
      </c>
      <c r="B50">
        <v>0.16193999999999997</v>
      </c>
      <c r="C50">
        <f t="shared" si="2"/>
        <v>2.5975903614457834</v>
      </c>
      <c r="D50">
        <f t="shared" si="2"/>
        <v>3.1879518072289161</v>
      </c>
      <c r="E50">
        <f t="shared" si="2"/>
        <v>2.9518072289156625</v>
      </c>
      <c r="F50">
        <f t="shared" si="2"/>
        <v>0.59036144578313254</v>
      </c>
      <c r="G50">
        <v>0</v>
      </c>
      <c r="H50">
        <v>0</v>
      </c>
      <c r="I50">
        <v>0</v>
      </c>
    </row>
    <row r="51" spans="1:9" x14ac:dyDescent="0.3">
      <c r="A51">
        <v>51</v>
      </c>
      <c r="B51">
        <v>0.16193999999999997</v>
      </c>
      <c r="C51">
        <f t="shared" si="2"/>
        <v>2.6506024096385543</v>
      </c>
      <c r="D51">
        <f t="shared" si="2"/>
        <v>3.2530120481927716</v>
      </c>
      <c r="E51">
        <f t="shared" si="2"/>
        <v>3.0120481927710845</v>
      </c>
      <c r="F51">
        <f t="shared" si="2"/>
        <v>0.60240963855421692</v>
      </c>
      <c r="G51">
        <v>0</v>
      </c>
      <c r="H51">
        <v>0</v>
      </c>
      <c r="I51">
        <v>0</v>
      </c>
    </row>
    <row r="52" spans="1:9" x14ac:dyDescent="0.3">
      <c r="A52">
        <v>52</v>
      </c>
      <c r="B52">
        <v>0.16193999999999997</v>
      </c>
      <c r="C52">
        <f t="shared" si="2"/>
        <v>2.7036144578313257</v>
      </c>
      <c r="D52">
        <f t="shared" si="2"/>
        <v>3.318072289156627</v>
      </c>
      <c r="E52">
        <f t="shared" si="2"/>
        <v>3.072289156626506</v>
      </c>
      <c r="F52">
        <f t="shared" si="2"/>
        <v>0.61445783132530118</v>
      </c>
      <c r="G52">
        <v>0</v>
      </c>
      <c r="H52">
        <v>0</v>
      </c>
      <c r="I52">
        <v>0</v>
      </c>
    </row>
    <row r="53" spans="1:9" x14ac:dyDescent="0.3">
      <c r="A53">
        <v>53</v>
      </c>
      <c r="B53">
        <v>0.16193999999999997</v>
      </c>
      <c r="C53">
        <f t="shared" si="2"/>
        <v>2.7566265060240966</v>
      </c>
      <c r="D53">
        <f t="shared" si="2"/>
        <v>3.3831325301204824</v>
      </c>
      <c r="E53">
        <f t="shared" si="2"/>
        <v>3.1325301204819276</v>
      </c>
      <c r="F53">
        <f t="shared" si="2"/>
        <v>0.62650602409638556</v>
      </c>
      <c r="G53">
        <v>0</v>
      </c>
      <c r="H53">
        <v>0</v>
      </c>
      <c r="I53">
        <v>0</v>
      </c>
    </row>
    <row r="54" spans="1:9" x14ac:dyDescent="0.3">
      <c r="A54">
        <v>54</v>
      </c>
      <c r="B54">
        <v>0.16193999999999997</v>
      </c>
      <c r="C54">
        <f t="shared" si="2"/>
        <v>2.8096385542168676</v>
      </c>
      <c r="D54">
        <f t="shared" si="2"/>
        <v>3.4481927710843379</v>
      </c>
      <c r="E54">
        <f t="shared" si="2"/>
        <v>3.1927710843373496</v>
      </c>
      <c r="F54">
        <f t="shared" si="2"/>
        <v>0.63855421686746994</v>
      </c>
      <c r="G54">
        <v>0</v>
      </c>
      <c r="H54">
        <v>0</v>
      </c>
      <c r="I54">
        <v>0</v>
      </c>
    </row>
    <row r="55" spans="1:9" x14ac:dyDescent="0.3">
      <c r="A55">
        <v>55</v>
      </c>
      <c r="B55">
        <v>0.16193999999999997</v>
      </c>
      <c r="C55">
        <f t="shared" si="2"/>
        <v>2.862650602409639</v>
      </c>
      <c r="D55">
        <f t="shared" si="2"/>
        <v>3.5132530120481933</v>
      </c>
      <c r="E55">
        <f t="shared" si="2"/>
        <v>3.2530120481927711</v>
      </c>
      <c r="F55">
        <f t="shared" si="2"/>
        <v>0.6506024096385542</v>
      </c>
      <c r="G55">
        <v>0</v>
      </c>
      <c r="H55">
        <v>0</v>
      </c>
      <c r="I55">
        <v>0</v>
      </c>
    </row>
    <row r="56" spans="1:9" x14ac:dyDescent="0.3">
      <c r="A56">
        <v>56</v>
      </c>
      <c r="B56">
        <v>0.16193999999999997</v>
      </c>
      <c r="C56">
        <f t="shared" si="2"/>
        <v>2.9156626506024099</v>
      </c>
      <c r="D56">
        <f t="shared" si="2"/>
        <v>3.5783132530120487</v>
      </c>
      <c r="E56">
        <f t="shared" si="2"/>
        <v>3.3132530120481927</v>
      </c>
      <c r="F56">
        <f t="shared" si="2"/>
        <v>0.66265060240963858</v>
      </c>
      <c r="G56">
        <v>0</v>
      </c>
      <c r="H56">
        <v>0</v>
      </c>
      <c r="I56">
        <v>0</v>
      </c>
    </row>
    <row r="57" spans="1:9" x14ac:dyDescent="0.3">
      <c r="A57">
        <v>57</v>
      </c>
      <c r="B57">
        <v>0.16193999999999997</v>
      </c>
      <c r="C57">
        <f t="shared" si="2"/>
        <v>2.9686746987951809</v>
      </c>
      <c r="D57">
        <f t="shared" si="2"/>
        <v>3.6433734939759042</v>
      </c>
      <c r="E57">
        <f t="shared" si="2"/>
        <v>3.3734939759036147</v>
      </c>
      <c r="F57">
        <f t="shared" si="2"/>
        <v>0.67469879518072295</v>
      </c>
      <c r="G57">
        <v>0</v>
      </c>
      <c r="H57">
        <v>0</v>
      </c>
      <c r="I57">
        <v>0</v>
      </c>
    </row>
    <row r="58" spans="1:9" x14ac:dyDescent="0.3">
      <c r="A58">
        <v>58</v>
      </c>
      <c r="B58">
        <v>0.16193999999999997</v>
      </c>
      <c r="C58">
        <f t="shared" si="2"/>
        <v>3.0216867469879523</v>
      </c>
      <c r="D58">
        <f t="shared" si="2"/>
        <v>3.7084337349397596</v>
      </c>
      <c r="E58">
        <f t="shared" si="2"/>
        <v>3.4337349397590362</v>
      </c>
      <c r="F58">
        <f t="shared" si="2"/>
        <v>0.68674698795180722</v>
      </c>
      <c r="G58">
        <v>0</v>
      </c>
      <c r="H58">
        <v>0</v>
      </c>
      <c r="I58">
        <v>0</v>
      </c>
    </row>
    <row r="59" spans="1:9" x14ac:dyDescent="0.3">
      <c r="A59">
        <v>59</v>
      </c>
      <c r="B59">
        <v>0.16193999999999997</v>
      </c>
      <c r="C59">
        <f t="shared" si="2"/>
        <v>3.0746987951807232</v>
      </c>
      <c r="D59">
        <f t="shared" si="2"/>
        <v>3.773493975903615</v>
      </c>
      <c r="E59">
        <f t="shared" si="2"/>
        <v>3.4939759036144578</v>
      </c>
      <c r="F59">
        <f t="shared" si="2"/>
        <v>0.6987951807228916</v>
      </c>
      <c r="G59">
        <v>0</v>
      </c>
      <c r="H59">
        <v>0</v>
      </c>
      <c r="I59">
        <v>0</v>
      </c>
    </row>
    <row r="60" spans="1:9" x14ac:dyDescent="0.3">
      <c r="A60">
        <v>60</v>
      </c>
      <c r="B60">
        <v>0.16193999999999997</v>
      </c>
      <c r="C60">
        <f t="shared" si="2"/>
        <v>3.1277108433734941</v>
      </c>
      <c r="D60">
        <f t="shared" si="2"/>
        <v>3.8385542168674704</v>
      </c>
      <c r="E60">
        <f t="shared" si="2"/>
        <v>3.5542168674698793</v>
      </c>
      <c r="F60">
        <f t="shared" si="2"/>
        <v>0.71084337349397597</v>
      </c>
      <c r="G60">
        <v>0</v>
      </c>
      <c r="H60">
        <v>0</v>
      </c>
      <c r="I60">
        <v>0</v>
      </c>
    </row>
    <row r="61" spans="1:9" x14ac:dyDescent="0.3">
      <c r="A61">
        <v>61</v>
      </c>
      <c r="B61">
        <v>0.16193999999999997</v>
      </c>
      <c r="C61">
        <f t="shared" si="2"/>
        <v>3.1807228915662655</v>
      </c>
      <c r="D61">
        <f t="shared" si="2"/>
        <v>3.9036144578313259</v>
      </c>
      <c r="E61">
        <f t="shared" si="2"/>
        <v>3.6144578313253013</v>
      </c>
      <c r="F61">
        <f t="shared" si="2"/>
        <v>0.72289156626506024</v>
      </c>
      <c r="G61">
        <v>0</v>
      </c>
      <c r="H61">
        <v>0</v>
      </c>
      <c r="I61">
        <v>0</v>
      </c>
    </row>
    <row r="62" spans="1:9" x14ac:dyDescent="0.3">
      <c r="A62">
        <v>62</v>
      </c>
      <c r="B62">
        <v>0.16193999999999997</v>
      </c>
      <c r="C62">
        <f t="shared" ref="C62:F83" si="3">C$84/($A$84-($A$2-1)) *($A62 -($A$2-1))</f>
        <v>3.2337349397590365</v>
      </c>
      <c r="D62">
        <f t="shared" si="3"/>
        <v>3.9686746987951813</v>
      </c>
      <c r="E62">
        <f t="shared" si="3"/>
        <v>3.6746987951807228</v>
      </c>
      <c r="F62">
        <f t="shared" si="3"/>
        <v>0.73493975903614461</v>
      </c>
      <c r="G62">
        <v>0</v>
      </c>
      <c r="H62">
        <v>0</v>
      </c>
      <c r="I62">
        <v>0</v>
      </c>
    </row>
    <row r="63" spans="1:9" x14ac:dyDescent="0.3">
      <c r="A63">
        <v>63</v>
      </c>
      <c r="B63">
        <v>0.16193999999999997</v>
      </c>
      <c r="C63">
        <f t="shared" si="3"/>
        <v>3.2867469879518074</v>
      </c>
      <c r="D63">
        <f t="shared" si="3"/>
        <v>4.0337349397590367</v>
      </c>
      <c r="E63">
        <f t="shared" si="3"/>
        <v>3.7349397590361444</v>
      </c>
      <c r="F63">
        <f t="shared" si="3"/>
        <v>0.74698795180722899</v>
      </c>
      <c r="G63">
        <v>0</v>
      </c>
      <c r="H63">
        <v>0</v>
      </c>
      <c r="I63">
        <v>0</v>
      </c>
    </row>
    <row r="64" spans="1:9" x14ac:dyDescent="0.3">
      <c r="A64">
        <v>64</v>
      </c>
      <c r="B64">
        <v>0.16193999999999997</v>
      </c>
      <c r="C64">
        <f t="shared" si="3"/>
        <v>3.3397590361445788</v>
      </c>
      <c r="D64">
        <f t="shared" si="3"/>
        <v>4.0987951807228917</v>
      </c>
      <c r="E64">
        <f t="shared" si="3"/>
        <v>3.7951807228915664</v>
      </c>
      <c r="F64">
        <f t="shared" si="3"/>
        <v>0.75903614457831325</v>
      </c>
      <c r="G64">
        <v>0</v>
      </c>
      <c r="H64">
        <v>0</v>
      </c>
      <c r="I64">
        <v>0</v>
      </c>
    </row>
    <row r="65" spans="1:9" x14ac:dyDescent="0.3">
      <c r="A65">
        <v>65</v>
      </c>
      <c r="B65">
        <v>0.16193999999999997</v>
      </c>
      <c r="C65">
        <f t="shared" si="3"/>
        <v>3.3927710843373498</v>
      </c>
      <c r="D65">
        <f t="shared" si="3"/>
        <v>4.1638554216867476</v>
      </c>
      <c r="E65">
        <f t="shared" si="3"/>
        <v>3.8554216867469879</v>
      </c>
      <c r="F65">
        <f t="shared" si="3"/>
        <v>0.77108433734939763</v>
      </c>
      <c r="G65">
        <v>0</v>
      </c>
      <c r="H65">
        <v>0</v>
      </c>
      <c r="I65">
        <v>0</v>
      </c>
    </row>
    <row r="66" spans="1:9" x14ac:dyDescent="0.3">
      <c r="A66">
        <v>66</v>
      </c>
      <c r="B66">
        <v>0.16193999999999997</v>
      </c>
      <c r="C66">
        <f t="shared" si="3"/>
        <v>3.4457831325301207</v>
      </c>
      <c r="D66">
        <f t="shared" si="3"/>
        <v>4.2289156626506035</v>
      </c>
      <c r="E66">
        <f t="shared" si="3"/>
        <v>3.9156626506024095</v>
      </c>
      <c r="F66">
        <f t="shared" si="3"/>
        <v>0.78313253012048201</v>
      </c>
      <c r="G66">
        <v>0</v>
      </c>
      <c r="H66">
        <v>0</v>
      </c>
      <c r="I66">
        <v>0</v>
      </c>
    </row>
    <row r="67" spans="1:9" x14ac:dyDescent="0.3">
      <c r="A67">
        <v>67</v>
      </c>
      <c r="B67">
        <v>0.16193999999999997</v>
      </c>
      <c r="C67">
        <f t="shared" si="3"/>
        <v>3.4987951807228921</v>
      </c>
      <c r="D67">
        <f t="shared" si="3"/>
        <v>4.2939759036144585</v>
      </c>
      <c r="E67">
        <f t="shared" si="3"/>
        <v>3.9759036144578315</v>
      </c>
      <c r="F67">
        <f t="shared" si="3"/>
        <v>0.79518072289156627</v>
      </c>
      <c r="G67">
        <v>0</v>
      </c>
      <c r="H67">
        <v>0</v>
      </c>
      <c r="I67">
        <v>0</v>
      </c>
    </row>
    <row r="68" spans="1:9" x14ac:dyDescent="0.3">
      <c r="A68">
        <v>68</v>
      </c>
      <c r="B68">
        <v>0.16193999999999997</v>
      </c>
      <c r="C68">
        <f t="shared" si="3"/>
        <v>3.551807228915663</v>
      </c>
      <c r="D68">
        <f t="shared" si="3"/>
        <v>4.3590361445783135</v>
      </c>
      <c r="E68">
        <f t="shared" si="3"/>
        <v>4.0361445783132526</v>
      </c>
      <c r="F68">
        <f t="shared" si="3"/>
        <v>0.80722891566265065</v>
      </c>
      <c r="G68">
        <v>0</v>
      </c>
      <c r="H68">
        <v>0</v>
      </c>
      <c r="I68">
        <v>0</v>
      </c>
    </row>
    <row r="69" spans="1:9" x14ac:dyDescent="0.3">
      <c r="A69">
        <v>69</v>
      </c>
      <c r="B69">
        <v>0.16193999999999997</v>
      </c>
      <c r="C69">
        <f t="shared" si="3"/>
        <v>3.604819277108434</v>
      </c>
      <c r="D69">
        <f t="shared" si="3"/>
        <v>4.4240963855421693</v>
      </c>
      <c r="E69">
        <f t="shared" si="3"/>
        <v>4.096385542168675</v>
      </c>
      <c r="F69">
        <f t="shared" si="3"/>
        <v>0.81927710843373502</v>
      </c>
      <c r="G69">
        <v>0</v>
      </c>
      <c r="H69">
        <v>0</v>
      </c>
      <c r="I69">
        <v>0</v>
      </c>
    </row>
    <row r="70" spans="1:9" x14ac:dyDescent="0.3">
      <c r="A70">
        <v>70</v>
      </c>
      <c r="B70">
        <v>0.16193999999999997</v>
      </c>
      <c r="C70">
        <f t="shared" si="3"/>
        <v>3.6578313253012054</v>
      </c>
      <c r="D70">
        <f t="shared" si="3"/>
        <v>4.4891566265060252</v>
      </c>
      <c r="E70">
        <f t="shared" si="3"/>
        <v>4.1566265060240966</v>
      </c>
      <c r="F70">
        <f t="shared" si="3"/>
        <v>0.83132530120481929</v>
      </c>
      <c r="G70">
        <v>0</v>
      </c>
      <c r="H70">
        <v>0</v>
      </c>
      <c r="I70">
        <v>0</v>
      </c>
    </row>
    <row r="71" spans="1:9" x14ac:dyDescent="0.3">
      <c r="A71">
        <v>71</v>
      </c>
      <c r="B71">
        <v>0.16193999999999997</v>
      </c>
      <c r="C71">
        <f t="shared" si="3"/>
        <v>3.7108433734939763</v>
      </c>
      <c r="D71">
        <f t="shared" si="3"/>
        <v>4.5542168674698802</v>
      </c>
      <c r="E71">
        <f t="shared" si="3"/>
        <v>4.2168674698795181</v>
      </c>
      <c r="F71">
        <f t="shared" si="3"/>
        <v>0.84337349397590367</v>
      </c>
      <c r="G71">
        <v>0</v>
      </c>
      <c r="H71">
        <v>0</v>
      </c>
      <c r="I71">
        <v>0</v>
      </c>
    </row>
    <row r="72" spans="1:9" x14ac:dyDescent="0.3">
      <c r="A72">
        <v>72</v>
      </c>
      <c r="B72">
        <v>0.16193999999999997</v>
      </c>
      <c r="C72">
        <f t="shared" si="3"/>
        <v>3.7638554216867472</v>
      </c>
      <c r="D72">
        <f t="shared" si="3"/>
        <v>4.6192771084337352</v>
      </c>
      <c r="E72">
        <f t="shared" si="3"/>
        <v>4.2771084337349397</v>
      </c>
      <c r="F72">
        <f t="shared" si="3"/>
        <v>0.85542168674698804</v>
      </c>
      <c r="G72">
        <v>0</v>
      </c>
      <c r="H72">
        <v>0</v>
      </c>
      <c r="I72">
        <v>0</v>
      </c>
    </row>
    <row r="73" spans="1:9" x14ac:dyDescent="0.3">
      <c r="A73">
        <v>73</v>
      </c>
      <c r="B73">
        <v>0.16193999999999997</v>
      </c>
      <c r="C73">
        <f t="shared" si="3"/>
        <v>3.8168674698795186</v>
      </c>
      <c r="D73">
        <f t="shared" si="3"/>
        <v>4.6843373493975911</v>
      </c>
      <c r="E73">
        <f t="shared" si="3"/>
        <v>4.3373493975903612</v>
      </c>
      <c r="F73">
        <f t="shared" si="3"/>
        <v>0.86746987951807231</v>
      </c>
      <c r="G73">
        <v>0</v>
      </c>
      <c r="H73">
        <v>0</v>
      </c>
      <c r="I73">
        <v>0</v>
      </c>
    </row>
    <row r="74" spans="1:9" x14ac:dyDescent="0.3">
      <c r="A74">
        <v>74</v>
      </c>
      <c r="B74">
        <v>0.16193999999999997</v>
      </c>
      <c r="C74">
        <f t="shared" si="3"/>
        <v>3.8698795180722896</v>
      </c>
      <c r="D74">
        <f t="shared" si="3"/>
        <v>4.7493975903614469</v>
      </c>
      <c r="E74">
        <f t="shared" si="3"/>
        <v>4.3975903614457827</v>
      </c>
      <c r="F74">
        <f t="shared" si="3"/>
        <v>0.87951807228915668</v>
      </c>
      <c r="G74">
        <v>0</v>
      </c>
      <c r="H74">
        <v>0</v>
      </c>
      <c r="I74">
        <v>0</v>
      </c>
    </row>
    <row r="75" spans="1:9" x14ac:dyDescent="0.3">
      <c r="A75">
        <v>75</v>
      </c>
      <c r="B75">
        <v>0.16193999999999997</v>
      </c>
      <c r="C75">
        <f t="shared" si="3"/>
        <v>3.9228915662650605</v>
      </c>
      <c r="D75">
        <f t="shared" si="3"/>
        <v>4.8144578313253019</v>
      </c>
      <c r="E75">
        <f t="shared" si="3"/>
        <v>4.4578313253012052</v>
      </c>
      <c r="F75">
        <f t="shared" si="3"/>
        <v>0.89156626506024106</v>
      </c>
      <c r="G75">
        <v>0</v>
      </c>
      <c r="H75">
        <v>0</v>
      </c>
      <c r="I75">
        <v>0</v>
      </c>
    </row>
    <row r="76" spans="1:9" x14ac:dyDescent="0.3">
      <c r="A76">
        <v>76</v>
      </c>
      <c r="B76">
        <v>0.16193999999999997</v>
      </c>
      <c r="C76">
        <f t="shared" si="3"/>
        <v>3.9759036144578319</v>
      </c>
      <c r="D76">
        <f t="shared" si="3"/>
        <v>4.8795180722891569</v>
      </c>
      <c r="E76">
        <f t="shared" si="3"/>
        <v>4.5180722891566267</v>
      </c>
      <c r="F76">
        <f t="shared" si="3"/>
        <v>0.90361445783132532</v>
      </c>
      <c r="G76">
        <v>0</v>
      </c>
      <c r="H76">
        <v>0</v>
      </c>
      <c r="I76">
        <v>0</v>
      </c>
    </row>
    <row r="77" spans="1:9" x14ac:dyDescent="0.3">
      <c r="A77">
        <v>77</v>
      </c>
      <c r="B77">
        <v>0.16193999999999997</v>
      </c>
      <c r="C77">
        <f t="shared" si="3"/>
        <v>4.0289156626506024</v>
      </c>
      <c r="D77">
        <f t="shared" si="3"/>
        <v>4.9445783132530128</v>
      </c>
      <c r="E77">
        <f t="shared" si="3"/>
        <v>4.5783132530120483</v>
      </c>
      <c r="F77">
        <f t="shared" si="3"/>
        <v>0.9156626506024097</v>
      </c>
      <c r="G77">
        <v>0</v>
      </c>
      <c r="H77">
        <v>0</v>
      </c>
      <c r="I77">
        <v>0</v>
      </c>
    </row>
    <row r="78" spans="1:9" x14ac:dyDescent="0.3">
      <c r="A78">
        <v>78</v>
      </c>
      <c r="B78">
        <v>0.16193999999999997</v>
      </c>
      <c r="C78">
        <f t="shared" si="3"/>
        <v>4.0819277108433738</v>
      </c>
      <c r="D78">
        <f t="shared" si="3"/>
        <v>5.0096385542168687</v>
      </c>
      <c r="E78">
        <f t="shared" si="3"/>
        <v>4.6385542168674698</v>
      </c>
      <c r="F78">
        <f t="shared" si="3"/>
        <v>0.92771084337349408</v>
      </c>
      <c r="G78">
        <v>0</v>
      </c>
      <c r="H78">
        <v>0</v>
      </c>
      <c r="I78">
        <v>0</v>
      </c>
    </row>
    <row r="79" spans="1:9" x14ac:dyDescent="0.3">
      <c r="A79">
        <v>79</v>
      </c>
      <c r="B79">
        <v>0.16193999999999997</v>
      </c>
      <c r="C79">
        <f t="shared" si="3"/>
        <v>4.1349397590361452</v>
      </c>
      <c r="D79">
        <f t="shared" si="3"/>
        <v>5.0746987951807236</v>
      </c>
      <c r="E79">
        <f t="shared" si="3"/>
        <v>4.6987951807228914</v>
      </c>
      <c r="F79">
        <f t="shared" si="3"/>
        <v>0.93975903614457834</v>
      </c>
      <c r="G79">
        <v>0</v>
      </c>
      <c r="H79">
        <v>0</v>
      </c>
      <c r="I79">
        <v>0</v>
      </c>
    </row>
    <row r="80" spans="1:9" x14ac:dyDescent="0.3">
      <c r="A80">
        <v>80</v>
      </c>
      <c r="B80">
        <v>0.16193999999999997</v>
      </c>
      <c r="C80">
        <f t="shared" si="3"/>
        <v>4.1879518072289157</v>
      </c>
      <c r="D80">
        <f t="shared" si="3"/>
        <v>5.1397590361445786</v>
      </c>
      <c r="E80">
        <f t="shared" si="3"/>
        <v>4.7590361445783129</v>
      </c>
      <c r="F80">
        <f t="shared" si="3"/>
        <v>0.95180722891566272</v>
      </c>
      <c r="G80">
        <v>0</v>
      </c>
      <c r="H80">
        <v>0</v>
      </c>
      <c r="I80">
        <v>0</v>
      </c>
    </row>
    <row r="81" spans="1:9" x14ac:dyDescent="0.3">
      <c r="A81">
        <v>81</v>
      </c>
      <c r="B81">
        <v>0.16193999999999997</v>
      </c>
      <c r="C81">
        <f t="shared" si="3"/>
        <v>4.2409638554216871</v>
      </c>
      <c r="D81">
        <f t="shared" si="3"/>
        <v>5.2048192771084345</v>
      </c>
      <c r="E81">
        <f t="shared" si="3"/>
        <v>4.8192771084337345</v>
      </c>
      <c r="F81">
        <f t="shared" si="3"/>
        <v>0.96385542168674698</v>
      </c>
      <c r="G81">
        <v>0</v>
      </c>
      <c r="H81">
        <v>0</v>
      </c>
      <c r="I81">
        <v>0</v>
      </c>
    </row>
    <row r="82" spans="1:9" x14ac:dyDescent="0.3">
      <c r="A82">
        <v>82</v>
      </c>
      <c r="B82">
        <v>0.16193999999999997</v>
      </c>
      <c r="C82">
        <f t="shared" si="3"/>
        <v>4.2939759036144585</v>
      </c>
      <c r="D82">
        <f t="shared" si="3"/>
        <v>5.2698795180722904</v>
      </c>
      <c r="E82">
        <f t="shared" si="3"/>
        <v>4.8795180722891569</v>
      </c>
      <c r="F82">
        <f t="shared" si="3"/>
        <v>0.97590361445783136</v>
      </c>
      <c r="G82">
        <v>0</v>
      </c>
      <c r="H82">
        <v>0</v>
      </c>
      <c r="I82">
        <v>0</v>
      </c>
    </row>
    <row r="83" spans="1:9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3"/>
        <v>5.3349397590361454</v>
      </c>
      <c r="E83">
        <f t="shared" si="3"/>
        <v>4.9397590361445785</v>
      </c>
      <c r="F83">
        <f t="shared" si="3"/>
        <v>0.98795180722891573</v>
      </c>
      <c r="G83">
        <v>0</v>
      </c>
      <c r="H83">
        <v>0</v>
      </c>
      <c r="I83">
        <v>0</v>
      </c>
    </row>
    <row r="84" spans="1:9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P86" sqref="P86"/>
    </sheetView>
  </sheetViews>
  <sheetFormatPr baseColWidth="10" defaultRowHeight="14.4" x14ac:dyDescent="0.3"/>
  <sheetData>
    <row r="1" spans="1:10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167</v>
      </c>
      <c r="H1" t="s">
        <v>168</v>
      </c>
      <c r="I1" t="s">
        <v>184</v>
      </c>
      <c r="J1" t="s">
        <v>210</v>
      </c>
    </row>
    <row r="2" spans="1:10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f>(F3+0.001)*0.15</f>
        <v>3.7644578313253013E-3</v>
      </c>
    </row>
    <row r="3" spans="1:10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 t="shared" ref="J3:J66" si="1">(F4+0.001)*0.15</f>
        <v>5.5716867469879526E-3</v>
      </c>
    </row>
    <row r="4" spans="1:10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si="1"/>
        <v>7.3789156626506026E-3</v>
      </c>
    </row>
    <row r="5" spans="1:10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0</v>
      </c>
      <c r="H5">
        <v>0</v>
      </c>
      <c r="I5">
        <v>0</v>
      </c>
      <c r="J5">
        <f t="shared" si="1"/>
        <v>9.1861445783132534E-3</v>
      </c>
    </row>
    <row r="6" spans="1:10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1"/>
        <v>1.0993373493975904E-2</v>
      </c>
    </row>
    <row r="7" spans="1:10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1"/>
        <v>1.2800602409638555E-2</v>
      </c>
    </row>
    <row r="8" spans="1:10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1"/>
        <v>1.4607831325301204E-2</v>
      </c>
    </row>
    <row r="9" spans="1:10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1"/>
        <v>1.6415060240963855E-2</v>
      </c>
    </row>
    <row r="10" spans="1:10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0</v>
      </c>
      <c r="H10">
        <v>0</v>
      </c>
      <c r="I10">
        <v>0</v>
      </c>
      <c r="J10">
        <f t="shared" si="1"/>
        <v>1.8222289156626506E-2</v>
      </c>
    </row>
    <row r="11" spans="1:10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1"/>
        <v>2.0029518072289157E-2</v>
      </c>
    </row>
    <row r="12" spans="1:10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1"/>
        <v>2.1836746987951811E-2</v>
      </c>
    </row>
    <row r="13" spans="1:10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1"/>
        <v>2.3643975903614459E-2</v>
      </c>
    </row>
    <row r="14" spans="1:10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1"/>
        <v>2.545120481927711E-2</v>
      </c>
    </row>
    <row r="15" spans="1:10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0</v>
      </c>
      <c r="H15">
        <v>0</v>
      </c>
      <c r="I15">
        <v>0</v>
      </c>
      <c r="J15">
        <f t="shared" si="1"/>
        <v>2.7258433734939757E-2</v>
      </c>
    </row>
    <row r="16" spans="1:10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1"/>
        <v>2.9065662650602411E-2</v>
      </c>
    </row>
    <row r="17" spans="1:10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1"/>
        <v>3.0872891566265062E-2</v>
      </c>
    </row>
    <row r="18" spans="1:10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1"/>
        <v>3.2680120481927713E-2</v>
      </c>
    </row>
    <row r="19" spans="1:10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1"/>
        <v>3.4487349397590364E-2</v>
      </c>
    </row>
    <row r="20" spans="1:10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0</v>
      </c>
      <c r="H20">
        <v>0</v>
      </c>
      <c r="I20">
        <v>0</v>
      </c>
      <c r="J20">
        <f t="shared" si="1"/>
        <v>3.6294578313253008E-2</v>
      </c>
    </row>
    <row r="21" spans="1:10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1"/>
        <v>3.8101807228915666E-2</v>
      </c>
    </row>
    <row r="22" spans="1:10" x14ac:dyDescent="0.3">
      <c r="A22">
        <v>22</v>
      </c>
      <c r="B22">
        <v>0.13578000000000001</v>
      </c>
      <c r="C22">
        <f t="shared" ref="C22:F41" si="2">C$84/($A$84-($A$2-1)) *($A22 -($A$2-1))</f>
        <v>1.1132530120481929</v>
      </c>
      <c r="D22">
        <f t="shared" si="2"/>
        <v>1.3662650602409641</v>
      </c>
      <c r="E22">
        <f t="shared" si="2"/>
        <v>1.2650602409638554</v>
      </c>
      <c r="F22">
        <f t="shared" si="2"/>
        <v>0.25301204819277112</v>
      </c>
      <c r="G22">
        <v>0</v>
      </c>
      <c r="H22">
        <v>0</v>
      </c>
      <c r="I22">
        <v>0</v>
      </c>
      <c r="J22">
        <f t="shared" si="1"/>
        <v>3.9909036144578316E-2</v>
      </c>
    </row>
    <row r="23" spans="1:10" x14ac:dyDescent="0.3">
      <c r="A23">
        <v>23</v>
      </c>
      <c r="B23">
        <v>0.13969000000000009</v>
      </c>
      <c r="C23">
        <f t="shared" si="2"/>
        <v>1.1662650602409639</v>
      </c>
      <c r="D23">
        <f t="shared" si="2"/>
        <v>1.4313253012048195</v>
      </c>
      <c r="E23">
        <f t="shared" si="2"/>
        <v>1.3253012048192772</v>
      </c>
      <c r="F23">
        <f t="shared" si="2"/>
        <v>0.26506024096385544</v>
      </c>
      <c r="G23">
        <v>0</v>
      </c>
      <c r="H23">
        <v>0</v>
      </c>
      <c r="I23">
        <v>0</v>
      </c>
      <c r="J23">
        <f t="shared" si="1"/>
        <v>4.171626506024096E-2</v>
      </c>
    </row>
    <row r="24" spans="1:10" x14ac:dyDescent="0.3">
      <c r="A24">
        <v>24</v>
      </c>
      <c r="B24">
        <v>0.14373999999999998</v>
      </c>
      <c r="C24">
        <f t="shared" si="2"/>
        <v>1.219277108433735</v>
      </c>
      <c r="D24">
        <f t="shared" si="2"/>
        <v>1.4963855421686749</v>
      </c>
      <c r="E24">
        <f t="shared" si="2"/>
        <v>1.3855421686746987</v>
      </c>
      <c r="F24">
        <f t="shared" si="2"/>
        <v>0.27710843373493976</v>
      </c>
      <c r="G24">
        <v>0</v>
      </c>
      <c r="H24">
        <v>0</v>
      </c>
      <c r="I24">
        <v>0</v>
      </c>
      <c r="J24">
        <f t="shared" si="1"/>
        <v>4.3523493975903618E-2</v>
      </c>
    </row>
    <row r="25" spans="1:10" x14ac:dyDescent="0.3">
      <c r="A25">
        <v>25</v>
      </c>
      <c r="B25">
        <v>0.14491000000000009</v>
      </c>
      <c r="C25">
        <f t="shared" si="2"/>
        <v>1.2722891566265062</v>
      </c>
      <c r="D25">
        <f t="shared" si="2"/>
        <v>1.5614457831325304</v>
      </c>
      <c r="E25">
        <f t="shared" si="2"/>
        <v>1.4457831325301205</v>
      </c>
      <c r="F25">
        <f t="shared" si="2"/>
        <v>0.28915662650602414</v>
      </c>
      <c r="G25">
        <v>0</v>
      </c>
      <c r="H25">
        <v>0</v>
      </c>
      <c r="I25">
        <v>0</v>
      </c>
      <c r="J25">
        <f t="shared" si="1"/>
        <v>4.5330722891566269E-2</v>
      </c>
    </row>
    <row r="26" spans="1:10" x14ac:dyDescent="0.3">
      <c r="A26">
        <v>26</v>
      </c>
      <c r="B26">
        <v>0.14674000000000009</v>
      </c>
      <c r="C26">
        <f t="shared" si="2"/>
        <v>1.3253012048192772</v>
      </c>
      <c r="D26">
        <f t="shared" si="2"/>
        <v>1.6265060240963858</v>
      </c>
      <c r="E26">
        <f t="shared" si="2"/>
        <v>1.5060240963855422</v>
      </c>
      <c r="F26">
        <f t="shared" si="2"/>
        <v>0.30120481927710846</v>
      </c>
      <c r="G26">
        <v>0</v>
      </c>
      <c r="H26">
        <v>0</v>
      </c>
      <c r="I26">
        <v>0</v>
      </c>
      <c r="J26">
        <f t="shared" si="1"/>
        <v>4.7137951807228913E-2</v>
      </c>
    </row>
    <row r="27" spans="1:10" x14ac:dyDescent="0.3">
      <c r="A27">
        <v>27</v>
      </c>
      <c r="B27">
        <v>0.1492</v>
      </c>
      <c r="C27">
        <f t="shared" si="2"/>
        <v>1.3783132530120483</v>
      </c>
      <c r="D27">
        <f t="shared" si="2"/>
        <v>1.6915662650602412</v>
      </c>
      <c r="E27">
        <f t="shared" si="2"/>
        <v>1.5662650602409638</v>
      </c>
      <c r="F27">
        <f t="shared" si="2"/>
        <v>0.31325301204819278</v>
      </c>
      <c r="G27">
        <v>0</v>
      </c>
      <c r="H27">
        <v>0</v>
      </c>
      <c r="I27">
        <v>0</v>
      </c>
      <c r="J27">
        <f t="shared" si="1"/>
        <v>4.8945180722891564E-2</v>
      </c>
    </row>
    <row r="28" spans="1:10" x14ac:dyDescent="0.3">
      <c r="A28">
        <v>28</v>
      </c>
      <c r="B28">
        <v>0.15226000000000006</v>
      </c>
      <c r="C28">
        <f t="shared" si="2"/>
        <v>1.4313253012048195</v>
      </c>
      <c r="D28">
        <f t="shared" si="2"/>
        <v>1.7566265060240966</v>
      </c>
      <c r="E28">
        <f t="shared" si="2"/>
        <v>1.6265060240963856</v>
      </c>
      <c r="F28">
        <f t="shared" si="2"/>
        <v>0.3253012048192771</v>
      </c>
      <c r="G28">
        <v>0</v>
      </c>
      <c r="H28">
        <v>0</v>
      </c>
      <c r="I28">
        <v>0</v>
      </c>
      <c r="J28">
        <f t="shared" si="1"/>
        <v>5.0752409638554222E-2</v>
      </c>
    </row>
    <row r="29" spans="1:10" x14ac:dyDescent="0.3">
      <c r="A29">
        <v>29</v>
      </c>
      <c r="B29">
        <v>0.15589000000000008</v>
      </c>
      <c r="C29">
        <f t="shared" si="2"/>
        <v>1.4843373493975904</v>
      </c>
      <c r="D29">
        <f t="shared" si="2"/>
        <v>1.8216867469879521</v>
      </c>
      <c r="E29">
        <f t="shared" si="2"/>
        <v>1.6867469879518073</v>
      </c>
      <c r="F29">
        <f t="shared" si="2"/>
        <v>0.33734939759036148</v>
      </c>
      <c r="G29">
        <v>0</v>
      </c>
      <c r="H29">
        <v>0</v>
      </c>
      <c r="I29">
        <v>0</v>
      </c>
      <c r="J29">
        <f t="shared" si="1"/>
        <v>5.2559638554216866E-2</v>
      </c>
    </row>
    <row r="30" spans="1:10" x14ac:dyDescent="0.3">
      <c r="A30">
        <v>30</v>
      </c>
      <c r="B30">
        <v>0.15651999999999999</v>
      </c>
      <c r="C30">
        <f t="shared" si="2"/>
        <v>1.5373493975903616</v>
      </c>
      <c r="D30">
        <f t="shared" si="2"/>
        <v>1.8867469879518075</v>
      </c>
      <c r="E30">
        <f t="shared" si="2"/>
        <v>1.7469879518072289</v>
      </c>
      <c r="F30">
        <f t="shared" si="2"/>
        <v>0.3493975903614458</v>
      </c>
      <c r="G30">
        <v>0</v>
      </c>
      <c r="H30">
        <v>0</v>
      </c>
      <c r="I30">
        <v>0</v>
      </c>
      <c r="J30">
        <f t="shared" si="1"/>
        <v>5.4366867469879517E-2</v>
      </c>
    </row>
    <row r="31" spans="1:10" x14ac:dyDescent="0.3">
      <c r="A31">
        <v>31</v>
      </c>
      <c r="B31">
        <v>0.15748000000000006</v>
      </c>
      <c r="C31">
        <f t="shared" si="2"/>
        <v>1.5903614457831328</v>
      </c>
      <c r="D31">
        <f t="shared" si="2"/>
        <v>1.9518072289156629</v>
      </c>
      <c r="E31">
        <f t="shared" si="2"/>
        <v>1.8072289156626506</v>
      </c>
      <c r="F31">
        <f t="shared" si="2"/>
        <v>0.36144578313253012</v>
      </c>
      <c r="G31">
        <v>0</v>
      </c>
      <c r="H31">
        <v>0</v>
      </c>
      <c r="I31">
        <v>0</v>
      </c>
      <c r="J31">
        <f t="shared" si="1"/>
        <v>5.6174096385542174E-2</v>
      </c>
    </row>
    <row r="32" spans="1:10" x14ac:dyDescent="0.3">
      <c r="A32">
        <v>32</v>
      </c>
      <c r="B32">
        <v>0.15873999999999988</v>
      </c>
      <c r="C32">
        <f t="shared" si="2"/>
        <v>1.6433734939759037</v>
      </c>
      <c r="D32">
        <f t="shared" si="2"/>
        <v>2.0168674698795184</v>
      </c>
      <c r="E32">
        <f t="shared" si="2"/>
        <v>1.8674698795180722</v>
      </c>
      <c r="F32">
        <f t="shared" si="2"/>
        <v>0.37349397590361449</v>
      </c>
      <c r="G32">
        <v>0</v>
      </c>
      <c r="H32">
        <v>0</v>
      </c>
      <c r="I32">
        <v>0</v>
      </c>
      <c r="J32">
        <f t="shared" si="1"/>
        <v>5.7981325301204818E-2</v>
      </c>
    </row>
    <row r="33" spans="1:10" x14ac:dyDescent="0.3">
      <c r="A33">
        <v>33</v>
      </c>
      <c r="B33">
        <v>0.16025</v>
      </c>
      <c r="C33">
        <f t="shared" si="2"/>
        <v>1.6963855421686749</v>
      </c>
      <c r="D33">
        <f t="shared" si="2"/>
        <v>2.0819277108433738</v>
      </c>
      <c r="E33">
        <f t="shared" si="2"/>
        <v>1.927710843373494</v>
      </c>
      <c r="F33">
        <f t="shared" si="2"/>
        <v>0.38554216867469882</v>
      </c>
      <c r="G33">
        <v>0</v>
      </c>
      <c r="H33">
        <v>0</v>
      </c>
      <c r="I33">
        <v>0</v>
      </c>
      <c r="J33">
        <f t="shared" si="1"/>
        <v>5.9788554216867469E-2</v>
      </c>
    </row>
    <row r="34" spans="1:10" x14ac:dyDescent="0.3">
      <c r="A34">
        <v>34</v>
      </c>
      <c r="B34">
        <v>0.16193999999999997</v>
      </c>
      <c r="C34">
        <f t="shared" si="2"/>
        <v>1.749397590361446</v>
      </c>
      <c r="D34">
        <f t="shared" si="2"/>
        <v>2.1469879518072292</v>
      </c>
      <c r="E34">
        <f t="shared" si="2"/>
        <v>1.9879518072289157</v>
      </c>
      <c r="F34">
        <f t="shared" si="2"/>
        <v>0.39759036144578314</v>
      </c>
      <c r="G34">
        <v>0</v>
      </c>
      <c r="H34">
        <v>0</v>
      </c>
      <c r="I34">
        <v>0</v>
      </c>
      <c r="J34">
        <f t="shared" si="1"/>
        <v>6.1595783132530127E-2</v>
      </c>
    </row>
    <row r="35" spans="1:10" x14ac:dyDescent="0.3">
      <c r="A35">
        <v>35</v>
      </c>
      <c r="B35">
        <v>0.16193999999999997</v>
      </c>
      <c r="C35">
        <f t="shared" si="2"/>
        <v>1.802409638554217</v>
      </c>
      <c r="D35">
        <f t="shared" si="2"/>
        <v>2.2120481927710847</v>
      </c>
      <c r="E35">
        <f t="shared" si="2"/>
        <v>2.0481927710843375</v>
      </c>
      <c r="F35">
        <f t="shared" si="2"/>
        <v>0.40963855421686751</v>
      </c>
      <c r="G35">
        <v>0</v>
      </c>
      <c r="H35">
        <v>0</v>
      </c>
      <c r="I35">
        <v>0</v>
      </c>
      <c r="J35">
        <f t="shared" si="1"/>
        <v>6.3403012048192778E-2</v>
      </c>
    </row>
    <row r="36" spans="1:10" x14ac:dyDescent="0.3">
      <c r="A36">
        <v>36</v>
      </c>
      <c r="B36">
        <v>0.16193999999999997</v>
      </c>
      <c r="C36">
        <f t="shared" si="2"/>
        <v>1.8554216867469882</v>
      </c>
      <c r="D36">
        <f t="shared" si="2"/>
        <v>2.2771084337349401</v>
      </c>
      <c r="E36">
        <f t="shared" si="2"/>
        <v>2.1084337349397591</v>
      </c>
      <c r="F36">
        <f t="shared" si="2"/>
        <v>0.42168674698795183</v>
      </c>
      <c r="G36">
        <v>0</v>
      </c>
      <c r="H36">
        <v>0</v>
      </c>
      <c r="I36">
        <v>0</v>
      </c>
      <c r="J36">
        <f t="shared" si="1"/>
        <v>6.5210240963855415E-2</v>
      </c>
    </row>
    <row r="37" spans="1:10" x14ac:dyDescent="0.3">
      <c r="A37">
        <v>37</v>
      </c>
      <c r="B37">
        <v>0.16193999999999997</v>
      </c>
      <c r="C37">
        <f t="shared" si="2"/>
        <v>1.9084337349397593</v>
      </c>
      <c r="D37">
        <f t="shared" si="2"/>
        <v>2.3421686746987955</v>
      </c>
      <c r="E37">
        <f t="shared" si="2"/>
        <v>2.1686746987951806</v>
      </c>
      <c r="F37">
        <f t="shared" si="2"/>
        <v>0.43373493975903615</v>
      </c>
      <c r="G37">
        <v>0</v>
      </c>
      <c r="H37">
        <v>0</v>
      </c>
      <c r="I37">
        <v>0</v>
      </c>
      <c r="J37">
        <f t="shared" si="1"/>
        <v>6.701746987951808E-2</v>
      </c>
    </row>
    <row r="38" spans="1:10" x14ac:dyDescent="0.3">
      <c r="A38">
        <v>38</v>
      </c>
      <c r="B38">
        <v>0.16193999999999997</v>
      </c>
      <c r="C38">
        <f t="shared" si="2"/>
        <v>1.9614457831325303</v>
      </c>
      <c r="D38">
        <f t="shared" si="2"/>
        <v>2.407228915662651</v>
      </c>
      <c r="E38">
        <f t="shared" si="2"/>
        <v>2.2289156626506026</v>
      </c>
      <c r="F38">
        <f t="shared" si="2"/>
        <v>0.44578313253012053</v>
      </c>
      <c r="G38">
        <v>0</v>
      </c>
      <c r="H38">
        <v>0</v>
      </c>
      <c r="I38">
        <v>0</v>
      </c>
      <c r="J38">
        <f t="shared" si="1"/>
        <v>6.882469879518073E-2</v>
      </c>
    </row>
    <row r="39" spans="1:10" x14ac:dyDescent="0.3">
      <c r="A39">
        <v>39</v>
      </c>
      <c r="B39">
        <v>0.16193999999999997</v>
      </c>
      <c r="C39">
        <f t="shared" si="2"/>
        <v>2.0144578313253012</v>
      </c>
      <c r="D39">
        <f t="shared" si="2"/>
        <v>2.4722891566265064</v>
      </c>
      <c r="E39">
        <f t="shared" si="2"/>
        <v>2.2891566265060241</v>
      </c>
      <c r="F39">
        <f t="shared" si="2"/>
        <v>0.45783132530120485</v>
      </c>
      <c r="G39">
        <v>0</v>
      </c>
      <c r="H39">
        <v>0</v>
      </c>
      <c r="I39">
        <v>0</v>
      </c>
      <c r="J39">
        <f t="shared" si="1"/>
        <v>7.0631927710843367E-2</v>
      </c>
    </row>
    <row r="40" spans="1:10" x14ac:dyDescent="0.3">
      <c r="A40">
        <v>40</v>
      </c>
      <c r="B40">
        <v>0.16193999999999997</v>
      </c>
      <c r="C40">
        <f t="shared" si="2"/>
        <v>2.0674698795180726</v>
      </c>
      <c r="D40">
        <f t="shared" si="2"/>
        <v>2.5373493975903618</v>
      </c>
      <c r="E40">
        <f t="shared" si="2"/>
        <v>2.3493975903614457</v>
      </c>
      <c r="F40">
        <f t="shared" si="2"/>
        <v>0.46987951807228917</v>
      </c>
      <c r="G40">
        <v>0</v>
      </c>
      <c r="H40">
        <v>0</v>
      </c>
      <c r="I40">
        <v>0</v>
      </c>
      <c r="J40">
        <f t="shared" si="1"/>
        <v>7.2439156626506018E-2</v>
      </c>
    </row>
    <row r="41" spans="1:10" x14ac:dyDescent="0.3">
      <c r="A41">
        <v>41</v>
      </c>
      <c r="B41">
        <v>0.16193999999999997</v>
      </c>
      <c r="C41">
        <f t="shared" si="2"/>
        <v>2.1204819277108435</v>
      </c>
      <c r="D41">
        <f t="shared" si="2"/>
        <v>2.6024096385542173</v>
      </c>
      <c r="E41">
        <f t="shared" si="2"/>
        <v>2.4096385542168672</v>
      </c>
      <c r="F41">
        <f t="shared" si="2"/>
        <v>0.48192771084337349</v>
      </c>
      <c r="G41">
        <v>0</v>
      </c>
      <c r="H41">
        <v>0</v>
      </c>
      <c r="I41">
        <v>0</v>
      </c>
      <c r="J41">
        <f t="shared" si="1"/>
        <v>7.4246385542168683E-2</v>
      </c>
    </row>
    <row r="42" spans="1:10" x14ac:dyDescent="0.3">
      <c r="A42">
        <v>42</v>
      </c>
      <c r="B42">
        <v>0.16193999999999997</v>
      </c>
      <c r="C42">
        <f t="shared" ref="C42:F61" si="3">C$84/($A$84-($A$2-1)) *($A42 -($A$2-1))</f>
        <v>2.1734939759036145</v>
      </c>
      <c r="D42">
        <f t="shared" si="3"/>
        <v>2.6674698795180727</v>
      </c>
      <c r="E42">
        <f t="shared" si="3"/>
        <v>2.4698795180722892</v>
      </c>
      <c r="F42">
        <f t="shared" si="3"/>
        <v>0.49397590361445787</v>
      </c>
      <c r="G42">
        <v>0</v>
      </c>
      <c r="H42">
        <v>0</v>
      </c>
      <c r="I42">
        <v>0</v>
      </c>
      <c r="J42">
        <f t="shared" si="1"/>
        <v>7.6053614457831334E-2</v>
      </c>
    </row>
    <row r="43" spans="1:10" x14ac:dyDescent="0.3">
      <c r="A43">
        <v>43</v>
      </c>
      <c r="B43">
        <v>0.16193999999999997</v>
      </c>
      <c r="C43">
        <f t="shared" si="3"/>
        <v>2.2265060240963859</v>
      </c>
      <c r="D43">
        <f t="shared" si="3"/>
        <v>2.7325301204819281</v>
      </c>
      <c r="E43">
        <f t="shared" si="3"/>
        <v>2.5301204819277108</v>
      </c>
      <c r="F43">
        <f t="shared" si="3"/>
        <v>0.50602409638554224</v>
      </c>
      <c r="G43">
        <v>0</v>
      </c>
      <c r="H43">
        <v>0</v>
      </c>
      <c r="I43">
        <v>0</v>
      </c>
      <c r="J43">
        <f t="shared" si="1"/>
        <v>7.7860843373493971E-2</v>
      </c>
    </row>
    <row r="44" spans="1:10" x14ac:dyDescent="0.3">
      <c r="A44">
        <v>44</v>
      </c>
      <c r="B44">
        <v>0.16193999999999997</v>
      </c>
      <c r="C44">
        <f t="shared" si="3"/>
        <v>2.2795180722891568</v>
      </c>
      <c r="D44">
        <f t="shared" si="3"/>
        <v>2.7975903614457835</v>
      </c>
      <c r="E44">
        <f t="shared" si="3"/>
        <v>2.5903614457831323</v>
      </c>
      <c r="F44">
        <f t="shared" si="3"/>
        <v>0.51807228915662651</v>
      </c>
      <c r="G44">
        <v>0</v>
      </c>
      <c r="H44">
        <v>0</v>
      </c>
      <c r="I44">
        <v>0</v>
      </c>
      <c r="J44">
        <f t="shared" si="1"/>
        <v>7.9668072289156636E-2</v>
      </c>
    </row>
    <row r="45" spans="1:10" x14ac:dyDescent="0.3">
      <c r="A45">
        <v>45</v>
      </c>
      <c r="B45">
        <v>0.16193999999999997</v>
      </c>
      <c r="C45">
        <f t="shared" si="3"/>
        <v>2.3325301204819278</v>
      </c>
      <c r="D45">
        <f t="shared" si="3"/>
        <v>2.862650602409639</v>
      </c>
      <c r="E45">
        <f t="shared" si="3"/>
        <v>2.6506024096385543</v>
      </c>
      <c r="F45">
        <f t="shared" si="3"/>
        <v>0.53012048192771088</v>
      </c>
      <c r="G45">
        <v>0</v>
      </c>
      <c r="H45">
        <v>0</v>
      </c>
      <c r="I45">
        <v>0</v>
      </c>
      <c r="J45">
        <f t="shared" si="1"/>
        <v>8.1475301204819287E-2</v>
      </c>
    </row>
    <row r="46" spans="1:10" x14ac:dyDescent="0.3">
      <c r="A46">
        <v>46</v>
      </c>
      <c r="B46">
        <v>0.16193999999999997</v>
      </c>
      <c r="C46">
        <f t="shared" si="3"/>
        <v>2.3855421686746991</v>
      </c>
      <c r="D46">
        <f t="shared" si="3"/>
        <v>2.9277108433734944</v>
      </c>
      <c r="E46">
        <f t="shared" si="3"/>
        <v>2.7108433734939759</v>
      </c>
      <c r="F46">
        <f t="shared" si="3"/>
        <v>0.54216867469879526</v>
      </c>
      <c r="G46">
        <v>0</v>
      </c>
      <c r="H46">
        <v>0</v>
      </c>
      <c r="I46">
        <v>0</v>
      </c>
      <c r="J46">
        <f t="shared" si="1"/>
        <v>8.3282530120481923E-2</v>
      </c>
    </row>
    <row r="47" spans="1:10" x14ac:dyDescent="0.3">
      <c r="A47">
        <v>47</v>
      </c>
      <c r="B47">
        <v>0.16193999999999997</v>
      </c>
      <c r="C47">
        <f t="shared" si="3"/>
        <v>2.4385542168674701</v>
      </c>
      <c r="D47">
        <f t="shared" si="3"/>
        <v>2.9927710843373498</v>
      </c>
      <c r="E47">
        <f t="shared" si="3"/>
        <v>2.7710843373493974</v>
      </c>
      <c r="F47">
        <f t="shared" si="3"/>
        <v>0.55421686746987953</v>
      </c>
      <c r="G47">
        <v>0</v>
      </c>
      <c r="H47">
        <v>0</v>
      </c>
      <c r="I47">
        <v>0</v>
      </c>
      <c r="J47">
        <f t="shared" si="1"/>
        <v>8.5089759036144588E-2</v>
      </c>
    </row>
    <row r="48" spans="1:10" x14ac:dyDescent="0.3">
      <c r="A48">
        <v>48</v>
      </c>
      <c r="B48">
        <v>0.16193999999999997</v>
      </c>
      <c r="C48">
        <f t="shared" si="3"/>
        <v>2.491566265060241</v>
      </c>
      <c r="D48">
        <f t="shared" si="3"/>
        <v>3.0578313253012053</v>
      </c>
      <c r="E48">
        <f t="shared" si="3"/>
        <v>2.8313253012048194</v>
      </c>
      <c r="F48">
        <f t="shared" si="3"/>
        <v>0.5662650602409639</v>
      </c>
      <c r="G48">
        <v>0</v>
      </c>
      <c r="H48">
        <v>0</v>
      </c>
      <c r="I48">
        <v>0</v>
      </c>
      <c r="J48">
        <f t="shared" si="1"/>
        <v>8.6896987951807239E-2</v>
      </c>
    </row>
    <row r="49" spans="1:10" x14ac:dyDescent="0.3">
      <c r="A49">
        <v>49</v>
      </c>
      <c r="B49">
        <v>0.16193999999999997</v>
      </c>
      <c r="C49">
        <f t="shared" si="3"/>
        <v>2.5445783132530124</v>
      </c>
      <c r="D49">
        <f t="shared" si="3"/>
        <v>3.1228915662650607</v>
      </c>
      <c r="E49">
        <f t="shared" si="3"/>
        <v>2.8915662650602409</v>
      </c>
      <c r="F49">
        <f t="shared" si="3"/>
        <v>0.57831325301204828</v>
      </c>
      <c r="G49">
        <v>0</v>
      </c>
      <c r="H49">
        <v>0</v>
      </c>
      <c r="I49">
        <v>0</v>
      </c>
      <c r="J49">
        <f t="shared" si="1"/>
        <v>8.8704216867469876E-2</v>
      </c>
    </row>
    <row r="50" spans="1:10" x14ac:dyDescent="0.3">
      <c r="A50">
        <v>50</v>
      </c>
      <c r="B50">
        <v>0.16193999999999997</v>
      </c>
      <c r="C50">
        <f t="shared" si="3"/>
        <v>2.5975903614457834</v>
      </c>
      <c r="D50">
        <f t="shared" si="3"/>
        <v>3.1879518072289161</v>
      </c>
      <c r="E50">
        <f t="shared" si="3"/>
        <v>2.9518072289156625</v>
      </c>
      <c r="F50">
        <f t="shared" si="3"/>
        <v>0.59036144578313254</v>
      </c>
      <c r="G50">
        <v>0</v>
      </c>
      <c r="H50">
        <v>0</v>
      </c>
      <c r="I50">
        <v>0</v>
      </c>
      <c r="J50">
        <f t="shared" si="1"/>
        <v>9.0511445783132541E-2</v>
      </c>
    </row>
    <row r="51" spans="1:10" x14ac:dyDescent="0.3">
      <c r="A51">
        <v>51</v>
      </c>
      <c r="B51">
        <v>0.16193999999999997</v>
      </c>
      <c r="C51">
        <f t="shared" si="3"/>
        <v>2.6506024096385543</v>
      </c>
      <c r="D51">
        <f t="shared" si="3"/>
        <v>3.2530120481927716</v>
      </c>
      <c r="E51">
        <f t="shared" si="3"/>
        <v>3.0120481927710845</v>
      </c>
      <c r="F51">
        <f t="shared" si="3"/>
        <v>0.60240963855421692</v>
      </c>
      <c r="G51">
        <v>0</v>
      </c>
      <c r="H51">
        <v>0</v>
      </c>
      <c r="I51">
        <v>0</v>
      </c>
      <c r="J51">
        <f t="shared" si="1"/>
        <v>9.2318674698795178E-2</v>
      </c>
    </row>
    <row r="52" spans="1:10" x14ac:dyDescent="0.3">
      <c r="A52">
        <v>52</v>
      </c>
      <c r="B52">
        <v>0.16193999999999997</v>
      </c>
      <c r="C52">
        <f t="shared" si="3"/>
        <v>2.7036144578313257</v>
      </c>
      <c r="D52">
        <f t="shared" si="3"/>
        <v>3.318072289156627</v>
      </c>
      <c r="E52">
        <f t="shared" si="3"/>
        <v>3.072289156626506</v>
      </c>
      <c r="F52">
        <f t="shared" si="3"/>
        <v>0.61445783132530118</v>
      </c>
      <c r="G52">
        <v>0</v>
      </c>
      <c r="H52">
        <v>0</v>
      </c>
      <c r="I52">
        <v>0</v>
      </c>
      <c r="J52">
        <f t="shared" si="1"/>
        <v>9.4125903614457829E-2</v>
      </c>
    </row>
    <row r="53" spans="1:10" x14ac:dyDescent="0.3">
      <c r="A53">
        <v>53</v>
      </c>
      <c r="B53">
        <v>0.16193999999999997</v>
      </c>
      <c r="C53">
        <f t="shared" si="3"/>
        <v>2.7566265060240966</v>
      </c>
      <c r="D53">
        <f t="shared" si="3"/>
        <v>3.3831325301204824</v>
      </c>
      <c r="E53">
        <f t="shared" si="3"/>
        <v>3.1325301204819276</v>
      </c>
      <c r="F53">
        <f t="shared" si="3"/>
        <v>0.62650602409638556</v>
      </c>
      <c r="G53">
        <v>0</v>
      </c>
      <c r="H53">
        <v>0</v>
      </c>
      <c r="I53">
        <v>0</v>
      </c>
      <c r="J53">
        <f t="shared" si="1"/>
        <v>9.5933132530120493E-2</v>
      </c>
    </row>
    <row r="54" spans="1:10" x14ac:dyDescent="0.3">
      <c r="A54">
        <v>54</v>
      </c>
      <c r="B54">
        <v>0.16193999999999997</v>
      </c>
      <c r="C54">
        <f t="shared" si="3"/>
        <v>2.8096385542168676</v>
      </c>
      <c r="D54">
        <f t="shared" si="3"/>
        <v>3.4481927710843379</v>
      </c>
      <c r="E54">
        <f t="shared" si="3"/>
        <v>3.1927710843373496</v>
      </c>
      <c r="F54">
        <f t="shared" si="3"/>
        <v>0.63855421686746994</v>
      </c>
      <c r="G54">
        <v>0</v>
      </c>
      <c r="H54">
        <v>0</v>
      </c>
      <c r="I54">
        <v>0</v>
      </c>
      <c r="J54">
        <f t="shared" si="1"/>
        <v>9.774036144578313E-2</v>
      </c>
    </row>
    <row r="55" spans="1:10" x14ac:dyDescent="0.3">
      <c r="A55">
        <v>55</v>
      </c>
      <c r="B55">
        <v>0.16193999999999997</v>
      </c>
      <c r="C55">
        <f t="shared" si="3"/>
        <v>2.862650602409639</v>
      </c>
      <c r="D55">
        <f t="shared" si="3"/>
        <v>3.5132530120481933</v>
      </c>
      <c r="E55">
        <f t="shared" si="3"/>
        <v>3.2530120481927711</v>
      </c>
      <c r="F55">
        <f t="shared" si="3"/>
        <v>0.6506024096385542</v>
      </c>
      <c r="G55">
        <v>0</v>
      </c>
      <c r="H55">
        <v>0</v>
      </c>
      <c r="I55">
        <v>0</v>
      </c>
      <c r="J55">
        <f t="shared" si="1"/>
        <v>9.9547590361445781E-2</v>
      </c>
    </row>
    <row r="56" spans="1:10" x14ac:dyDescent="0.3">
      <c r="A56">
        <v>56</v>
      </c>
      <c r="B56">
        <v>0.16193999999999997</v>
      </c>
      <c r="C56">
        <f t="shared" si="3"/>
        <v>2.9156626506024099</v>
      </c>
      <c r="D56">
        <f t="shared" si="3"/>
        <v>3.5783132530120487</v>
      </c>
      <c r="E56">
        <f t="shared" si="3"/>
        <v>3.3132530120481927</v>
      </c>
      <c r="F56">
        <f t="shared" si="3"/>
        <v>0.66265060240963858</v>
      </c>
      <c r="G56">
        <v>0</v>
      </c>
      <c r="H56">
        <v>0</v>
      </c>
      <c r="I56">
        <v>0</v>
      </c>
      <c r="J56">
        <f t="shared" si="1"/>
        <v>0.10135481927710845</v>
      </c>
    </row>
    <row r="57" spans="1:10" x14ac:dyDescent="0.3">
      <c r="A57">
        <v>57</v>
      </c>
      <c r="B57">
        <v>0.16193999999999997</v>
      </c>
      <c r="C57">
        <f t="shared" si="3"/>
        <v>2.9686746987951809</v>
      </c>
      <c r="D57">
        <f t="shared" si="3"/>
        <v>3.6433734939759042</v>
      </c>
      <c r="E57">
        <f t="shared" si="3"/>
        <v>3.3734939759036147</v>
      </c>
      <c r="F57">
        <f t="shared" si="3"/>
        <v>0.67469879518072295</v>
      </c>
      <c r="G57">
        <v>0</v>
      </c>
      <c r="H57">
        <v>0</v>
      </c>
      <c r="I57">
        <v>0</v>
      </c>
      <c r="J57">
        <f t="shared" si="1"/>
        <v>0.10316204819277108</v>
      </c>
    </row>
    <row r="58" spans="1:10" x14ac:dyDescent="0.3">
      <c r="A58">
        <v>58</v>
      </c>
      <c r="B58">
        <v>0.16193999999999997</v>
      </c>
      <c r="C58">
        <f t="shared" si="3"/>
        <v>3.0216867469879523</v>
      </c>
      <c r="D58">
        <f t="shared" si="3"/>
        <v>3.7084337349397596</v>
      </c>
      <c r="E58">
        <f t="shared" si="3"/>
        <v>3.4337349397590362</v>
      </c>
      <c r="F58">
        <f t="shared" si="3"/>
        <v>0.68674698795180722</v>
      </c>
      <c r="G58">
        <v>0</v>
      </c>
      <c r="H58">
        <v>0</v>
      </c>
      <c r="I58">
        <v>0</v>
      </c>
      <c r="J58">
        <f t="shared" si="1"/>
        <v>0.10496927710843373</v>
      </c>
    </row>
    <row r="59" spans="1:10" x14ac:dyDescent="0.3">
      <c r="A59">
        <v>59</v>
      </c>
      <c r="B59">
        <v>0.16193999999999997</v>
      </c>
      <c r="C59">
        <f t="shared" si="3"/>
        <v>3.0746987951807232</v>
      </c>
      <c r="D59">
        <f t="shared" si="3"/>
        <v>3.773493975903615</v>
      </c>
      <c r="E59">
        <f t="shared" si="3"/>
        <v>3.4939759036144578</v>
      </c>
      <c r="F59">
        <f t="shared" si="3"/>
        <v>0.6987951807228916</v>
      </c>
      <c r="G59">
        <v>0</v>
      </c>
      <c r="H59">
        <v>0</v>
      </c>
      <c r="I59">
        <v>0</v>
      </c>
      <c r="J59">
        <f t="shared" si="1"/>
        <v>0.1067765060240964</v>
      </c>
    </row>
    <row r="60" spans="1:10" x14ac:dyDescent="0.3">
      <c r="A60">
        <v>60</v>
      </c>
      <c r="B60">
        <v>0.16193999999999997</v>
      </c>
      <c r="C60">
        <f t="shared" si="3"/>
        <v>3.1277108433734941</v>
      </c>
      <c r="D60">
        <f t="shared" si="3"/>
        <v>3.8385542168674704</v>
      </c>
      <c r="E60">
        <f t="shared" si="3"/>
        <v>3.5542168674698793</v>
      </c>
      <c r="F60">
        <f t="shared" si="3"/>
        <v>0.71084337349397597</v>
      </c>
      <c r="G60">
        <v>0</v>
      </c>
      <c r="H60">
        <v>0</v>
      </c>
      <c r="I60">
        <v>0</v>
      </c>
      <c r="J60">
        <f t="shared" si="1"/>
        <v>0.10858373493975904</v>
      </c>
    </row>
    <row r="61" spans="1:10" x14ac:dyDescent="0.3">
      <c r="A61">
        <v>61</v>
      </c>
      <c r="B61">
        <v>0.16193999999999997</v>
      </c>
      <c r="C61">
        <f t="shared" si="3"/>
        <v>3.1807228915662655</v>
      </c>
      <c r="D61">
        <f t="shared" si="3"/>
        <v>3.9036144578313259</v>
      </c>
      <c r="E61">
        <f t="shared" si="3"/>
        <v>3.6144578313253013</v>
      </c>
      <c r="F61">
        <f t="shared" si="3"/>
        <v>0.72289156626506024</v>
      </c>
      <c r="G61">
        <v>0</v>
      </c>
      <c r="H61">
        <v>0</v>
      </c>
      <c r="I61">
        <v>0</v>
      </c>
      <c r="J61">
        <f t="shared" si="1"/>
        <v>0.11039096385542169</v>
      </c>
    </row>
    <row r="62" spans="1:10" x14ac:dyDescent="0.3">
      <c r="A62">
        <v>62</v>
      </c>
      <c r="B62">
        <v>0.16193999999999997</v>
      </c>
      <c r="C62">
        <f t="shared" ref="C62:F83" si="4">C$84/($A$84-($A$2-1)) *($A62 -($A$2-1))</f>
        <v>3.2337349397590365</v>
      </c>
      <c r="D62">
        <f t="shared" si="4"/>
        <v>3.9686746987951813</v>
      </c>
      <c r="E62">
        <f t="shared" ref="E62:F82" si="5">E$84/($A$84-($A$2-1)) *($A62 -($A$2-1))</f>
        <v>3.6746987951807228</v>
      </c>
      <c r="F62">
        <f t="shared" si="5"/>
        <v>0.73493975903614461</v>
      </c>
      <c r="G62">
        <v>0</v>
      </c>
      <c r="H62">
        <v>0</v>
      </c>
      <c r="I62">
        <v>0</v>
      </c>
      <c r="J62">
        <f t="shared" si="1"/>
        <v>0.11219819277108435</v>
      </c>
    </row>
    <row r="63" spans="1:10" x14ac:dyDescent="0.3">
      <c r="A63">
        <v>63</v>
      </c>
      <c r="B63">
        <v>0.16193999999999997</v>
      </c>
      <c r="C63">
        <f t="shared" si="4"/>
        <v>3.2867469879518074</v>
      </c>
      <c r="D63">
        <f t="shared" si="4"/>
        <v>4.0337349397590367</v>
      </c>
      <c r="E63">
        <f t="shared" si="5"/>
        <v>3.7349397590361444</v>
      </c>
      <c r="F63">
        <f t="shared" si="5"/>
        <v>0.74698795180722899</v>
      </c>
      <c r="G63">
        <v>0</v>
      </c>
      <c r="H63">
        <v>0</v>
      </c>
      <c r="I63">
        <v>0</v>
      </c>
      <c r="J63">
        <f t="shared" si="1"/>
        <v>0.11400542168674699</v>
      </c>
    </row>
    <row r="64" spans="1:10" x14ac:dyDescent="0.3">
      <c r="A64">
        <v>64</v>
      </c>
      <c r="B64">
        <v>0.16193999999999997</v>
      </c>
      <c r="C64">
        <f t="shared" si="4"/>
        <v>3.3397590361445788</v>
      </c>
      <c r="D64">
        <f t="shared" si="4"/>
        <v>4.0987951807228917</v>
      </c>
      <c r="E64">
        <f t="shared" si="5"/>
        <v>3.7951807228915664</v>
      </c>
      <c r="F64">
        <f t="shared" si="5"/>
        <v>0.75903614457831325</v>
      </c>
      <c r="G64">
        <v>0</v>
      </c>
      <c r="H64">
        <v>0</v>
      </c>
      <c r="I64">
        <v>0</v>
      </c>
      <c r="J64">
        <f t="shared" si="1"/>
        <v>0.11581265060240964</v>
      </c>
    </row>
    <row r="65" spans="1:10" x14ac:dyDescent="0.3">
      <c r="A65">
        <v>65</v>
      </c>
      <c r="B65">
        <v>0.16193999999999997</v>
      </c>
      <c r="C65">
        <f t="shared" si="4"/>
        <v>3.3927710843373498</v>
      </c>
      <c r="D65">
        <f t="shared" si="4"/>
        <v>4.1638554216867476</v>
      </c>
      <c r="E65">
        <f t="shared" si="5"/>
        <v>3.8554216867469879</v>
      </c>
      <c r="F65">
        <f t="shared" si="5"/>
        <v>0.77108433734939763</v>
      </c>
      <c r="G65">
        <v>0</v>
      </c>
      <c r="H65">
        <v>0</v>
      </c>
      <c r="I65">
        <v>0</v>
      </c>
      <c r="J65">
        <f t="shared" si="1"/>
        <v>0.11761987951807229</v>
      </c>
    </row>
    <row r="66" spans="1:10" x14ac:dyDescent="0.3">
      <c r="A66">
        <v>66</v>
      </c>
      <c r="B66">
        <v>0.16193999999999997</v>
      </c>
      <c r="C66">
        <f t="shared" si="4"/>
        <v>3.4457831325301207</v>
      </c>
      <c r="D66">
        <f t="shared" si="4"/>
        <v>4.2289156626506035</v>
      </c>
      <c r="E66">
        <f t="shared" si="5"/>
        <v>3.9156626506024095</v>
      </c>
      <c r="F66">
        <f t="shared" si="5"/>
        <v>0.78313253012048201</v>
      </c>
      <c r="G66">
        <v>0</v>
      </c>
      <c r="H66">
        <v>0</v>
      </c>
      <c r="I66">
        <v>0</v>
      </c>
      <c r="J66">
        <f t="shared" si="1"/>
        <v>0.11942710843373494</v>
      </c>
    </row>
    <row r="67" spans="1:10" x14ac:dyDescent="0.3">
      <c r="A67">
        <v>67</v>
      </c>
      <c r="B67">
        <v>0.16193999999999997</v>
      </c>
      <c r="C67">
        <f t="shared" si="4"/>
        <v>3.4987951807228921</v>
      </c>
      <c r="D67">
        <f t="shared" si="4"/>
        <v>4.2939759036144585</v>
      </c>
      <c r="E67">
        <f t="shared" si="5"/>
        <v>3.9759036144578315</v>
      </c>
      <c r="F67">
        <f t="shared" si="5"/>
        <v>0.79518072289156627</v>
      </c>
      <c r="G67">
        <v>0</v>
      </c>
      <c r="H67">
        <v>0</v>
      </c>
      <c r="I67">
        <v>0</v>
      </c>
      <c r="J67">
        <f t="shared" ref="J67:J83" si="6">(F68+0.001)*0.15</f>
        <v>0.12123433734939759</v>
      </c>
    </row>
    <row r="68" spans="1:10" x14ac:dyDescent="0.3">
      <c r="A68">
        <v>68</v>
      </c>
      <c r="B68">
        <v>0.16193999999999997</v>
      </c>
      <c r="C68">
        <f t="shared" si="4"/>
        <v>3.551807228915663</v>
      </c>
      <c r="D68">
        <f t="shared" si="4"/>
        <v>4.3590361445783135</v>
      </c>
      <c r="E68">
        <f t="shared" si="5"/>
        <v>4.0361445783132526</v>
      </c>
      <c r="F68">
        <f t="shared" si="5"/>
        <v>0.80722891566265065</v>
      </c>
      <c r="G68">
        <v>0</v>
      </c>
      <c r="H68">
        <v>0</v>
      </c>
      <c r="I68">
        <v>0</v>
      </c>
      <c r="J68">
        <f t="shared" si="6"/>
        <v>0.12304156626506024</v>
      </c>
    </row>
    <row r="69" spans="1:10" x14ac:dyDescent="0.3">
      <c r="A69">
        <v>69</v>
      </c>
      <c r="B69">
        <v>0.16193999999999997</v>
      </c>
      <c r="C69">
        <f t="shared" si="4"/>
        <v>3.604819277108434</v>
      </c>
      <c r="D69">
        <f t="shared" si="4"/>
        <v>4.4240963855421693</v>
      </c>
      <c r="E69">
        <f t="shared" si="5"/>
        <v>4.096385542168675</v>
      </c>
      <c r="F69">
        <f t="shared" si="5"/>
        <v>0.81927710843373502</v>
      </c>
      <c r="G69">
        <v>0</v>
      </c>
      <c r="H69">
        <v>0</v>
      </c>
      <c r="I69">
        <v>0</v>
      </c>
      <c r="J69">
        <f t="shared" si="6"/>
        <v>0.12484879518072289</v>
      </c>
    </row>
    <row r="70" spans="1:10" x14ac:dyDescent="0.3">
      <c r="A70">
        <v>70</v>
      </c>
      <c r="B70">
        <v>0.16193999999999997</v>
      </c>
      <c r="C70">
        <f t="shared" si="4"/>
        <v>3.6578313253012054</v>
      </c>
      <c r="D70">
        <f t="shared" si="4"/>
        <v>4.4891566265060252</v>
      </c>
      <c r="E70">
        <f t="shared" si="5"/>
        <v>4.1566265060240966</v>
      </c>
      <c r="F70">
        <f t="shared" si="5"/>
        <v>0.83132530120481929</v>
      </c>
      <c r="G70">
        <v>0</v>
      </c>
      <c r="H70">
        <v>0</v>
      </c>
      <c r="I70">
        <v>0</v>
      </c>
      <c r="J70">
        <f t="shared" si="6"/>
        <v>0.12665602409638554</v>
      </c>
    </row>
    <row r="71" spans="1:10" x14ac:dyDescent="0.3">
      <c r="A71">
        <v>71</v>
      </c>
      <c r="B71">
        <v>0.16193999999999997</v>
      </c>
      <c r="C71">
        <f t="shared" si="4"/>
        <v>3.7108433734939763</v>
      </c>
      <c r="D71">
        <f t="shared" si="4"/>
        <v>4.5542168674698802</v>
      </c>
      <c r="E71">
        <f t="shared" si="5"/>
        <v>4.2168674698795181</v>
      </c>
      <c r="F71">
        <f t="shared" si="5"/>
        <v>0.84337349397590367</v>
      </c>
      <c r="G71">
        <v>0</v>
      </c>
      <c r="H71">
        <v>0</v>
      </c>
      <c r="I71">
        <v>0</v>
      </c>
      <c r="J71">
        <f t="shared" si="6"/>
        <v>0.1284632530120482</v>
      </c>
    </row>
    <row r="72" spans="1:10" x14ac:dyDescent="0.3">
      <c r="A72">
        <v>72</v>
      </c>
      <c r="B72">
        <v>0.16193999999999997</v>
      </c>
      <c r="C72">
        <f t="shared" si="4"/>
        <v>3.7638554216867472</v>
      </c>
      <c r="D72">
        <f t="shared" si="4"/>
        <v>4.6192771084337352</v>
      </c>
      <c r="E72">
        <f t="shared" si="5"/>
        <v>4.2771084337349397</v>
      </c>
      <c r="F72">
        <f t="shared" si="5"/>
        <v>0.85542168674698804</v>
      </c>
      <c r="G72">
        <v>0</v>
      </c>
      <c r="H72">
        <v>0</v>
      </c>
      <c r="I72">
        <v>0</v>
      </c>
      <c r="J72">
        <f t="shared" si="6"/>
        <v>0.13027048192771085</v>
      </c>
    </row>
    <row r="73" spans="1:10" x14ac:dyDescent="0.3">
      <c r="A73">
        <v>73</v>
      </c>
      <c r="B73">
        <v>0.16193999999999997</v>
      </c>
      <c r="C73">
        <f t="shared" si="4"/>
        <v>3.8168674698795186</v>
      </c>
      <c r="D73">
        <f t="shared" si="4"/>
        <v>4.6843373493975911</v>
      </c>
      <c r="E73">
        <f t="shared" si="5"/>
        <v>4.3373493975903612</v>
      </c>
      <c r="F73">
        <f t="shared" si="5"/>
        <v>0.86746987951807231</v>
      </c>
      <c r="G73">
        <v>0</v>
      </c>
      <c r="H73">
        <v>0</v>
      </c>
      <c r="I73">
        <v>0</v>
      </c>
      <c r="J73">
        <f t="shared" si="6"/>
        <v>0.1320777108433735</v>
      </c>
    </row>
    <row r="74" spans="1:10" x14ac:dyDescent="0.3">
      <c r="A74">
        <v>74</v>
      </c>
      <c r="B74">
        <v>0.16193999999999997</v>
      </c>
      <c r="C74">
        <f t="shared" si="4"/>
        <v>3.8698795180722896</v>
      </c>
      <c r="D74">
        <f t="shared" si="4"/>
        <v>4.7493975903614469</v>
      </c>
      <c r="E74">
        <f t="shared" si="5"/>
        <v>4.3975903614457827</v>
      </c>
      <c r="F74">
        <f t="shared" si="5"/>
        <v>0.87951807228915668</v>
      </c>
      <c r="G74">
        <v>0</v>
      </c>
      <c r="H74">
        <v>0</v>
      </c>
      <c r="I74">
        <v>0</v>
      </c>
      <c r="J74">
        <f t="shared" si="6"/>
        <v>0.13388493975903615</v>
      </c>
    </row>
    <row r="75" spans="1:10" x14ac:dyDescent="0.3">
      <c r="A75">
        <v>75</v>
      </c>
      <c r="B75">
        <v>0.16193999999999997</v>
      </c>
      <c r="C75">
        <f t="shared" si="4"/>
        <v>3.9228915662650605</v>
      </c>
      <c r="D75">
        <f t="shared" si="4"/>
        <v>4.8144578313253019</v>
      </c>
      <c r="E75">
        <f t="shared" si="5"/>
        <v>4.4578313253012052</v>
      </c>
      <c r="F75">
        <f t="shared" si="5"/>
        <v>0.89156626506024106</v>
      </c>
      <c r="G75">
        <v>0</v>
      </c>
      <c r="H75">
        <v>0</v>
      </c>
      <c r="I75">
        <v>0</v>
      </c>
      <c r="J75">
        <f t="shared" si="6"/>
        <v>0.1356921686746988</v>
      </c>
    </row>
    <row r="76" spans="1:10" x14ac:dyDescent="0.3">
      <c r="A76">
        <v>76</v>
      </c>
      <c r="B76">
        <v>0.16193999999999997</v>
      </c>
      <c r="C76">
        <f t="shared" si="4"/>
        <v>3.9759036144578319</v>
      </c>
      <c r="D76">
        <f t="shared" si="4"/>
        <v>4.8795180722891569</v>
      </c>
      <c r="E76">
        <f t="shared" si="5"/>
        <v>4.5180722891566267</v>
      </c>
      <c r="F76">
        <f t="shared" si="5"/>
        <v>0.90361445783132532</v>
      </c>
      <c r="G76">
        <v>0</v>
      </c>
      <c r="H76">
        <v>0</v>
      </c>
      <c r="I76">
        <v>0</v>
      </c>
      <c r="J76">
        <f t="shared" si="6"/>
        <v>0.13749939759036145</v>
      </c>
    </row>
    <row r="77" spans="1:10" x14ac:dyDescent="0.3">
      <c r="A77">
        <v>77</v>
      </c>
      <c r="B77">
        <v>0.16193999999999997</v>
      </c>
      <c r="C77">
        <f t="shared" si="4"/>
        <v>4.0289156626506024</v>
      </c>
      <c r="D77">
        <f t="shared" si="4"/>
        <v>4.9445783132530128</v>
      </c>
      <c r="E77">
        <f t="shared" si="5"/>
        <v>4.5783132530120483</v>
      </c>
      <c r="F77">
        <f t="shared" si="5"/>
        <v>0.9156626506024097</v>
      </c>
      <c r="G77">
        <v>0</v>
      </c>
      <c r="H77">
        <v>0</v>
      </c>
      <c r="I77">
        <v>0</v>
      </c>
      <c r="J77">
        <f t="shared" si="6"/>
        <v>0.1393066265060241</v>
      </c>
    </row>
    <row r="78" spans="1:10" x14ac:dyDescent="0.3">
      <c r="A78">
        <v>78</v>
      </c>
      <c r="B78">
        <v>0.16193999999999997</v>
      </c>
      <c r="C78">
        <f t="shared" si="4"/>
        <v>4.0819277108433738</v>
      </c>
      <c r="D78">
        <f t="shared" si="4"/>
        <v>5.0096385542168687</v>
      </c>
      <c r="E78">
        <f t="shared" si="5"/>
        <v>4.6385542168674698</v>
      </c>
      <c r="F78">
        <f t="shared" si="5"/>
        <v>0.92771084337349408</v>
      </c>
      <c r="G78">
        <v>0</v>
      </c>
      <c r="H78">
        <v>0</v>
      </c>
      <c r="I78">
        <v>0</v>
      </c>
      <c r="J78">
        <f t="shared" si="6"/>
        <v>0.14111385542168675</v>
      </c>
    </row>
    <row r="79" spans="1:10" x14ac:dyDescent="0.3">
      <c r="A79">
        <v>79</v>
      </c>
      <c r="B79">
        <v>0.16193999999999997</v>
      </c>
      <c r="C79">
        <f t="shared" si="4"/>
        <v>4.1349397590361452</v>
      </c>
      <c r="D79">
        <f t="shared" si="4"/>
        <v>5.0746987951807236</v>
      </c>
      <c r="E79">
        <f t="shared" si="5"/>
        <v>4.6987951807228914</v>
      </c>
      <c r="F79">
        <f t="shared" si="5"/>
        <v>0.93975903614457834</v>
      </c>
      <c r="G79">
        <v>0</v>
      </c>
      <c r="H79">
        <v>0</v>
      </c>
      <c r="I79">
        <v>0</v>
      </c>
      <c r="J79">
        <f t="shared" si="6"/>
        <v>0.1429210843373494</v>
      </c>
    </row>
    <row r="80" spans="1:10" x14ac:dyDescent="0.3">
      <c r="A80">
        <v>80</v>
      </c>
      <c r="B80">
        <v>0.16193999999999997</v>
      </c>
      <c r="C80">
        <f t="shared" si="4"/>
        <v>4.1879518072289157</v>
      </c>
      <c r="D80">
        <f t="shared" si="4"/>
        <v>5.1397590361445786</v>
      </c>
      <c r="E80">
        <f t="shared" si="5"/>
        <v>4.7590361445783129</v>
      </c>
      <c r="F80">
        <f t="shared" si="5"/>
        <v>0.95180722891566272</v>
      </c>
      <c r="G80">
        <v>0</v>
      </c>
      <c r="H80">
        <v>0</v>
      </c>
      <c r="I80">
        <v>0</v>
      </c>
      <c r="J80">
        <f t="shared" si="6"/>
        <v>0.14472831325301205</v>
      </c>
    </row>
    <row r="81" spans="1:10" x14ac:dyDescent="0.3">
      <c r="A81">
        <v>81</v>
      </c>
      <c r="B81">
        <v>0.16193999999999997</v>
      </c>
      <c r="C81">
        <f t="shared" si="4"/>
        <v>4.2409638554216871</v>
      </c>
      <c r="D81">
        <f t="shared" si="4"/>
        <v>5.2048192771084345</v>
      </c>
      <c r="E81">
        <f t="shared" si="5"/>
        <v>4.8192771084337345</v>
      </c>
      <c r="F81">
        <f t="shared" si="5"/>
        <v>0.96385542168674698</v>
      </c>
      <c r="G81">
        <v>0</v>
      </c>
      <c r="H81">
        <v>0</v>
      </c>
      <c r="I81">
        <v>0</v>
      </c>
      <c r="J81">
        <f t="shared" si="6"/>
        <v>0.1465355421686747</v>
      </c>
    </row>
    <row r="82" spans="1:10" x14ac:dyDescent="0.3">
      <c r="A82">
        <v>82</v>
      </c>
      <c r="B82">
        <v>0.16193999999999997</v>
      </c>
      <c r="C82">
        <f t="shared" si="4"/>
        <v>4.2939759036144585</v>
      </c>
      <c r="D82">
        <f t="shared" si="4"/>
        <v>5.2698795180722904</v>
      </c>
      <c r="E82">
        <f t="shared" si="5"/>
        <v>4.8795180722891569</v>
      </c>
      <c r="F82">
        <f t="shared" si="5"/>
        <v>0.97590361445783136</v>
      </c>
      <c r="G82">
        <v>0</v>
      </c>
      <c r="H82">
        <v>0</v>
      </c>
      <c r="I82">
        <v>0</v>
      </c>
      <c r="J82">
        <f t="shared" si="6"/>
        <v>0.14834277108433735</v>
      </c>
    </row>
    <row r="83" spans="1:10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4"/>
        <v>5.3349397590361454</v>
      </c>
      <c r="E83">
        <f t="shared" si="4"/>
        <v>4.9397590361445785</v>
      </c>
      <c r="F83">
        <f t="shared" si="4"/>
        <v>0.98795180722891573</v>
      </c>
      <c r="G83">
        <v>0</v>
      </c>
      <c r="H83">
        <v>0</v>
      </c>
      <c r="I83">
        <v>0</v>
      </c>
      <c r="J83">
        <f t="shared" si="6"/>
        <v>0.15014999999999998</v>
      </c>
    </row>
    <row r="84" spans="1:10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>J83</f>
        <v>0.15014999999999998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4" sqref="J74"/>
    </sheetView>
  </sheetViews>
  <sheetFormatPr baseColWidth="10" defaultRowHeight="14.4" x14ac:dyDescent="0.3"/>
  <sheetData>
    <row r="1" spans="1:12" x14ac:dyDescent="0.3">
      <c r="A1" t="s">
        <v>157</v>
      </c>
      <c r="B1" t="s">
        <v>178</v>
      </c>
      <c r="C1" t="s">
        <v>158</v>
      </c>
      <c r="D1" t="s">
        <v>165</v>
      </c>
      <c r="E1" t="s">
        <v>179</v>
      </c>
      <c r="F1" t="s">
        <v>159</v>
      </c>
      <c r="G1" t="s">
        <v>166</v>
      </c>
      <c r="H1" t="s">
        <v>166</v>
      </c>
      <c r="I1" t="s">
        <v>185</v>
      </c>
      <c r="J1" t="s">
        <v>167</v>
      </c>
      <c r="K1" t="s">
        <v>168</v>
      </c>
      <c r="L1" t="s">
        <v>184</v>
      </c>
    </row>
    <row r="2" spans="1:12" x14ac:dyDescent="0.3">
      <c r="A2">
        <v>2</v>
      </c>
      <c r="B2">
        <v>9.360000000000035E-3</v>
      </c>
      <c r="C2">
        <f t="shared" ref="C2:F21" si="0">C$84/($A$84-($A$2-1)) *($A2 -($A$2-1))</f>
        <v>5.301204819277109E-2</v>
      </c>
      <c r="D2">
        <f t="shared" si="0"/>
        <v>6.5060240963855431E-2</v>
      </c>
      <c r="E2">
        <f t="shared" si="0"/>
        <v>6.0240963855421686E-2</v>
      </c>
      <c r="F2">
        <f t="shared" si="0"/>
        <v>1.2048192771084338E-2</v>
      </c>
      <c r="G2">
        <v>0</v>
      </c>
      <c r="H2">
        <v>0</v>
      </c>
      <c r="I2">
        <v>0</v>
      </c>
      <c r="J2">
        <v>2</v>
      </c>
      <c r="K2">
        <v>2</v>
      </c>
      <c r="L2">
        <v>2</v>
      </c>
    </row>
    <row r="3" spans="1:12" x14ac:dyDescent="0.3">
      <c r="A3">
        <v>3</v>
      </c>
      <c r="B3">
        <v>1.8809999999999993E-2</v>
      </c>
      <c r="C3">
        <f t="shared" si="0"/>
        <v>0.10602409638554218</v>
      </c>
      <c r="D3">
        <f t="shared" si="0"/>
        <v>0.13012048192771086</v>
      </c>
      <c r="E3">
        <f t="shared" si="0"/>
        <v>0.12048192771084337</v>
      </c>
      <c r="F3">
        <f t="shared" si="0"/>
        <v>2.4096385542168676E-2</v>
      </c>
      <c r="G3">
        <v>0</v>
      </c>
      <c r="H3">
        <v>0</v>
      </c>
      <c r="I3">
        <v>0</v>
      </c>
      <c r="J3">
        <f>IF(J2&lt;0.000001,2,MAX(0,J2-2/45))</f>
        <v>1.9555555555555555</v>
      </c>
      <c r="K3">
        <f t="shared" ref="K3:K66" si="1">IF(K2&lt;0.000001,2,MAX(0,K2-2/45))</f>
        <v>1.9555555555555555</v>
      </c>
      <c r="L3">
        <f t="shared" ref="L3:L66" si="2">IF(L2&lt;0.000001,2,MAX(0,L2-2/45))</f>
        <v>1.9555555555555555</v>
      </c>
    </row>
    <row r="4" spans="1:12" x14ac:dyDescent="0.3">
      <c r="A4">
        <v>4</v>
      </c>
      <c r="B4">
        <v>2.8410000000000046E-2</v>
      </c>
      <c r="C4">
        <f t="shared" si="0"/>
        <v>0.15903614457831328</v>
      </c>
      <c r="D4">
        <f t="shared" si="0"/>
        <v>0.19518072289156629</v>
      </c>
      <c r="E4">
        <f t="shared" si="0"/>
        <v>0.18072289156626506</v>
      </c>
      <c r="F4">
        <f t="shared" si="0"/>
        <v>3.6144578313253017E-2</v>
      </c>
      <c r="G4">
        <v>0</v>
      </c>
      <c r="H4">
        <v>0</v>
      </c>
      <c r="I4">
        <v>0</v>
      </c>
      <c r="J4">
        <f t="shared" ref="J4:J67" si="3">IF(J3&lt;0.000001,2,MAX(0,J3-2/45))</f>
        <v>1.911111111111111</v>
      </c>
      <c r="K4">
        <f t="shared" si="1"/>
        <v>1.911111111111111</v>
      </c>
      <c r="L4">
        <f t="shared" si="2"/>
        <v>1.911111111111111</v>
      </c>
    </row>
    <row r="5" spans="1:12" x14ac:dyDescent="0.3">
      <c r="A5">
        <v>5</v>
      </c>
      <c r="B5">
        <v>3.6660000000000026E-2</v>
      </c>
      <c r="C5">
        <f t="shared" si="0"/>
        <v>0.21204819277108436</v>
      </c>
      <c r="D5">
        <f t="shared" si="0"/>
        <v>0.26024096385542173</v>
      </c>
      <c r="E5">
        <f t="shared" si="0"/>
        <v>0.24096385542168675</v>
      </c>
      <c r="F5">
        <f t="shared" si="0"/>
        <v>4.8192771084337352E-2</v>
      </c>
      <c r="G5">
        <v>1</v>
      </c>
      <c r="H5">
        <v>1</v>
      </c>
      <c r="I5">
        <v>0</v>
      </c>
      <c r="J5">
        <f t="shared" si="3"/>
        <v>1.8666666666666665</v>
      </c>
      <c r="K5">
        <f t="shared" si="1"/>
        <v>1.8666666666666665</v>
      </c>
      <c r="L5">
        <f t="shared" si="2"/>
        <v>1.8666666666666665</v>
      </c>
    </row>
    <row r="6" spans="1:12" x14ac:dyDescent="0.3">
      <c r="A6">
        <v>6</v>
      </c>
      <c r="B6">
        <v>4.4869999999999965E-2</v>
      </c>
      <c r="C6">
        <f t="shared" si="0"/>
        <v>0.26506024096385544</v>
      </c>
      <c r="D6">
        <f t="shared" si="0"/>
        <v>0.32530120481927716</v>
      </c>
      <c r="E6">
        <f t="shared" si="0"/>
        <v>0.3012048192771084</v>
      </c>
      <c r="F6">
        <f t="shared" si="0"/>
        <v>6.0240963855421686E-2</v>
      </c>
      <c r="G6">
        <v>0</v>
      </c>
      <c r="H6">
        <v>0</v>
      </c>
      <c r="I6">
        <v>0</v>
      </c>
      <c r="J6">
        <f t="shared" si="3"/>
        <v>1.822222222222222</v>
      </c>
      <c r="K6">
        <f t="shared" si="1"/>
        <v>1.822222222222222</v>
      </c>
      <c r="L6">
        <f t="shared" si="2"/>
        <v>1.822222222222222</v>
      </c>
    </row>
    <row r="7" spans="1:12" x14ac:dyDescent="0.3">
      <c r="A7">
        <v>7</v>
      </c>
      <c r="B7">
        <v>5.3059999999999996E-2</v>
      </c>
      <c r="C7">
        <f t="shared" si="0"/>
        <v>0.31807228915662655</v>
      </c>
      <c r="D7">
        <f t="shared" si="0"/>
        <v>0.39036144578313259</v>
      </c>
      <c r="E7">
        <f t="shared" si="0"/>
        <v>0.36144578313253012</v>
      </c>
      <c r="F7">
        <f t="shared" si="0"/>
        <v>7.2289156626506035E-2</v>
      </c>
      <c r="G7">
        <v>0</v>
      </c>
      <c r="H7">
        <v>0</v>
      </c>
      <c r="I7">
        <v>0</v>
      </c>
      <c r="J7">
        <f t="shared" si="3"/>
        <v>1.7777777777777775</v>
      </c>
      <c r="K7">
        <f t="shared" si="1"/>
        <v>1.7777777777777775</v>
      </c>
      <c r="L7">
        <f t="shared" si="2"/>
        <v>1.7777777777777775</v>
      </c>
    </row>
    <row r="8" spans="1:12" x14ac:dyDescent="0.3">
      <c r="A8">
        <v>8</v>
      </c>
      <c r="B8">
        <v>6.1270000000000047E-2</v>
      </c>
      <c r="C8">
        <f t="shared" si="0"/>
        <v>0.37108433734939761</v>
      </c>
      <c r="D8">
        <f t="shared" si="0"/>
        <v>0.45542168674698802</v>
      </c>
      <c r="E8">
        <f t="shared" si="0"/>
        <v>0.42168674698795183</v>
      </c>
      <c r="F8">
        <f t="shared" si="0"/>
        <v>8.4337349397590369E-2</v>
      </c>
      <c r="G8">
        <v>0</v>
      </c>
      <c r="H8">
        <v>0</v>
      </c>
      <c r="I8">
        <v>0</v>
      </c>
      <c r="J8">
        <f t="shared" si="3"/>
        <v>1.7333333333333329</v>
      </c>
      <c r="K8">
        <f t="shared" si="1"/>
        <v>1.7333333333333329</v>
      </c>
      <c r="L8">
        <f t="shared" si="2"/>
        <v>1.7333333333333329</v>
      </c>
    </row>
    <row r="9" spans="1:12" x14ac:dyDescent="0.3">
      <c r="A9">
        <v>9</v>
      </c>
      <c r="B9">
        <v>6.9529999999999981E-2</v>
      </c>
      <c r="C9">
        <f t="shared" si="0"/>
        <v>0.42409638554216872</v>
      </c>
      <c r="D9">
        <f t="shared" si="0"/>
        <v>0.52048192771084345</v>
      </c>
      <c r="E9">
        <f t="shared" si="0"/>
        <v>0.48192771084337349</v>
      </c>
      <c r="F9">
        <f t="shared" si="0"/>
        <v>9.6385542168674704E-2</v>
      </c>
      <c r="G9">
        <v>0</v>
      </c>
      <c r="H9">
        <v>0</v>
      </c>
      <c r="I9">
        <v>0</v>
      </c>
      <c r="J9">
        <f t="shared" si="3"/>
        <v>1.6888888888888884</v>
      </c>
      <c r="K9">
        <f t="shared" si="1"/>
        <v>1.6888888888888884</v>
      </c>
      <c r="L9">
        <f t="shared" si="2"/>
        <v>1.6888888888888884</v>
      </c>
    </row>
    <row r="10" spans="1:12" x14ac:dyDescent="0.3">
      <c r="A10">
        <v>10</v>
      </c>
      <c r="B10">
        <v>7.6160000000000005E-2</v>
      </c>
      <c r="C10">
        <f t="shared" si="0"/>
        <v>0.47710843373493983</v>
      </c>
      <c r="D10">
        <f t="shared" si="0"/>
        <v>0.58554216867469888</v>
      </c>
      <c r="E10">
        <f t="shared" si="0"/>
        <v>0.54216867469879515</v>
      </c>
      <c r="F10">
        <f t="shared" si="0"/>
        <v>0.10843373493975904</v>
      </c>
      <c r="G10">
        <v>1</v>
      </c>
      <c r="H10">
        <v>1</v>
      </c>
      <c r="I10">
        <v>1</v>
      </c>
      <c r="J10">
        <f t="shared" si="3"/>
        <v>1.6444444444444439</v>
      </c>
      <c r="K10">
        <f t="shared" si="1"/>
        <v>1.6444444444444439</v>
      </c>
      <c r="L10">
        <f t="shared" si="2"/>
        <v>1.6444444444444439</v>
      </c>
    </row>
    <row r="11" spans="1:12" x14ac:dyDescent="0.3">
      <c r="A11">
        <v>11</v>
      </c>
      <c r="B11">
        <v>8.268999999999993E-2</v>
      </c>
      <c r="C11">
        <f t="shared" si="0"/>
        <v>0.53012048192771088</v>
      </c>
      <c r="D11">
        <f t="shared" si="0"/>
        <v>0.65060240963855431</v>
      </c>
      <c r="E11">
        <f t="shared" si="0"/>
        <v>0.60240963855421681</v>
      </c>
      <c r="F11">
        <f t="shared" si="0"/>
        <v>0.12048192771084337</v>
      </c>
      <c r="G11">
        <v>0</v>
      </c>
      <c r="H11">
        <v>0</v>
      </c>
      <c r="I11">
        <v>0</v>
      </c>
      <c r="J11">
        <f t="shared" si="3"/>
        <v>1.5999999999999994</v>
      </c>
      <c r="K11">
        <f t="shared" si="1"/>
        <v>1.5999999999999994</v>
      </c>
      <c r="L11">
        <f t="shared" si="2"/>
        <v>1.5999999999999994</v>
      </c>
    </row>
    <row r="12" spans="1:12" x14ac:dyDescent="0.3">
      <c r="A12">
        <v>12</v>
      </c>
      <c r="B12">
        <v>8.9110000000000023E-2</v>
      </c>
      <c r="C12">
        <f t="shared" si="0"/>
        <v>0.58313253012048194</v>
      </c>
      <c r="D12">
        <f t="shared" si="0"/>
        <v>0.71566265060240974</v>
      </c>
      <c r="E12">
        <f t="shared" si="0"/>
        <v>0.66265060240963858</v>
      </c>
      <c r="F12">
        <f t="shared" si="0"/>
        <v>0.13253012048192772</v>
      </c>
      <c r="G12">
        <v>0</v>
      </c>
      <c r="H12">
        <v>0</v>
      </c>
      <c r="I12">
        <v>0</v>
      </c>
      <c r="J12">
        <f t="shared" si="3"/>
        <v>1.5555555555555549</v>
      </c>
      <c r="K12">
        <f t="shared" si="1"/>
        <v>1.5555555555555549</v>
      </c>
      <c r="L12">
        <f t="shared" si="2"/>
        <v>1.5555555555555549</v>
      </c>
    </row>
    <row r="13" spans="1:12" x14ac:dyDescent="0.3">
      <c r="A13">
        <v>13</v>
      </c>
      <c r="B13">
        <v>9.542000000000006E-2</v>
      </c>
      <c r="C13">
        <f t="shared" si="0"/>
        <v>0.63614457831325311</v>
      </c>
      <c r="D13">
        <f t="shared" si="0"/>
        <v>0.78072289156626518</v>
      </c>
      <c r="E13">
        <f t="shared" si="0"/>
        <v>0.72289156626506024</v>
      </c>
      <c r="F13">
        <f t="shared" si="0"/>
        <v>0.14457831325301207</v>
      </c>
      <c r="G13">
        <v>0</v>
      </c>
      <c r="H13">
        <v>0</v>
      </c>
      <c r="I13">
        <v>0</v>
      </c>
      <c r="J13">
        <f t="shared" si="3"/>
        <v>1.5111111111111104</v>
      </c>
      <c r="K13">
        <f t="shared" si="1"/>
        <v>1.5111111111111104</v>
      </c>
      <c r="L13">
        <f t="shared" si="2"/>
        <v>1.5111111111111104</v>
      </c>
    </row>
    <row r="14" spans="1:12" x14ac:dyDescent="0.3">
      <c r="A14">
        <v>14</v>
      </c>
      <c r="B14">
        <v>0.10165000000000002</v>
      </c>
      <c r="C14">
        <f t="shared" si="0"/>
        <v>0.68915662650602416</v>
      </c>
      <c r="D14">
        <f t="shared" si="0"/>
        <v>0.84578313253012061</v>
      </c>
      <c r="E14">
        <f t="shared" si="0"/>
        <v>0.7831325301204819</v>
      </c>
      <c r="F14">
        <f t="shared" si="0"/>
        <v>0.15662650602409639</v>
      </c>
      <c r="G14">
        <v>0</v>
      </c>
      <c r="H14">
        <v>0</v>
      </c>
      <c r="I14">
        <v>0</v>
      </c>
      <c r="J14">
        <f t="shared" si="3"/>
        <v>1.4666666666666659</v>
      </c>
      <c r="K14">
        <f t="shared" si="1"/>
        <v>1.4666666666666659</v>
      </c>
      <c r="L14">
        <f t="shared" si="2"/>
        <v>1.4666666666666659</v>
      </c>
    </row>
    <row r="15" spans="1:12" x14ac:dyDescent="0.3">
      <c r="A15">
        <v>15</v>
      </c>
      <c r="B15">
        <v>0.10603999999999991</v>
      </c>
      <c r="C15">
        <f t="shared" si="0"/>
        <v>0.74216867469879522</v>
      </c>
      <c r="D15">
        <f t="shared" si="0"/>
        <v>0.91084337349397604</v>
      </c>
      <c r="E15">
        <f t="shared" si="0"/>
        <v>0.84337349397590367</v>
      </c>
      <c r="F15">
        <f t="shared" si="0"/>
        <v>0.16867469879518074</v>
      </c>
      <c r="G15">
        <v>1</v>
      </c>
      <c r="H15">
        <v>1</v>
      </c>
      <c r="I15">
        <v>0</v>
      </c>
      <c r="J15">
        <f t="shared" si="3"/>
        <v>1.4222222222222214</v>
      </c>
      <c r="K15">
        <f t="shared" si="1"/>
        <v>1.4222222222222214</v>
      </c>
      <c r="L15">
        <f t="shared" si="2"/>
        <v>1.4222222222222214</v>
      </c>
    </row>
    <row r="16" spans="1:12" x14ac:dyDescent="0.3">
      <c r="A16">
        <v>16</v>
      </c>
      <c r="B16">
        <v>0.11073</v>
      </c>
      <c r="C16">
        <f t="shared" si="0"/>
        <v>0.79518072289156638</v>
      </c>
      <c r="D16">
        <f t="shared" si="0"/>
        <v>0.97590361445783147</v>
      </c>
      <c r="E16">
        <f t="shared" si="0"/>
        <v>0.90361445783132532</v>
      </c>
      <c r="F16">
        <f t="shared" si="0"/>
        <v>0.18072289156626506</v>
      </c>
      <c r="G16">
        <v>0</v>
      </c>
      <c r="H16">
        <v>0</v>
      </c>
      <c r="I16">
        <v>0</v>
      </c>
      <c r="J16">
        <f t="shared" si="3"/>
        <v>1.3777777777777769</v>
      </c>
      <c r="K16">
        <f t="shared" si="1"/>
        <v>1.3777777777777769</v>
      </c>
      <c r="L16">
        <f t="shared" si="2"/>
        <v>1.3777777777777769</v>
      </c>
    </row>
    <row r="17" spans="1:12" x14ac:dyDescent="0.3">
      <c r="A17">
        <v>17</v>
      </c>
      <c r="B17">
        <v>0.11565000000000003</v>
      </c>
      <c r="C17">
        <f t="shared" si="0"/>
        <v>0.84819277108433744</v>
      </c>
      <c r="D17">
        <f t="shared" si="0"/>
        <v>1.0409638554216869</v>
      </c>
      <c r="E17">
        <f t="shared" si="0"/>
        <v>0.96385542168674698</v>
      </c>
      <c r="F17">
        <f t="shared" si="0"/>
        <v>0.19277108433734941</v>
      </c>
      <c r="G17">
        <v>0</v>
      </c>
      <c r="H17">
        <v>0</v>
      </c>
      <c r="I17">
        <v>0</v>
      </c>
      <c r="J17">
        <f t="shared" si="3"/>
        <v>1.3333333333333324</v>
      </c>
      <c r="K17">
        <f t="shared" si="1"/>
        <v>1.3333333333333324</v>
      </c>
      <c r="L17">
        <f t="shared" si="2"/>
        <v>1.3333333333333324</v>
      </c>
    </row>
    <row r="18" spans="1:12" x14ac:dyDescent="0.3">
      <c r="A18">
        <v>18</v>
      </c>
      <c r="B18">
        <v>0.12070000000000003</v>
      </c>
      <c r="C18">
        <f t="shared" si="0"/>
        <v>0.90120481927710849</v>
      </c>
      <c r="D18">
        <f t="shared" si="0"/>
        <v>1.1060240963855423</v>
      </c>
      <c r="E18">
        <f t="shared" si="0"/>
        <v>1.0240963855421688</v>
      </c>
      <c r="F18">
        <f t="shared" si="0"/>
        <v>0.20481927710843376</v>
      </c>
      <c r="G18">
        <v>0</v>
      </c>
      <c r="H18">
        <v>0</v>
      </c>
      <c r="I18">
        <v>0</v>
      </c>
      <c r="J18">
        <f t="shared" si="3"/>
        <v>1.2888888888888879</v>
      </c>
      <c r="K18">
        <f t="shared" si="1"/>
        <v>1.2888888888888879</v>
      </c>
      <c r="L18">
        <f t="shared" si="2"/>
        <v>1.2888888888888879</v>
      </c>
    </row>
    <row r="19" spans="1:12" x14ac:dyDescent="0.3">
      <c r="A19">
        <v>19</v>
      </c>
      <c r="B19">
        <v>0.12579000000000007</v>
      </c>
      <c r="C19">
        <f t="shared" si="0"/>
        <v>0.95421686746987966</v>
      </c>
      <c r="D19">
        <f t="shared" si="0"/>
        <v>1.1710843373493978</v>
      </c>
      <c r="E19">
        <f t="shared" si="0"/>
        <v>1.0843373493975903</v>
      </c>
      <c r="F19">
        <f t="shared" si="0"/>
        <v>0.21686746987951808</v>
      </c>
      <c r="G19">
        <v>0</v>
      </c>
      <c r="H19">
        <v>0</v>
      </c>
      <c r="I19">
        <v>0</v>
      </c>
      <c r="J19">
        <f t="shared" si="3"/>
        <v>1.2444444444444434</v>
      </c>
      <c r="K19">
        <f t="shared" si="1"/>
        <v>1.2444444444444434</v>
      </c>
      <c r="L19">
        <f t="shared" si="2"/>
        <v>1.2444444444444434</v>
      </c>
    </row>
    <row r="20" spans="1:12" x14ac:dyDescent="0.3">
      <c r="A20">
        <v>20</v>
      </c>
      <c r="B20">
        <v>0.12874999999999992</v>
      </c>
      <c r="C20">
        <f t="shared" si="0"/>
        <v>1.0072289156626506</v>
      </c>
      <c r="D20">
        <f t="shared" si="0"/>
        <v>1.2361445783132532</v>
      </c>
      <c r="E20">
        <f t="shared" si="0"/>
        <v>1.1445783132530121</v>
      </c>
      <c r="F20">
        <f t="shared" si="0"/>
        <v>0.22891566265060243</v>
      </c>
      <c r="G20">
        <v>1</v>
      </c>
      <c r="H20">
        <v>1</v>
      </c>
      <c r="I20">
        <v>1</v>
      </c>
      <c r="J20">
        <f t="shared" si="3"/>
        <v>1.1999999999999988</v>
      </c>
      <c r="K20">
        <f t="shared" si="1"/>
        <v>1.1999999999999988</v>
      </c>
      <c r="L20">
        <f t="shared" si="2"/>
        <v>1.1999999999999988</v>
      </c>
    </row>
    <row r="21" spans="1:12" x14ac:dyDescent="0.3">
      <c r="A21">
        <v>21</v>
      </c>
      <c r="B21">
        <v>0.13210999999999995</v>
      </c>
      <c r="C21">
        <f t="shared" si="0"/>
        <v>1.0602409638554218</v>
      </c>
      <c r="D21">
        <f t="shared" si="0"/>
        <v>1.3012048192771086</v>
      </c>
      <c r="E21">
        <f t="shared" si="0"/>
        <v>1.2048192771084336</v>
      </c>
      <c r="F21">
        <f t="shared" si="0"/>
        <v>0.24096385542168675</v>
      </c>
      <c r="G21">
        <v>0</v>
      </c>
      <c r="H21">
        <v>0</v>
      </c>
      <c r="I21">
        <v>0</v>
      </c>
      <c r="J21">
        <f t="shared" si="3"/>
        <v>1.1555555555555543</v>
      </c>
      <c r="K21">
        <f t="shared" si="1"/>
        <v>1.1555555555555543</v>
      </c>
      <c r="L21">
        <f t="shared" si="2"/>
        <v>1.1555555555555543</v>
      </c>
    </row>
    <row r="22" spans="1:12" x14ac:dyDescent="0.3">
      <c r="A22">
        <v>22</v>
      </c>
      <c r="B22">
        <v>0.13578000000000001</v>
      </c>
      <c r="C22">
        <f t="shared" ref="C22:F41" si="4">C$84/($A$84-($A$2-1)) *($A22 -($A$2-1))</f>
        <v>1.1132530120481929</v>
      </c>
      <c r="D22">
        <f t="shared" si="4"/>
        <v>1.3662650602409641</v>
      </c>
      <c r="E22">
        <f t="shared" si="4"/>
        <v>1.2650602409638554</v>
      </c>
      <c r="F22">
        <f t="shared" si="4"/>
        <v>0.25301204819277112</v>
      </c>
      <c r="G22">
        <v>0</v>
      </c>
      <c r="H22">
        <v>0</v>
      </c>
      <c r="I22">
        <v>0</v>
      </c>
      <c r="J22">
        <f t="shared" si="3"/>
        <v>1.1111111111111098</v>
      </c>
      <c r="K22">
        <f t="shared" si="1"/>
        <v>1.1111111111111098</v>
      </c>
      <c r="L22">
        <f t="shared" si="2"/>
        <v>1.1111111111111098</v>
      </c>
    </row>
    <row r="23" spans="1:12" x14ac:dyDescent="0.3">
      <c r="A23">
        <v>23</v>
      </c>
      <c r="B23">
        <v>0.13969000000000009</v>
      </c>
      <c r="C23">
        <f t="shared" si="4"/>
        <v>1.1662650602409639</v>
      </c>
      <c r="D23">
        <f t="shared" si="4"/>
        <v>1.4313253012048195</v>
      </c>
      <c r="E23">
        <f t="shared" si="4"/>
        <v>1.3253012048192772</v>
      </c>
      <c r="F23">
        <f t="shared" si="4"/>
        <v>0.26506024096385544</v>
      </c>
      <c r="G23">
        <v>0</v>
      </c>
      <c r="H23">
        <v>0</v>
      </c>
      <c r="I23">
        <v>0</v>
      </c>
      <c r="J23">
        <f t="shared" si="3"/>
        <v>1.0666666666666653</v>
      </c>
      <c r="K23">
        <f t="shared" si="1"/>
        <v>1.0666666666666653</v>
      </c>
      <c r="L23">
        <f t="shared" si="2"/>
        <v>1.0666666666666653</v>
      </c>
    </row>
    <row r="24" spans="1:12" x14ac:dyDescent="0.3">
      <c r="A24">
        <v>24</v>
      </c>
      <c r="B24">
        <v>0.14373999999999998</v>
      </c>
      <c r="C24">
        <f t="shared" si="4"/>
        <v>1.219277108433735</v>
      </c>
      <c r="D24">
        <f t="shared" si="4"/>
        <v>1.4963855421686749</v>
      </c>
      <c r="E24">
        <f t="shared" si="4"/>
        <v>1.3855421686746987</v>
      </c>
      <c r="F24">
        <f t="shared" si="4"/>
        <v>0.27710843373493976</v>
      </c>
      <c r="G24">
        <v>0</v>
      </c>
      <c r="H24">
        <v>0</v>
      </c>
      <c r="I24">
        <v>0</v>
      </c>
      <c r="J24">
        <f t="shared" si="3"/>
        <v>1.0222222222222208</v>
      </c>
      <c r="K24">
        <f t="shared" si="1"/>
        <v>1.0222222222222208</v>
      </c>
      <c r="L24">
        <f t="shared" si="2"/>
        <v>1.0222222222222208</v>
      </c>
    </row>
    <row r="25" spans="1:12" x14ac:dyDescent="0.3">
      <c r="A25">
        <v>25</v>
      </c>
      <c r="B25">
        <v>0.14491000000000009</v>
      </c>
      <c r="C25">
        <f t="shared" si="4"/>
        <v>1.2722891566265062</v>
      </c>
      <c r="D25">
        <f t="shared" si="4"/>
        <v>1.5614457831325304</v>
      </c>
      <c r="E25">
        <f t="shared" si="4"/>
        <v>1.4457831325301205</v>
      </c>
      <c r="F25">
        <f t="shared" si="4"/>
        <v>0.28915662650602414</v>
      </c>
      <c r="G25">
        <v>1</v>
      </c>
      <c r="H25">
        <v>1</v>
      </c>
      <c r="I25">
        <v>0</v>
      </c>
      <c r="J25">
        <f t="shared" si="3"/>
        <v>0.97777777777777641</v>
      </c>
      <c r="K25">
        <f t="shared" si="1"/>
        <v>0.97777777777777641</v>
      </c>
      <c r="L25">
        <f t="shared" si="2"/>
        <v>0.97777777777777641</v>
      </c>
    </row>
    <row r="26" spans="1:12" x14ac:dyDescent="0.3">
      <c r="A26">
        <v>26</v>
      </c>
      <c r="B26">
        <v>0.14674000000000009</v>
      </c>
      <c r="C26">
        <f t="shared" si="4"/>
        <v>1.3253012048192772</v>
      </c>
      <c r="D26">
        <f t="shared" si="4"/>
        <v>1.6265060240963858</v>
      </c>
      <c r="E26">
        <f t="shared" si="4"/>
        <v>1.5060240963855422</v>
      </c>
      <c r="F26">
        <f t="shared" si="4"/>
        <v>0.30120481927710846</v>
      </c>
      <c r="G26">
        <v>0</v>
      </c>
      <c r="H26">
        <v>0</v>
      </c>
      <c r="I26">
        <v>0</v>
      </c>
      <c r="J26">
        <f t="shared" si="3"/>
        <v>0.93333333333333202</v>
      </c>
      <c r="K26">
        <f t="shared" si="1"/>
        <v>0.93333333333333202</v>
      </c>
      <c r="L26">
        <f t="shared" si="2"/>
        <v>0.93333333333333202</v>
      </c>
    </row>
    <row r="27" spans="1:12" x14ac:dyDescent="0.3">
      <c r="A27">
        <v>27</v>
      </c>
      <c r="B27">
        <v>0.1492</v>
      </c>
      <c r="C27">
        <f t="shared" si="4"/>
        <v>1.3783132530120483</v>
      </c>
      <c r="D27">
        <f t="shared" si="4"/>
        <v>1.6915662650602412</v>
      </c>
      <c r="E27">
        <f t="shared" si="4"/>
        <v>1.5662650602409638</v>
      </c>
      <c r="F27">
        <f t="shared" si="4"/>
        <v>0.31325301204819278</v>
      </c>
      <c r="G27">
        <v>0</v>
      </c>
      <c r="H27">
        <v>0</v>
      </c>
      <c r="I27">
        <v>0</v>
      </c>
      <c r="J27">
        <f t="shared" si="3"/>
        <v>0.88888888888888762</v>
      </c>
      <c r="K27">
        <f t="shared" si="1"/>
        <v>0.88888888888888762</v>
      </c>
      <c r="L27">
        <f t="shared" si="2"/>
        <v>0.88888888888888762</v>
      </c>
    </row>
    <row r="28" spans="1:12" x14ac:dyDescent="0.3">
      <c r="A28">
        <v>28</v>
      </c>
      <c r="B28">
        <v>0.15226000000000006</v>
      </c>
      <c r="C28">
        <f t="shared" si="4"/>
        <v>1.4313253012048195</v>
      </c>
      <c r="D28">
        <f t="shared" si="4"/>
        <v>1.7566265060240966</v>
      </c>
      <c r="E28">
        <f t="shared" si="4"/>
        <v>1.6265060240963856</v>
      </c>
      <c r="F28">
        <f t="shared" si="4"/>
        <v>0.3253012048192771</v>
      </c>
      <c r="G28">
        <v>0</v>
      </c>
      <c r="H28">
        <v>0</v>
      </c>
      <c r="I28">
        <v>0</v>
      </c>
      <c r="J28">
        <f t="shared" si="3"/>
        <v>0.84444444444444322</v>
      </c>
      <c r="K28">
        <f t="shared" si="1"/>
        <v>0.84444444444444322</v>
      </c>
      <c r="L28">
        <f t="shared" si="2"/>
        <v>0.84444444444444322</v>
      </c>
    </row>
    <row r="29" spans="1:12" x14ac:dyDescent="0.3">
      <c r="A29">
        <v>29</v>
      </c>
      <c r="B29">
        <v>0.15589000000000008</v>
      </c>
      <c r="C29">
        <f t="shared" si="4"/>
        <v>1.4843373493975904</v>
      </c>
      <c r="D29">
        <f t="shared" si="4"/>
        <v>1.8216867469879521</v>
      </c>
      <c r="E29">
        <f t="shared" si="4"/>
        <v>1.6867469879518073</v>
      </c>
      <c r="F29">
        <f t="shared" si="4"/>
        <v>0.33734939759036148</v>
      </c>
      <c r="G29">
        <v>0</v>
      </c>
      <c r="H29">
        <v>0</v>
      </c>
      <c r="I29">
        <v>0</v>
      </c>
      <c r="J29">
        <f t="shared" si="3"/>
        <v>0.79999999999999882</v>
      </c>
      <c r="K29">
        <f t="shared" si="1"/>
        <v>0.79999999999999882</v>
      </c>
      <c r="L29">
        <f t="shared" si="2"/>
        <v>0.79999999999999882</v>
      </c>
    </row>
    <row r="30" spans="1:12" x14ac:dyDescent="0.3">
      <c r="A30">
        <v>30</v>
      </c>
      <c r="B30">
        <v>0.15651999999999999</v>
      </c>
      <c r="C30">
        <f t="shared" si="4"/>
        <v>1.5373493975903616</v>
      </c>
      <c r="D30">
        <f t="shared" si="4"/>
        <v>1.8867469879518075</v>
      </c>
      <c r="E30">
        <f t="shared" si="4"/>
        <v>1.7469879518072289</v>
      </c>
      <c r="F30">
        <f t="shared" si="4"/>
        <v>0.3493975903614458</v>
      </c>
      <c r="G30">
        <v>0</v>
      </c>
      <c r="H30">
        <v>0</v>
      </c>
      <c r="I30">
        <v>0</v>
      </c>
      <c r="J30">
        <f t="shared" si="3"/>
        <v>0.75555555555555443</v>
      </c>
      <c r="K30">
        <f t="shared" si="1"/>
        <v>0.75555555555555443</v>
      </c>
      <c r="L30">
        <f t="shared" si="2"/>
        <v>0.75555555555555443</v>
      </c>
    </row>
    <row r="31" spans="1:12" x14ac:dyDescent="0.3">
      <c r="A31">
        <v>31</v>
      </c>
      <c r="B31">
        <v>0.15748000000000006</v>
      </c>
      <c r="C31">
        <f t="shared" si="4"/>
        <v>1.5903614457831328</v>
      </c>
      <c r="D31">
        <f t="shared" si="4"/>
        <v>1.9518072289156629</v>
      </c>
      <c r="E31">
        <f t="shared" si="4"/>
        <v>1.8072289156626506</v>
      </c>
      <c r="F31">
        <f t="shared" si="4"/>
        <v>0.36144578313253012</v>
      </c>
      <c r="G31">
        <v>0</v>
      </c>
      <c r="H31">
        <v>0</v>
      </c>
      <c r="I31">
        <v>0</v>
      </c>
      <c r="J31">
        <f t="shared" si="3"/>
        <v>0.71111111111111003</v>
      </c>
      <c r="K31">
        <f t="shared" si="1"/>
        <v>0.71111111111111003</v>
      </c>
      <c r="L31">
        <f t="shared" si="2"/>
        <v>0.71111111111111003</v>
      </c>
    </row>
    <row r="32" spans="1:12" x14ac:dyDescent="0.3">
      <c r="A32">
        <v>32</v>
      </c>
      <c r="B32">
        <v>0.15873999999999988</v>
      </c>
      <c r="C32">
        <f t="shared" si="4"/>
        <v>1.6433734939759037</v>
      </c>
      <c r="D32">
        <f t="shared" si="4"/>
        <v>2.0168674698795184</v>
      </c>
      <c r="E32">
        <f t="shared" si="4"/>
        <v>1.8674698795180722</v>
      </c>
      <c r="F32">
        <f t="shared" si="4"/>
        <v>0.37349397590361449</v>
      </c>
      <c r="G32">
        <v>0</v>
      </c>
      <c r="H32">
        <v>0</v>
      </c>
      <c r="I32">
        <v>0</v>
      </c>
      <c r="J32">
        <f t="shared" si="3"/>
        <v>0.66666666666666563</v>
      </c>
      <c r="K32">
        <f t="shared" si="1"/>
        <v>0.66666666666666563</v>
      </c>
      <c r="L32">
        <f t="shared" si="2"/>
        <v>0.66666666666666563</v>
      </c>
    </row>
    <row r="33" spans="1:12" x14ac:dyDescent="0.3">
      <c r="A33">
        <v>33</v>
      </c>
      <c r="B33">
        <v>0.16025</v>
      </c>
      <c r="C33">
        <f t="shared" si="4"/>
        <v>1.6963855421686749</v>
      </c>
      <c r="D33">
        <f t="shared" si="4"/>
        <v>2.0819277108433738</v>
      </c>
      <c r="E33">
        <f t="shared" si="4"/>
        <v>1.927710843373494</v>
      </c>
      <c r="F33">
        <f t="shared" si="4"/>
        <v>0.38554216867469882</v>
      </c>
      <c r="G33">
        <v>0</v>
      </c>
      <c r="H33">
        <v>0</v>
      </c>
      <c r="I33">
        <v>0</v>
      </c>
      <c r="J33">
        <f t="shared" si="3"/>
        <v>0.62222222222222123</v>
      </c>
      <c r="K33">
        <f t="shared" si="1"/>
        <v>0.62222222222222123</v>
      </c>
      <c r="L33">
        <f t="shared" si="2"/>
        <v>0.62222222222222123</v>
      </c>
    </row>
    <row r="34" spans="1:12" x14ac:dyDescent="0.3">
      <c r="A34">
        <v>34</v>
      </c>
      <c r="B34">
        <v>0.16193999999999997</v>
      </c>
      <c r="C34">
        <f t="shared" si="4"/>
        <v>1.749397590361446</v>
      </c>
      <c r="D34">
        <f t="shared" si="4"/>
        <v>2.1469879518072292</v>
      </c>
      <c r="E34">
        <f t="shared" si="4"/>
        <v>1.9879518072289157</v>
      </c>
      <c r="F34">
        <f t="shared" si="4"/>
        <v>0.39759036144578314</v>
      </c>
      <c r="G34">
        <v>0</v>
      </c>
      <c r="H34">
        <v>0</v>
      </c>
      <c r="I34">
        <v>0</v>
      </c>
      <c r="J34">
        <f t="shared" si="3"/>
        <v>0.57777777777777684</v>
      </c>
      <c r="K34">
        <f t="shared" si="1"/>
        <v>0.57777777777777684</v>
      </c>
      <c r="L34">
        <f t="shared" si="2"/>
        <v>0.57777777777777684</v>
      </c>
    </row>
    <row r="35" spans="1:12" x14ac:dyDescent="0.3">
      <c r="A35">
        <v>35</v>
      </c>
      <c r="B35">
        <v>0.16193999999999997</v>
      </c>
      <c r="C35">
        <f t="shared" si="4"/>
        <v>1.802409638554217</v>
      </c>
      <c r="D35">
        <f t="shared" si="4"/>
        <v>2.2120481927710847</v>
      </c>
      <c r="E35">
        <f t="shared" si="4"/>
        <v>2.0481927710843375</v>
      </c>
      <c r="F35">
        <f t="shared" si="4"/>
        <v>0.40963855421686751</v>
      </c>
      <c r="G35">
        <v>0</v>
      </c>
      <c r="H35">
        <v>0</v>
      </c>
      <c r="I35">
        <v>0</v>
      </c>
      <c r="J35">
        <f t="shared" si="3"/>
        <v>0.53333333333333244</v>
      </c>
      <c r="K35">
        <f t="shared" si="1"/>
        <v>0.53333333333333244</v>
      </c>
      <c r="L35">
        <f t="shared" si="2"/>
        <v>0.53333333333333244</v>
      </c>
    </row>
    <row r="36" spans="1:12" x14ac:dyDescent="0.3">
      <c r="A36">
        <v>36</v>
      </c>
      <c r="B36">
        <v>0.16193999999999997</v>
      </c>
      <c r="C36">
        <f t="shared" si="4"/>
        <v>1.8554216867469882</v>
      </c>
      <c r="D36">
        <f t="shared" si="4"/>
        <v>2.2771084337349401</v>
      </c>
      <c r="E36">
        <f t="shared" si="4"/>
        <v>2.1084337349397591</v>
      </c>
      <c r="F36">
        <f t="shared" si="4"/>
        <v>0.42168674698795183</v>
      </c>
      <c r="G36">
        <v>0</v>
      </c>
      <c r="H36">
        <v>0</v>
      </c>
      <c r="I36">
        <v>0</v>
      </c>
      <c r="J36">
        <f t="shared" si="3"/>
        <v>0.48888888888888798</v>
      </c>
      <c r="K36">
        <f t="shared" si="1"/>
        <v>0.48888888888888798</v>
      </c>
      <c r="L36">
        <f t="shared" si="2"/>
        <v>0.48888888888888798</v>
      </c>
    </row>
    <row r="37" spans="1:12" x14ac:dyDescent="0.3">
      <c r="A37">
        <v>37</v>
      </c>
      <c r="B37">
        <v>0.16193999999999997</v>
      </c>
      <c r="C37">
        <f t="shared" si="4"/>
        <v>1.9084337349397593</v>
      </c>
      <c r="D37">
        <f t="shared" si="4"/>
        <v>2.3421686746987955</v>
      </c>
      <c r="E37">
        <f t="shared" si="4"/>
        <v>2.1686746987951806</v>
      </c>
      <c r="F37">
        <f t="shared" si="4"/>
        <v>0.43373493975903615</v>
      </c>
      <c r="G37">
        <v>0</v>
      </c>
      <c r="H37">
        <v>0</v>
      </c>
      <c r="I37">
        <v>0</v>
      </c>
      <c r="J37">
        <f t="shared" si="3"/>
        <v>0.44444444444444353</v>
      </c>
      <c r="K37">
        <f t="shared" si="1"/>
        <v>0.44444444444444353</v>
      </c>
      <c r="L37">
        <f t="shared" si="2"/>
        <v>0.44444444444444353</v>
      </c>
    </row>
    <row r="38" spans="1:12" x14ac:dyDescent="0.3">
      <c r="A38">
        <v>38</v>
      </c>
      <c r="B38">
        <v>0.16193999999999997</v>
      </c>
      <c r="C38">
        <f t="shared" si="4"/>
        <v>1.9614457831325303</v>
      </c>
      <c r="D38">
        <f t="shared" si="4"/>
        <v>2.407228915662651</v>
      </c>
      <c r="E38">
        <f t="shared" si="4"/>
        <v>2.2289156626506026</v>
      </c>
      <c r="F38">
        <f t="shared" si="4"/>
        <v>0.44578313253012053</v>
      </c>
      <c r="G38">
        <v>0</v>
      </c>
      <c r="H38">
        <v>0</v>
      </c>
      <c r="I38">
        <v>0</v>
      </c>
      <c r="J38">
        <f t="shared" si="3"/>
        <v>0.39999999999999908</v>
      </c>
      <c r="K38">
        <f t="shared" si="1"/>
        <v>0.39999999999999908</v>
      </c>
      <c r="L38">
        <f t="shared" si="2"/>
        <v>0.39999999999999908</v>
      </c>
    </row>
    <row r="39" spans="1:12" x14ac:dyDescent="0.3">
      <c r="A39">
        <v>39</v>
      </c>
      <c r="B39">
        <v>0.16193999999999997</v>
      </c>
      <c r="C39">
        <f t="shared" si="4"/>
        <v>2.0144578313253012</v>
      </c>
      <c r="D39">
        <f t="shared" si="4"/>
        <v>2.4722891566265064</v>
      </c>
      <c r="E39">
        <f t="shared" si="4"/>
        <v>2.2891566265060241</v>
      </c>
      <c r="F39">
        <f t="shared" si="4"/>
        <v>0.45783132530120485</v>
      </c>
      <c r="G39">
        <v>0</v>
      </c>
      <c r="H39">
        <v>0</v>
      </c>
      <c r="I39">
        <v>0</v>
      </c>
      <c r="J39">
        <f t="shared" si="3"/>
        <v>0.35555555555555463</v>
      </c>
      <c r="K39">
        <f t="shared" si="1"/>
        <v>0.35555555555555463</v>
      </c>
      <c r="L39">
        <f t="shared" si="2"/>
        <v>0.35555555555555463</v>
      </c>
    </row>
    <row r="40" spans="1:12" x14ac:dyDescent="0.3">
      <c r="A40">
        <v>40</v>
      </c>
      <c r="B40">
        <v>0.16193999999999997</v>
      </c>
      <c r="C40">
        <f t="shared" si="4"/>
        <v>2.0674698795180726</v>
      </c>
      <c r="D40">
        <f t="shared" si="4"/>
        <v>2.5373493975903618</v>
      </c>
      <c r="E40">
        <f t="shared" si="4"/>
        <v>2.3493975903614457</v>
      </c>
      <c r="F40">
        <f t="shared" si="4"/>
        <v>0.46987951807228917</v>
      </c>
      <c r="G40">
        <v>0</v>
      </c>
      <c r="H40">
        <v>0</v>
      </c>
      <c r="I40">
        <v>0</v>
      </c>
      <c r="J40">
        <f t="shared" si="3"/>
        <v>0.31111111111111017</v>
      </c>
      <c r="K40">
        <f t="shared" si="1"/>
        <v>0.31111111111111017</v>
      </c>
      <c r="L40">
        <f t="shared" si="2"/>
        <v>0.31111111111111017</v>
      </c>
    </row>
    <row r="41" spans="1:12" x14ac:dyDescent="0.3">
      <c r="A41">
        <v>41</v>
      </c>
      <c r="B41">
        <v>0.16193999999999997</v>
      </c>
      <c r="C41">
        <f t="shared" si="4"/>
        <v>2.1204819277108435</v>
      </c>
      <c r="D41">
        <f t="shared" si="4"/>
        <v>2.6024096385542173</v>
      </c>
      <c r="E41">
        <f t="shared" si="4"/>
        <v>2.4096385542168672</v>
      </c>
      <c r="F41">
        <f t="shared" si="4"/>
        <v>0.48192771084337349</v>
      </c>
      <c r="G41">
        <v>0</v>
      </c>
      <c r="H41">
        <v>0</v>
      </c>
      <c r="I41">
        <v>0</v>
      </c>
      <c r="J41">
        <f t="shared" si="3"/>
        <v>0.26666666666666572</v>
      </c>
      <c r="K41">
        <f t="shared" si="1"/>
        <v>0.26666666666666572</v>
      </c>
      <c r="L41">
        <f t="shared" si="2"/>
        <v>0.26666666666666572</v>
      </c>
    </row>
    <row r="42" spans="1:12" x14ac:dyDescent="0.3">
      <c r="A42">
        <v>42</v>
      </c>
      <c r="B42">
        <v>0.16193999999999997</v>
      </c>
      <c r="C42">
        <f t="shared" ref="C42:F61" si="5">C$84/($A$84-($A$2-1)) *($A42 -($A$2-1))</f>
        <v>2.1734939759036145</v>
      </c>
      <c r="D42">
        <f t="shared" si="5"/>
        <v>2.6674698795180727</v>
      </c>
      <c r="E42">
        <f t="shared" si="5"/>
        <v>2.4698795180722892</v>
      </c>
      <c r="F42">
        <f t="shared" si="5"/>
        <v>0.49397590361445787</v>
      </c>
      <c r="G42">
        <v>0</v>
      </c>
      <c r="H42">
        <v>0</v>
      </c>
      <c r="I42">
        <v>0</v>
      </c>
      <c r="J42">
        <f t="shared" si="3"/>
        <v>0.22222222222222127</v>
      </c>
      <c r="K42">
        <f t="shared" si="1"/>
        <v>0.22222222222222127</v>
      </c>
      <c r="L42">
        <f t="shared" si="2"/>
        <v>0.22222222222222127</v>
      </c>
    </row>
    <row r="43" spans="1:12" x14ac:dyDescent="0.3">
      <c r="A43">
        <v>43</v>
      </c>
      <c r="B43">
        <v>0.16193999999999997</v>
      </c>
      <c r="C43">
        <f t="shared" si="5"/>
        <v>2.2265060240963859</v>
      </c>
      <c r="D43">
        <f t="shared" si="5"/>
        <v>2.7325301204819281</v>
      </c>
      <c r="E43">
        <f t="shared" si="5"/>
        <v>2.5301204819277108</v>
      </c>
      <c r="F43">
        <f t="shared" si="5"/>
        <v>0.50602409638554224</v>
      </c>
      <c r="G43">
        <v>0</v>
      </c>
      <c r="H43">
        <v>0</v>
      </c>
      <c r="I43">
        <v>0</v>
      </c>
      <c r="J43">
        <f t="shared" si="3"/>
        <v>0.17777777777777681</v>
      </c>
      <c r="K43">
        <f t="shared" si="1"/>
        <v>0.17777777777777681</v>
      </c>
      <c r="L43">
        <f t="shared" si="2"/>
        <v>0.17777777777777681</v>
      </c>
    </row>
    <row r="44" spans="1:12" x14ac:dyDescent="0.3">
      <c r="A44">
        <v>44</v>
      </c>
      <c r="B44">
        <v>0.16193999999999997</v>
      </c>
      <c r="C44">
        <f t="shared" si="5"/>
        <v>2.2795180722891568</v>
      </c>
      <c r="D44">
        <f t="shared" si="5"/>
        <v>2.7975903614457835</v>
      </c>
      <c r="E44">
        <f t="shared" si="5"/>
        <v>2.5903614457831323</v>
      </c>
      <c r="F44">
        <f t="shared" si="5"/>
        <v>0.51807228915662651</v>
      </c>
      <c r="G44">
        <v>0</v>
      </c>
      <c r="H44">
        <v>0</v>
      </c>
      <c r="I44">
        <v>0</v>
      </c>
      <c r="J44">
        <f t="shared" si="3"/>
        <v>0.13333333333333236</v>
      </c>
      <c r="K44">
        <f t="shared" si="1"/>
        <v>0.13333333333333236</v>
      </c>
      <c r="L44">
        <f t="shared" si="2"/>
        <v>0.13333333333333236</v>
      </c>
    </row>
    <row r="45" spans="1:12" x14ac:dyDescent="0.3">
      <c r="A45">
        <v>45</v>
      </c>
      <c r="B45">
        <v>0.16193999999999997</v>
      </c>
      <c r="C45">
        <f t="shared" si="5"/>
        <v>2.3325301204819278</v>
      </c>
      <c r="D45">
        <f t="shared" si="5"/>
        <v>2.862650602409639</v>
      </c>
      <c r="E45">
        <f t="shared" si="5"/>
        <v>2.6506024096385543</v>
      </c>
      <c r="F45">
        <f t="shared" si="5"/>
        <v>0.53012048192771088</v>
      </c>
      <c r="G45">
        <v>0</v>
      </c>
      <c r="H45">
        <v>0</v>
      </c>
      <c r="I45">
        <v>0</v>
      </c>
      <c r="J45">
        <f t="shared" si="3"/>
        <v>8.8888888888887907E-2</v>
      </c>
      <c r="K45">
        <f t="shared" si="1"/>
        <v>8.8888888888887907E-2</v>
      </c>
      <c r="L45">
        <f t="shared" si="2"/>
        <v>8.8888888888887907E-2</v>
      </c>
    </row>
    <row r="46" spans="1:12" x14ac:dyDescent="0.3">
      <c r="A46">
        <v>46</v>
      </c>
      <c r="B46">
        <v>0.16193999999999997</v>
      </c>
      <c r="C46">
        <f t="shared" si="5"/>
        <v>2.3855421686746991</v>
      </c>
      <c r="D46">
        <f t="shared" si="5"/>
        <v>2.9277108433734944</v>
      </c>
      <c r="E46">
        <f t="shared" si="5"/>
        <v>2.7108433734939759</v>
      </c>
      <c r="F46">
        <f t="shared" si="5"/>
        <v>0.54216867469879526</v>
      </c>
      <c r="G46">
        <v>0</v>
      </c>
      <c r="H46">
        <v>0</v>
      </c>
      <c r="I46">
        <v>0</v>
      </c>
      <c r="J46">
        <f t="shared" si="3"/>
        <v>4.4444444444443461E-2</v>
      </c>
      <c r="K46">
        <f t="shared" si="1"/>
        <v>4.4444444444443461E-2</v>
      </c>
      <c r="L46">
        <f t="shared" si="2"/>
        <v>4.4444444444443461E-2</v>
      </c>
    </row>
    <row r="47" spans="1:12" x14ac:dyDescent="0.3">
      <c r="A47">
        <v>47</v>
      </c>
      <c r="B47">
        <v>0.16193999999999997</v>
      </c>
      <c r="C47">
        <f t="shared" si="5"/>
        <v>2.4385542168674701</v>
      </c>
      <c r="D47">
        <f t="shared" si="5"/>
        <v>2.9927710843373498</v>
      </c>
      <c r="E47">
        <f t="shared" si="5"/>
        <v>2.7710843373493974</v>
      </c>
      <c r="F47">
        <f t="shared" si="5"/>
        <v>0.55421686746987953</v>
      </c>
      <c r="G47">
        <v>0</v>
      </c>
      <c r="H47">
        <v>0</v>
      </c>
      <c r="I47">
        <v>0</v>
      </c>
      <c r="J47">
        <f t="shared" si="3"/>
        <v>0</v>
      </c>
      <c r="K47">
        <f t="shared" si="1"/>
        <v>0</v>
      </c>
      <c r="L47">
        <f t="shared" si="2"/>
        <v>0</v>
      </c>
    </row>
    <row r="48" spans="1:12" x14ac:dyDescent="0.3">
      <c r="A48">
        <v>48</v>
      </c>
      <c r="B48">
        <v>0.16193999999999997</v>
      </c>
      <c r="C48">
        <f t="shared" si="5"/>
        <v>2.491566265060241</v>
      </c>
      <c r="D48">
        <f t="shared" si="5"/>
        <v>3.0578313253012053</v>
      </c>
      <c r="E48">
        <f t="shared" si="5"/>
        <v>2.8313253012048194</v>
      </c>
      <c r="F48">
        <f t="shared" si="5"/>
        <v>0.5662650602409639</v>
      </c>
      <c r="G48">
        <v>0</v>
      </c>
      <c r="H48">
        <v>0</v>
      </c>
      <c r="I48">
        <v>0</v>
      </c>
      <c r="J48">
        <f t="shared" si="3"/>
        <v>2</v>
      </c>
      <c r="K48">
        <f t="shared" si="1"/>
        <v>2</v>
      </c>
      <c r="L48">
        <f t="shared" si="2"/>
        <v>2</v>
      </c>
    </row>
    <row r="49" spans="1:12" x14ac:dyDescent="0.3">
      <c r="A49">
        <v>49</v>
      </c>
      <c r="B49">
        <v>0.16193999999999997</v>
      </c>
      <c r="C49">
        <f t="shared" si="5"/>
        <v>2.5445783132530124</v>
      </c>
      <c r="D49">
        <f t="shared" si="5"/>
        <v>3.1228915662650607</v>
      </c>
      <c r="E49">
        <f t="shared" si="5"/>
        <v>2.8915662650602409</v>
      </c>
      <c r="F49">
        <f t="shared" si="5"/>
        <v>0.57831325301204828</v>
      </c>
      <c r="G49">
        <v>0</v>
      </c>
      <c r="H49">
        <v>0</v>
      </c>
      <c r="I49">
        <v>0</v>
      </c>
      <c r="J49">
        <f t="shared" si="3"/>
        <v>1.9555555555555555</v>
      </c>
      <c r="K49">
        <f t="shared" si="1"/>
        <v>1.9555555555555555</v>
      </c>
      <c r="L49">
        <f t="shared" si="2"/>
        <v>1.9555555555555555</v>
      </c>
    </row>
    <row r="50" spans="1:12" x14ac:dyDescent="0.3">
      <c r="A50">
        <v>50</v>
      </c>
      <c r="B50">
        <v>0.16193999999999997</v>
      </c>
      <c r="C50">
        <f t="shared" si="5"/>
        <v>2.5975903614457834</v>
      </c>
      <c r="D50">
        <f t="shared" si="5"/>
        <v>3.1879518072289161</v>
      </c>
      <c r="E50">
        <f t="shared" si="5"/>
        <v>2.9518072289156625</v>
      </c>
      <c r="F50">
        <f t="shared" si="5"/>
        <v>0.59036144578313254</v>
      </c>
      <c r="G50">
        <v>0</v>
      </c>
      <c r="H50">
        <v>0</v>
      </c>
      <c r="I50">
        <v>0</v>
      </c>
      <c r="J50">
        <f t="shared" si="3"/>
        <v>1.911111111111111</v>
      </c>
      <c r="K50">
        <f t="shared" si="1"/>
        <v>1.911111111111111</v>
      </c>
      <c r="L50">
        <f t="shared" si="2"/>
        <v>1.911111111111111</v>
      </c>
    </row>
    <row r="51" spans="1:12" x14ac:dyDescent="0.3">
      <c r="A51">
        <v>51</v>
      </c>
      <c r="B51">
        <v>0.16193999999999997</v>
      </c>
      <c r="C51">
        <f t="shared" si="5"/>
        <v>2.6506024096385543</v>
      </c>
      <c r="D51">
        <f t="shared" si="5"/>
        <v>3.2530120481927716</v>
      </c>
      <c r="E51">
        <f t="shared" si="5"/>
        <v>3.0120481927710845</v>
      </c>
      <c r="F51">
        <f t="shared" si="5"/>
        <v>0.60240963855421692</v>
      </c>
      <c r="G51">
        <v>0</v>
      </c>
      <c r="H51">
        <v>0</v>
      </c>
      <c r="I51">
        <v>0</v>
      </c>
      <c r="J51">
        <f t="shared" si="3"/>
        <v>1.8666666666666665</v>
      </c>
      <c r="K51">
        <f t="shared" si="1"/>
        <v>1.8666666666666665</v>
      </c>
      <c r="L51">
        <f t="shared" si="2"/>
        <v>1.8666666666666665</v>
      </c>
    </row>
    <row r="52" spans="1:12" x14ac:dyDescent="0.3">
      <c r="A52">
        <v>52</v>
      </c>
      <c r="B52">
        <v>0.16193999999999997</v>
      </c>
      <c r="C52">
        <f t="shared" si="5"/>
        <v>2.7036144578313257</v>
      </c>
      <c r="D52">
        <f t="shared" si="5"/>
        <v>3.318072289156627</v>
      </c>
      <c r="E52">
        <f t="shared" si="5"/>
        <v>3.072289156626506</v>
      </c>
      <c r="F52">
        <f t="shared" si="5"/>
        <v>0.61445783132530118</v>
      </c>
      <c r="G52">
        <v>0</v>
      </c>
      <c r="H52">
        <v>0</v>
      </c>
      <c r="I52">
        <v>0</v>
      </c>
      <c r="J52">
        <f t="shared" si="3"/>
        <v>1.822222222222222</v>
      </c>
      <c r="K52">
        <f t="shared" si="1"/>
        <v>1.822222222222222</v>
      </c>
      <c r="L52">
        <f t="shared" si="2"/>
        <v>1.822222222222222</v>
      </c>
    </row>
    <row r="53" spans="1:12" x14ac:dyDescent="0.3">
      <c r="A53">
        <v>53</v>
      </c>
      <c r="B53">
        <v>0.16193999999999997</v>
      </c>
      <c r="C53">
        <f t="shared" si="5"/>
        <v>2.7566265060240966</v>
      </c>
      <c r="D53">
        <f t="shared" si="5"/>
        <v>3.3831325301204824</v>
      </c>
      <c r="E53">
        <f t="shared" si="5"/>
        <v>3.1325301204819276</v>
      </c>
      <c r="F53">
        <f t="shared" si="5"/>
        <v>0.62650602409638556</v>
      </c>
      <c r="G53">
        <v>0</v>
      </c>
      <c r="H53">
        <v>0</v>
      </c>
      <c r="I53">
        <v>0</v>
      </c>
      <c r="J53">
        <f t="shared" si="3"/>
        <v>1.7777777777777775</v>
      </c>
      <c r="K53">
        <f t="shared" si="1"/>
        <v>1.7777777777777775</v>
      </c>
      <c r="L53">
        <f t="shared" si="2"/>
        <v>1.7777777777777775</v>
      </c>
    </row>
    <row r="54" spans="1:12" x14ac:dyDescent="0.3">
      <c r="A54">
        <v>54</v>
      </c>
      <c r="B54">
        <v>0.16193999999999997</v>
      </c>
      <c r="C54">
        <f t="shared" si="5"/>
        <v>2.8096385542168676</v>
      </c>
      <c r="D54">
        <f t="shared" si="5"/>
        <v>3.4481927710843379</v>
      </c>
      <c r="E54">
        <f t="shared" si="5"/>
        <v>3.1927710843373496</v>
      </c>
      <c r="F54">
        <f t="shared" si="5"/>
        <v>0.63855421686746994</v>
      </c>
      <c r="G54">
        <v>0</v>
      </c>
      <c r="H54">
        <v>0</v>
      </c>
      <c r="I54">
        <v>0</v>
      </c>
      <c r="J54">
        <f t="shared" si="3"/>
        <v>1.7333333333333329</v>
      </c>
      <c r="K54">
        <f t="shared" si="1"/>
        <v>1.7333333333333329</v>
      </c>
      <c r="L54">
        <f t="shared" si="2"/>
        <v>1.7333333333333329</v>
      </c>
    </row>
    <row r="55" spans="1:12" x14ac:dyDescent="0.3">
      <c r="A55">
        <v>55</v>
      </c>
      <c r="B55">
        <v>0.16193999999999997</v>
      </c>
      <c r="C55">
        <f t="shared" si="5"/>
        <v>2.862650602409639</v>
      </c>
      <c r="D55">
        <f t="shared" si="5"/>
        <v>3.5132530120481933</v>
      </c>
      <c r="E55">
        <f t="shared" si="5"/>
        <v>3.2530120481927711</v>
      </c>
      <c r="F55">
        <f t="shared" si="5"/>
        <v>0.6506024096385542</v>
      </c>
      <c r="G55">
        <v>0</v>
      </c>
      <c r="H55">
        <v>0</v>
      </c>
      <c r="I55">
        <v>0</v>
      </c>
      <c r="J55">
        <f t="shared" si="3"/>
        <v>1.6888888888888884</v>
      </c>
      <c r="K55">
        <f t="shared" si="1"/>
        <v>1.6888888888888884</v>
      </c>
      <c r="L55">
        <f t="shared" si="2"/>
        <v>1.6888888888888884</v>
      </c>
    </row>
    <row r="56" spans="1:12" x14ac:dyDescent="0.3">
      <c r="A56">
        <v>56</v>
      </c>
      <c r="B56">
        <v>0.16193999999999997</v>
      </c>
      <c r="C56">
        <f t="shared" si="5"/>
        <v>2.9156626506024099</v>
      </c>
      <c r="D56">
        <f t="shared" si="5"/>
        <v>3.5783132530120487</v>
      </c>
      <c r="E56">
        <f t="shared" si="5"/>
        <v>3.3132530120481927</v>
      </c>
      <c r="F56">
        <f t="shared" si="5"/>
        <v>0.66265060240963858</v>
      </c>
      <c r="G56">
        <v>0</v>
      </c>
      <c r="H56">
        <v>0</v>
      </c>
      <c r="I56">
        <v>0</v>
      </c>
      <c r="J56">
        <f t="shared" si="3"/>
        <v>1.6444444444444439</v>
      </c>
      <c r="K56">
        <f t="shared" si="1"/>
        <v>1.6444444444444439</v>
      </c>
      <c r="L56">
        <f t="shared" si="2"/>
        <v>1.6444444444444439</v>
      </c>
    </row>
    <row r="57" spans="1:12" x14ac:dyDescent="0.3">
      <c r="A57">
        <v>57</v>
      </c>
      <c r="B57">
        <v>0.16193999999999997</v>
      </c>
      <c r="C57">
        <f t="shared" si="5"/>
        <v>2.9686746987951809</v>
      </c>
      <c r="D57">
        <f t="shared" si="5"/>
        <v>3.6433734939759042</v>
      </c>
      <c r="E57">
        <f t="shared" si="5"/>
        <v>3.3734939759036147</v>
      </c>
      <c r="F57">
        <f t="shared" si="5"/>
        <v>0.67469879518072295</v>
      </c>
      <c r="G57">
        <v>0</v>
      </c>
      <c r="H57">
        <v>0</v>
      </c>
      <c r="I57">
        <v>0</v>
      </c>
      <c r="J57">
        <f t="shared" si="3"/>
        <v>1.5999999999999994</v>
      </c>
      <c r="K57">
        <f t="shared" si="1"/>
        <v>1.5999999999999994</v>
      </c>
      <c r="L57">
        <f t="shared" si="2"/>
        <v>1.5999999999999994</v>
      </c>
    </row>
    <row r="58" spans="1:12" x14ac:dyDescent="0.3">
      <c r="A58">
        <v>58</v>
      </c>
      <c r="B58">
        <v>0.16193999999999997</v>
      </c>
      <c r="C58">
        <f t="shared" si="5"/>
        <v>3.0216867469879523</v>
      </c>
      <c r="D58">
        <f t="shared" si="5"/>
        <v>3.7084337349397596</v>
      </c>
      <c r="E58">
        <f t="shared" si="5"/>
        <v>3.4337349397590362</v>
      </c>
      <c r="F58">
        <f t="shared" si="5"/>
        <v>0.68674698795180722</v>
      </c>
      <c r="G58">
        <v>0</v>
      </c>
      <c r="H58">
        <v>0</v>
      </c>
      <c r="I58">
        <v>0</v>
      </c>
      <c r="J58">
        <f t="shared" si="3"/>
        <v>1.5555555555555549</v>
      </c>
      <c r="K58">
        <f t="shared" si="1"/>
        <v>1.5555555555555549</v>
      </c>
      <c r="L58">
        <f t="shared" si="2"/>
        <v>1.5555555555555549</v>
      </c>
    </row>
    <row r="59" spans="1:12" x14ac:dyDescent="0.3">
      <c r="A59">
        <v>59</v>
      </c>
      <c r="B59">
        <v>0.16193999999999997</v>
      </c>
      <c r="C59">
        <f t="shared" si="5"/>
        <v>3.0746987951807232</v>
      </c>
      <c r="D59">
        <f t="shared" si="5"/>
        <v>3.773493975903615</v>
      </c>
      <c r="E59">
        <f t="shared" si="5"/>
        <v>3.4939759036144578</v>
      </c>
      <c r="F59">
        <f t="shared" si="5"/>
        <v>0.6987951807228916</v>
      </c>
      <c r="G59">
        <v>0</v>
      </c>
      <c r="H59">
        <v>0</v>
      </c>
      <c r="I59">
        <v>0</v>
      </c>
      <c r="J59">
        <f t="shared" si="3"/>
        <v>1.5111111111111104</v>
      </c>
      <c r="K59">
        <f t="shared" si="1"/>
        <v>1.5111111111111104</v>
      </c>
      <c r="L59">
        <f t="shared" si="2"/>
        <v>1.5111111111111104</v>
      </c>
    </row>
    <row r="60" spans="1:12" x14ac:dyDescent="0.3">
      <c r="A60">
        <v>60</v>
      </c>
      <c r="B60">
        <v>0.16193999999999997</v>
      </c>
      <c r="C60">
        <f t="shared" si="5"/>
        <v>3.1277108433734941</v>
      </c>
      <c r="D60">
        <f t="shared" si="5"/>
        <v>3.8385542168674704</v>
      </c>
      <c r="E60">
        <f t="shared" si="5"/>
        <v>3.5542168674698793</v>
      </c>
      <c r="F60">
        <f t="shared" si="5"/>
        <v>0.71084337349397597</v>
      </c>
      <c r="G60">
        <v>0</v>
      </c>
      <c r="H60">
        <v>0</v>
      </c>
      <c r="I60">
        <v>0</v>
      </c>
      <c r="J60">
        <f t="shared" si="3"/>
        <v>1.4666666666666659</v>
      </c>
      <c r="K60">
        <f t="shared" si="1"/>
        <v>1.4666666666666659</v>
      </c>
      <c r="L60">
        <f t="shared" si="2"/>
        <v>1.4666666666666659</v>
      </c>
    </row>
    <row r="61" spans="1:12" x14ac:dyDescent="0.3">
      <c r="A61">
        <v>61</v>
      </c>
      <c r="B61">
        <v>0.16193999999999997</v>
      </c>
      <c r="C61">
        <f t="shared" si="5"/>
        <v>3.1807228915662655</v>
      </c>
      <c r="D61">
        <f t="shared" si="5"/>
        <v>3.9036144578313259</v>
      </c>
      <c r="E61">
        <f t="shared" si="5"/>
        <v>3.6144578313253013</v>
      </c>
      <c r="F61">
        <f t="shared" si="5"/>
        <v>0.72289156626506024</v>
      </c>
      <c r="G61">
        <v>0</v>
      </c>
      <c r="H61">
        <v>0</v>
      </c>
      <c r="I61">
        <v>0</v>
      </c>
      <c r="J61">
        <f t="shared" si="3"/>
        <v>1.4222222222222214</v>
      </c>
      <c r="K61">
        <f t="shared" si="1"/>
        <v>1.4222222222222214</v>
      </c>
      <c r="L61">
        <f t="shared" si="2"/>
        <v>1.4222222222222214</v>
      </c>
    </row>
    <row r="62" spans="1:12" x14ac:dyDescent="0.3">
      <c r="A62">
        <v>62</v>
      </c>
      <c r="B62">
        <v>0.16193999999999997</v>
      </c>
      <c r="C62">
        <f t="shared" ref="C62:F83" si="6">C$84/($A$84-($A$2-1)) *($A62 -($A$2-1))</f>
        <v>3.2337349397590365</v>
      </c>
      <c r="D62">
        <f t="shared" si="6"/>
        <v>3.9686746987951813</v>
      </c>
      <c r="E62">
        <f t="shared" si="6"/>
        <v>3.6746987951807228</v>
      </c>
      <c r="F62">
        <f t="shared" si="6"/>
        <v>0.73493975903614461</v>
      </c>
      <c r="G62">
        <v>0</v>
      </c>
      <c r="H62">
        <v>0</v>
      </c>
      <c r="I62">
        <v>0</v>
      </c>
      <c r="J62">
        <f t="shared" si="3"/>
        <v>1.3777777777777769</v>
      </c>
      <c r="K62">
        <f t="shared" si="1"/>
        <v>1.3777777777777769</v>
      </c>
      <c r="L62">
        <f t="shared" si="2"/>
        <v>1.3777777777777769</v>
      </c>
    </row>
    <row r="63" spans="1:12" x14ac:dyDescent="0.3">
      <c r="A63">
        <v>63</v>
      </c>
      <c r="B63">
        <v>0.16193999999999997</v>
      </c>
      <c r="C63">
        <f t="shared" si="6"/>
        <v>3.2867469879518074</v>
      </c>
      <c r="D63">
        <f t="shared" si="6"/>
        <v>4.0337349397590367</v>
      </c>
      <c r="E63">
        <f t="shared" si="6"/>
        <v>3.7349397590361444</v>
      </c>
      <c r="F63">
        <f t="shared" si="6"/>
        <v>0.74698795180722899</v>
      </c>
      <c r="G63">
        <v>0</v>
      </c>
      <c r="H63">
        <v>0</v>
      </c>
      <c r="I63">
        <v>0</v>
      </c>
      <c r="J63">
        <f t="shared" si="3"/>
        <v>1.3333333333333324</v>
      </c>
      <c r="K63">
        <f t="shared" si="1"/>
        <v>1.3333333333333324</v>
      </c>
      <c r="L63">
        <f t="shared" si="2"/>
        <v>1.3333333333333324</v>
      </c>
    </row>
    <row r="64" spans="1:12" x14ac:dyDescent="0.3">
      <c r="A64">
        <v>64</v>
      </c>
      <c r="B64">
        <v>0.16193999999999997</v>
      </c>
      <c r="C64">
        <f t="shared" si="6"/>
        <v>3.3397590361445788</v>
      </c>
      <c r="D64">
        <f t="shared" si="6"/>
        <v>4.0987951807228917</v>
      </c>
      <c r="E64">
        <f t="shared" si="6"/>
        <v>3.7951807228915664</v>
      </c>
      <c r="F64">
        <f t="shared" si="6"/>
        <v>0.75903614457831325</v>
      </c>
      <c r="G64">
        <v>0</v>
      </c>
      <c r="H64">
        <v>0</v>
      </c>
      <c r="I64">
        <v>0</v>
      </c>
      <c r="J64">
        <f t="shared" si="3"/>
        <v>1.2888888888888879</v>
      </c>
      <c r="K64">
        <f t="shared" si="1"/>
        <v>1.2888888888888879</v>
      </c>
      <c r="L64">
        <f t="shared" si="2"/>
        <v>1.2888888888888879</v>
      </c>
    </row>
    <row r="65" spans="1:12" x14ac:dyDescent="0.3">
      <c r="A65">
        <v>65</v>
      </c>
      <c r="B65">
        <v>0.16193999999999997</v>
      </c>
      <c r="C65">
        <f t="shared" si="6"/>
        <v>3.3927710843373498</v>
      </c>
      <c r="D65">
        <f t="shared" si="6"/>
        <v>4.1638554216867476</v>
      </c>
      <c r="E65">
        <f t="shared" si="6"/>
        <v>3.8554216867469879</v>
      </c>
      <c r="F65">
        <f t="shared" si="6"/>
        <v>0.77108433734939763</v>
      </c>
      <c r="G65">
        <v>0</v>
      </c>
      <c r="H65">
        <v>0</v>
      </c>
      <c r="I65">
        <v>0</v>
      </c>
      <c r="J65">
        <f t="shared" si="3"/>
        <v>1.2444444444444434</v>
      </c>
      <c r="K65">
        <f t="shared" si="1"/>
        <v>1.2444444444444434</v>
      </c>
      <c r="L65">
        <f t="shared" si="2"/>
        <v>1.2444444444444434</v>
      </c>
    </row>
    <row r="66" spans="1:12" x14ac:dyDescent="0.3">
      <c r="A66">
        <v>66</v>
      </c>
      <c r="B66">
        <v>0.16193999999999997</v>
      </c>
      <c r="C66">
        <f t="shared" si="6"/>
        <v>3.4457831325301207</v>
      </c>
      <c r="D66">
        <f t="shared" si="6"/>
        <v>4.2289156626506035</v>
      </c>
      <c r="E66">
        <f t="shared" si="6"/>
        <v>3.9156626506024095</v>
      </c>
      <c r="F66">
        <f t="shared" si="6"/>
        <v>0.78313253012048201</v>
      </c>
      <c r="G66">
        <v>0</v>
      </c>
      <c r="H66">
        <v>0</v>
      </c>
      <c r="I66">
        <v>0</v>
      </c>
      <c r="J66">
        <f t="shared" si="3"/>
        <v>1.1999999999999988</v>
      </c>
      <c r="K66">
        <f t="shared" si="1"/>
        <v>1.1999999999999988</v>
      </c>
      <c r="L66">
        <f t="shared" si="2"/>
        <v>1.1999999999999988</v>
      </c>
    </row>
    <row r="67" spans="1:12" x14ac:dyDescent="0.3">
      <c r="A67">
        <v>67</v>
      </c>
      <c r="B67">
        <v>0.16193999999999997</v>
      </c>
      <c r="C67">
        <f t="shared" si="6"/>
        <v>3.4987951807228921</v>
      </c>
      <c r="D67">
        <f t="shared" si="6"/>
        <v>4.2939759036144585</v>
      </c>
      <c r="E67">
        <f t="shared" si="6"/>
        <v>3.9759036144578315</v>
      </c>
      <c r="F67">
        <f t="shared" si="6"/>
        <v>0.79518072289156627</v>
      </c>
      <c r="G67">
        <v>0</v>
      </c>
      <c r="H67">
        <v>0</v>
      </c>
      <c r="I67">
        <v>0</v>
      </c>
      <c r="J67">
        <f t="shared" si="3"/>
        <v>1.1555555555555543</v>
      </c>
      <c r="K67">
        <f t="shared" ref="K67:K84" si="7">IF(K66&lt;0.000001,2,MAX(0,K66-2/45))</f>
        <v>1.1555555555555543</v>
      </c>
      <c r="L67">
        <f t="shared" ref="L67:L84" si="8">IF(L66&lt;0.000001,2,MAX(0,L66-2/45))</f>
        <v>1.1555555555555543</v>
      </c>
    </row>
    <row r="68" spans="1:12" x14ac:dyDescent="0.3">
      <c r="A68">
        <v>68</v>
      </c>
      <c r="B68">
        <v>0.16193999999999997</v>
      </c>
      <c r="C68">
        <f t="shared" si="6"/>
        <v>3.551807228915663</v>
      </c>
      <c r="D68">
        <f t="shared" si="6"/>
        <v>4.3590361445783135</v>
      </c>
      <c r="E68">
        <f t="shared" si="6"/>
        <v>4.0361445783132526</v>
      </c>
      <c r="F68">
        <f t="shared" si="6"/>
        <v>0.80722891566265065</v>
      </c>
      <c r="G68">
        <v>0</v>
      </c>
      <c r="H68">
        <v>0</v>
      </c>
      <c r="I68">
        <v>0</v>
      </c>
      <c r="J68">
        <f t="shared" ref="J68:J84" si="9">IF(J67&lt;0.000001,2,MAX(0,J67-2/45))</f>
        <v>1.1111111111111098</v>
      </c>
      <c r="K68">
        <f t="shared" si="7"/>
        <v>1.1111111111111098</v>
      </c>
      <c r="L68">
        <f t="shared" si="8"/>
        <v>1.1111111111111098</v>
      </c>
    </row>
    <row r="69" spans="1:12" x14ac:dyDescent="0.3">
      <c r="A69">
        <v>69</v>
      </c>
      <c r="B69">
        <v>0.16193999999999997</v>
      </c>
      <c r="C69">
        <f t="shared" si="6"/>
        <v>3.604819277108434</v>
      </c>
      <c r="D69">
        <f t="shared" si="6"/>
        <v>4.4240963855421693</v>
      </c>
      <c r="E69">
        <f t="shared" si="6"/>
        <v>4.096385542168675</v>
      </c>
      <c r="F69">
        <f t="shared" si="6"/>
        <v>0.81927710843373502</v>
      </c>
      <c r="G69">
        <v>0</v>
      </c>
      <c r="H69">
        <v>0</v>
      </c>
      <c r="I69">
        <v>0</v>
      </c>
      <c r="J69">
        <f t="shared" si="9"/>
        <v>1.0666666666666653</v>
      </c>
      <c r="K69">
        <f t="shared" si="7"/>
        <v>1.0666666666666653</v>
      </c>
      <c r="L69">
        <f t="shared" si="8"/>
        <v>1.0666666666666653</v>
      </c>
    </row>
    <row r="70" spans="1:12" x14ac:dyDescent="0.3">
      <c r="A70">
        <v>70</v>
      </c>
      <c r="B70">
        <v>0.16193999999999997</v>
      </c>
      <c r="C70">
        <f t="shared" si="6"/>
        <v>3.6578313253012054</v>
      </c>
      <c r="D70">
        <f t="shared" si="6"/>
        <v>4.4891566265060252</v>
      </c>
      <c r="E70">
        <f t="shared" si="6"/>
        <v>4.1566265060240966</v>
      </c>
      <c r="F70">
        <f t="shared" si="6"/>
        <v>0.83132530120481929</v>
      </c>
      <c r="G70">
        <v>0</v>
      </c>
      <c r="H70">
        <v>0</v>
      </c>
      <c r="I70">
        <v>0</v>
      </c>
      <c r="J70">
        <f t="shared" si="9"/>
        <v>1.0222222222222208</v>
      </c>
      <c r="K70">
        <f t="shared" si="7"/>
        <v>1.0222222222222208</v>
      </c>
      <c r="L70">
        <f t="shared" si="8"/>
        <v>1.0222222222222208</v>
      </c>
    </row>
    <row r="71" spans="1:12" x14ac:dyDescent="0.3">
      <c r="A71">
        <v>71</v>
      </c>
      <c r="B71">
        <v>0.16193999999999997</v>
      </c>
      <c r="C71">
        <f t="shared" si="6"/>
        <v>3.7108433734939763</v>
      </c>
      <c r="D71">
        <f t="shared" si="6"/>
        <v>4.5542168674698802</v>
      </c>
      <c r="E71">
        <f t="shared" si="6"/>
        <v>4.2168674698795181</v>
      </c>
      <c r="F71">
        <f t="shared" si="6"/>
        <v>0.84337349397590367</v>
      </c>
      <c r="G71">
        <v>0</v>
      </c>
      <c r="H71">
        <v>0</v>
      </c>
      <c r="I71">
        <v>0</v>
      </c>
      <c r="J71">
        <f t="shared" si="9"/>
        <v>0.97777777777777641</v>
      </c>
      <c r="K71">
        <f t="shared" si="7"/>
        <v>0.97777777777777641</v>
      </c>
      <c r="L71">
        <f t="shared" si="8"/>
        <v>0.97777777777777641</v>
      </c>
    </row>
    <row r="72" spans="1:12" x14ac:dyDescent="0.3">
      <c r="A72">
        <v>72</v>
      </c>
      <c r="B72">
        <v>0.16193999999999997</v>
      </c>
      <c r="C72">
        <f t="shared" si="6"/>
        <v>3.7638554216867472</v>
      </c>
      <c r="D72">
        <f t="shared" si="6"/>
        <v>4.6192771084337352</v>
      </c>
      <c r="E72">
        <f t="shared" si="6"/>
        <v>4.2771084337349397</v>
      </c>
      <c r="F72">
        <f t="shared" si="6"/>
        <v>0.85542168674698804</v>
      </c>
      <c r="G72">
        <v>0</v>
      </c>
      <c r="H72">
        <v>0</v>
      </c>
      <c r="I72">
        <v>0</v>
      </c>
      <c r="J72">
        <f t="shared" si="9"/>
        <v>0.93333333333333202</v>
      </c>
      <c r="K72">
        <f t="shared" si="7"/>
        <v>0.93333333333333202</v>
      </c>
      <c r="L72">
        <f t="shared" si="8"/>
        <v>0.93333333333333202</v>
      </c>
    </row>
    <row r="73" spans="1:12" x14ac:dyDescent="0.3">
      <c r="A73">
        <v>73</v>
      </c>
      <c r="B73">
        <v>0.16193999999999997</v>
      </c>
      <c r="C73">
        <f t="shared" si="6"/>
        <v>3.8168674698795186</v>
      </c>
      <c r="D73">
        <f t="shared" si="6"/>
        <v>4.6843373493975911</v>
      </c>
      <c r="E73">
        <f t="shared" si="6"/>
        <v>4.3373493975903612</v>
      </c>
      <c r="F73">
        <f t="shared" si="6"/>
        <v>0.86746987951807231</v>
      </c>
      <c r="G73">
        <v>0</v>
      </c>
      <c r="H73">
        <v>0</v>
      </c>
      <c r="I73">
        <v>0</v>
      </c>
      <c r="J73">
        <f t="shared" si="9"/>
        <v>0.88888888888888762</v>
      </c>
      <c r="K73">
        <f t="shared" si="7"/>
        <v>0.88888888888888762</v>
      </c>
      <c r="L73">
        <f t="shared" si="8"/>
        <v>0.88888888888888762</v>
      </c>
    </row>
    <row r="74" spans="1:12" x14ac:dyDescent="0.3">
      <c r="A74">
        <v>74</v>
      </c>
      <c r="B74">
        <v>0.16193999999999997</v>
      </c>
      <c r="C74">
        <f t="shared" si="6"/>
        <v>3.8698795180722896</v>
      </c>
      <c r="D74">
        <f t="shared" si="6"/>
        <v>4.7493975903614469</v>
      </c>
      <c r="E74">
        <f t="shared" si="6"/>
        <v>4.3975903614457827</v>
      </c>
      <c r="F74">
        <f t="shared" si="6"/>
        <v>0.87951807228915668</v>
      </c>
      <c r="G74">
        <v>0</v>
      </c>
      <c r="H74">
        <v>0</v>
      </c>
      <c r="I74">
        <v>0</v>
      </c>
      <c r="J74">
        <f t="shared" si="9"/>
        <v>0.84444444444444322</v>
      </c>
      <c r="K74">
        <f t="shared" si="7"/>
        <v>0.84444444444444322</v>
      </c>
      <c r="L74">
        <f t="shared" si="8"/>
        <v>0.84444444444444322</v>
      </c>
    </row>
    <row r="75" spans="1:12" x14ac:dyDescent="0.3">
      <c r="A75">
        <v>75</v>
      </c>
      <c r="B75">
        <v>0.16193999999999997</v>
      </c>
      <c r="C75">
        <f t="shared" si="6"/>
        <v>3.9228915662650605</v>
      </c>
      <c r="D75">
        <f t="shared" si="6"/>
        <v>4.8144578313253019</v>
      </c>
      <c r="E75">
        <f t="shared" si="6"/>
        <v>4.4578313253012052</v>
      </c>
      <c r="F75">
        <f t="shared" si="6"/>
        <v>0.89156626506024106</v>
      </c>
      <c r="G75">
        <v>0</v>
      </c>
      <c r="H75">
        <v>0</v>
      </c>
      <c r="I75">
        <v>0</v>
      </c>
      <c r="J75">
        <f t="shared" si="9"/>
        <v>0.79999999999999882</v>
      </c>
      <c r="K75">
        <f t="shared" si="7"/>
        <v>0.79999999999999882</v>
      </c>
      <c r="L75">
        <f t="shared" si="8"/>
        <v>0.79999999999999882</v>
      </c>
    </row>
    <row r="76" spans="1:12" x14ac:dyDescent="0.3">
      <c r="A76">
        <v>76</v>
      </c>
      <c r="B76">
        <v>0.16193999999999997</v>
      </c>
      <c r="C76">
        <f t="shared" si="6"/>
        <v>3.9759036144578319</v>
      </c>
      <c r="D76">
        <f t="shared" si="6"/>
        <v>4.8795180722891569</v>
      </c>
      <c r="E76">
        <f t="shared" si="6"/>
        <v>4.5180722891566267</v>
      </c>
      <c r="F76">
        <f t="shared" si="6"/>
        <v>0.90361445783132532</v>
      </c>
      <c r="G76">
        <v>0</v>
      </c>
      <c r="H76">
        <v>0</v>
      </c>
      <c r="I76">
        <v>0</v>
      </c>
      <c r="J76">
        <f t="shared" si="9"/>
        <v>0.75555555555555443</v>
      </c>
      <c r="K76">
        <f t="shared" si="7"/>
        <v>0.75555555555555443</v>
      </c>
      <c r="L76">
        <f t="shared" si="8"/>
        <v>0.75555555555555443</v>
      </c>
    </row>
    <row r="77" spans="1:12" x14ac:dyDescent="0.3">
      <c r="A77">
        <v>77</v>
      </c>
      <c r="B77">
        <v>0.16193999999999997</v>
      </c>
      <c r="C77">
        <f t="shared" si="6"/>
        <v>4.0289156626506024</v>
      </c>
      <c r="D77">
        <f t="shared" si="6"/>
        <v>4.9445783132530128</v>
      </c>
      <c r="E77">
        <f t="shared" si="6"/>
        <v>4.5783132530120483</v>
      </c>
      <c r="F77">
        <f t="shared" si="6"/>
        <v>0.9156626506024097</v>
      </c>
      <c r="G77">
        <v>0</v>
      </c>
      <c r="H77">
        <v>0</v>
      </c>
      <c r="I77">
        <v>0</v>
      </c>
      <c r="J77">
        <f t="shared" si="9"/>
        <v>0.71111111111111003</v>
      </c>
      <c r="K77">
        <f t="shared" si="7"/>
        <v>0.71111111111111003</v>
      </c>
      <c r="L77">
        <f t="shared" si="8"/>
        <v>0.71111111111111003</v>
      </c>
    </row>
    <row r="78" spans="1:12" x14ac:dyDescent="0.3">
      <c r="A78">
        <v>78</v>
      </c>
      <c r="B78">
        <v>0.16193999999999997</v>
      </c>
      <c r="C78">
        <f t="shared" si="6"/>
        <v>4.0819277108433738</v>
      </c>
      <c r="D78">
        <f t="shared" si="6"/>
        <v>5.0096385542168687</v>
      </c>
      <c r="E78">
        <f t="shared" si="6"/>
        <v>4.6385542168674698</v>
      </c>
      <c r="F78">
        <f t="shared" si="6"/>
        <v>0.92771084337349408</v>
      </c>
      <c r="G78">
        <v>0</v>
      </c>
      <c r="H78">
        <v>0</v>
      </c>
      <c r="I78">
        <v>0</v>
      </c>
      <c r="J78">
        <f t="shared" si="9"/>
        <v>0.66666666666666563</v>
      </c>
      <c r="K78">
        <f t="shared" si="7"/>
        <v>0.66666666666666563</v>
      </c>
      <c r="L78">
        <f t="shared" si="8"/>
        <v>0.66666666666666563</v>
      </c>
    </row>
    <row r="79" spans="1:12" x14ac:dyDescent="0.3">
      <c r="A79">
        <v>79</v>
      </c>
      <c r="B79">
        <v>0.16193999999999997</v>
      </c>
      <c r="C79">
        <f t="shared" si="6"/>
        <v>4.1349397590361452</v>
      </c>
      <c r="D79">
        <f t="shared" si="6"/>
        <v>5.0746987951807236</v>
      </c>
      <c r="E79">
        <f t="shared" si="6"/>
        <v>4.6987951807228914</v>
      </c>
      <c r="F79">
        <f t="shared" si="6"/>
        <v>0.93975903614457834</v>
      </c>
      <c r="G79">
        <v>0</v>
      </c>
      <c r="H79">
        <v>0</v>
      </c>
      <c r="I79">
        <v>0</v>
      </c>
      <c r="J79">
        <f t="shared" si="9"/>
        <v>0.62222222222222123</v>
      </c>
      <c r="K79">
        <f t="shared" si="7"/>
        <v>0.62222222222222123</v>
      </c>
      <c r="L79">
        <f t="shared" si="8"/>
        <v>0.62222222222222123</v>
      </c>
    </row>
    <row r="80" spans="1:12" x14ac:dyDescent="0.3">
      <c r="A80">
        <v>80</v>
      </c>
      <c r="B80">
        <v>0.16193999999999997</v>
      </c>
      <c r="C80">
        <f t="shared" si="6"/>
        <v>4.1879518072289157</v>
      </c>
      <c r="D80">
        <f t="shared" si="6"/>
        <v>5.1397590361445786</v>
      </c>
      <c r="E80">
        <f t="shared" si="6"/>
        <v>4.7590361445783129</v>
      </c>
      <c r="F80">
        <f t="shared" si="6"/>
        <v>0.95180722891566272</v>
      </c>
      <c r="G80">
        <v>0</v>
      </c>
      <c r="H80">
        <v>0</v>
      </c>
      <c r="I80">
        <v>0</v>
      </c>
      <c r="J80">
        <f t="shared" si="9"/>
        <v>0.57777777777777684</v>
      </c>
      <c r="K80">
        <f t="shared" si="7"/>
        <v>0.57777777777777684</v>
      </c>
      <c r="L80">
        <f t="shared" si="8"/>
        <v>0.57777777777777684</v>
      </c>
    </row>
    <row r="81" spans="1:12" x14ac:dyDescent="0.3">
      <c r="A81">
        <v>81</v>
      </c>
      <c r="B81">
        <v>0.16193999999999997</v>
      </c>
      <c r="C81">
        <f t="shared" si="6"/>
        <v>4.2409638554216871</v>
      </c>
      <c r="D81">
        <f t="shared" si="6"/>
        <v>5.2048192771084345</v>
      </c>
      <c r="E81">
        <f t="shared" si="6"/>
        <v>4.8192771084337345</v>
      </c>
      <c r="F81">
        <f t="shared" si="6"/>
        <v>0.96385542168674698</v>
      </c>
      <c r="G81">
        <v>0</v>
      </c>
      <c r="H81">
        <v>0</v>
      </c>
      <c r="I81">
        <v>0</v>
      </c>
      <c r="J81">
        <f t="shared" si="9"/>
        <v>0.53333333333333244</v>
      </c>
      <c r="K81">
        <f t="shared" si="7"/>
        <v>0.53333333333333244</v>
      </c>
      <c r="L81">
        <f t="shared" si="8"/>
        <v>0.53333333333333244</v>
      </c>
    </row>
    <row r="82" spans="1:12" x14ac:dyDescent="0.3">
      <c r="A82">
        <v>82</v>
      </c>
      <c r="B82">
        <v>0.16193999999999997</v>
      </c>
      <c r="C82">
        <f t="shared" si="6"/>
        <v>4.2939759036144585</v>
      </c>
      <c r="D82">
        <f t="shared" si="6"/>
        <v>5.2698795180722904</v>
      </c>
      <c r="E82">
        <f t="shared" si="6"/>
        <v>4.8795180722891569</v>
      </c>
      <c r="F82">
        <f t="shared" si="6"/>
        <v>0.97590361445783136</v>
      </c>
      <c r="G82">
        <v>0</v>
      </c>
      <c r="H82">
        <v>0</v>
      </c>
      <c r="I82">
        <v>0</v>
      </c>
      <c r="J82">
        <f t="shared" si="9"/>
        <v>0.48888888888888798</v>
      </c>
      <c r="K82">
        <f t="shared" si="7"/>
        <v>0.48888888888888798</v>
      </c>
      <c r="L82">
        <f t="shared" si="8"/>
        <v>0.48888888888888798</v>
      </c>
    </row>
    <row r="83" spans="1:12" x14ac:dyDescent="0.3">
      <c r="A83">
        <v>83</v>
      </c>
      <c r="B83">
        <v>0.16193999999999997</v>
      </c>
      <c r="C83">
        <f>C$84/($A$84-($A$2-1)) *($A83 -($A$2-1))</f>
        <v>4.346987951807229</v>
      </c>
      <c r="D83">
        <f t="shared" si="6"/>
        <v>5.3349397590361454</v>
      </c>
      <c r="E83">
        <f t="shared" si="6"/>
        <v>4.9397590361445785</v>
      </c>
      <c r="F83">
        <f t="shared" si="6"/>
        <v>0.98795180722891573</v>
      </c>
      <c r="G83">
        <v>0</v>
      </c>
      <c r="H83">
        <v>0</v>
      </c>
      <c r="I83">
        <v>0</v>
      </c>
      <c r="J83">
        <f t="shared" si="9"/>
        <v>0.44444444444444353</v>
      </c>
      <c r="K83">
        <f t="shared" si="7"/>
        <v>0.44444444444444353</v>
      </c>
      <c r="L83">
        <f t="shared" si="8"/>
        <v>0.44444444444444353</v>
      </c>
    </row>
    <row r="84" spans="1:12" x14ac:dyDescent="0.3">
      <c r="A84" s="9">
        <v>84</v>
      </c>
      <c r="B84" s="9">
        <v>0.16193999999999997</v>
      </c>
      <c r="C84" s="9">
        <v>4.4000000000000004</v>
      </c>
      <c r="D84" s="9">
        <v>5.4</v>
      </c>
      <c r="E84" s="9">
        <v>5</v>
      </c>
      <c r="F84" s="9">
        <v>1</v>
      </c>
      <c r="G84">
        <v>0</v>
      </c>
      <c r="H84">
        <v>0</v>
      </c>
      <c r="I84">
        <v>0</v>
      </c>
      <c r="J84">
        <f t="shared" si="9"/>
        <v>0.39999999999999908</v>
      </c>
      <c r="K84">
        <f t="shared" si="7"/>
        <v>0.39999999999999908</v>
      </c>
      <c r="L84">
        <f t="shared" si="8"/>
        <v>0.39999999999999908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Content</vt:lpstr>
      <vt:lpstr>Data</vt:lpstr>
      <vt:lpstr>Start</vt:lpstr>
      <vt:lpstr>Terminal</vt:lpstr>
      <vt:lpstr>Baseline</vt:lpstr>
      <vt:lpstr>Temperature</vt:lpstr>
      <vt:lpstr>SeaLevel</vt:lpstr>
      <vt:lpstr>Adaptation</vt:lpstr>
      <vt:lpstr>Extremes</vt:lpstr>
      <vt:lpstr>Dynamics</vt:lpstr>
      <vt:lpstr>Structural Parameters</vt:lpstr>
      <vt:lpstr>Damage Functions Labour</vt:lpstr>
      <vt:lpstr>Damage Functions Capital</vt:lpstr>
      <vt:lpstr>Damage Functions TFP</vt:lpstr>
      <vt:lpstr>RCP_45_Average</vt:lpstr>
      <vt:lpstr>RCP_45_Lower</vt:lpstr>
      <vt:lpstr>RCP_45_Upper</vt:lpstr>
      <vt:lpstr>RCP_85_Average</vt:lpstr>
      <vt:lpstr>RCP_85_Lower</vt:lpstr>
      <vt:lpstr>RCP_85_Upper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CST</cp:lastModifiedBy>
  <dcterms:created xsi:type="dcterms:W3CDTF">2020-03-02T10:43:15Z</dcterms:created>
  <dcterms:modified xsi:type="dcterms:W3CDTF">2020-07-15T09:59:05Z</dcterms:modified>
</cp:coreProperties>
</file>