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Data/"/>
    </mc:Choice>
  </mc:AlternateContent>
  <xr:revisionPtr revIDLastSave="47" documentId="114_{05453019-DE3C-4DE4-9EF2-C9159300EE58}" xr6:coauthVersionLast="45" xr6:coauthVersionMax="45" xr10:uidLastSave="{B1303043-DC37-49DF-9868-42F737ED948F}"/>
  <bookViews>
    <workbookView xWindow="-108" yWindow="-108" windowWidth="23256" windowHeight="12576" xr2:uid="{00000000-000D-0000-FFFF-FFFF00000000}"/>
  </bookViews>
  <sheets>
    <sheet name="E02.39-40" sheetId="2" r:id="rId1"/>
    <sheet name="Calibration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" i="3" l="1"/>
  <c r="AH5" i="3"/>
  <c r="AH6" i="3"/>
  <c r="AH7" i="3"/>
  <c r="AH8" i="3"/>
  <c r="AH9" i="3"/>
  <c r="AH10" i="3"/>
  <c r="AH11" i="3"/>
  <c r="AH12" i="3"/>
  <c r="AH13" i="3"/>
  <c r="AH3" i="3"/>
  <c r="K14" i="3"/>
  <c r="AH14" i="3" s="1"/>
  <c r="K13" i="3"/>
  <c r="K12" i="3"/>
  <c r="K11" i="3"/>
  <c r="K10" i="3"/>
  <c r="K9" i="3"/>
  <c r="K8" i="3"/>
  <c r="K7" i="3"/>
  <c r="K6" i="3"/>
  <c r="K5" i="3"/>
  <c r="K4" i="3"/>
  <c r="K3" i="3"/>
  <c r="K2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N26" i="3" l="1"/>
  <c r="M26" i="3"/>
  <c r="U14" i="3" l="1"/>
  <c r="T14" i="3"/>
  <c r="S14" i="3"/>
  <c r="Q14" i="3"/>
  <c r="P14" i="3"/>
  <c r="O14" i="3"/>
  <c r="U13" i="3"/>
  <c r="T13" i="3"/>
  <c r="S13" i="3"/>
  <c r="Q13" i="3"/>
  <c r="P13" i="3"/>
  <c r="O13" i="3"/>
  <c r="U12" i="3"/>
  <c r="T12" i="3"/>
  <c r="S12" i="3"/>
  <c r="Q12" i="3"/>
  <c r="P12" i="3"/>
  <c r="O12" i="3"/>
  <c r="U11" i="3"/>
  <c r="T11" i="3"/>
  <c r="S11" i="3"/>
  <c r="Q11" i="3"/>
  <c r="P11" i="3"/>
  <c r="O11" i="3"/>
  <c r="U10" i="3"/>
  <c r="T10" i="3"/>
  <c r="S10" i="3"/>
  <c r="Q10" i="3"/>
  <c r="P10" i="3"/>
  <c r="O10" i="3"/>
  <c r="U9" i="3"/>
  <c r="T9" i="3"/>
  <c r="S9" i="3"/>
  <c r="Q9" i="3"/>
  <c r="P9" i="3"/>
  <c r="O9" i="3"/>
  <c r="U8" i="3"/>
  <c r="T8" i="3"/>
  <c r="S8" i="3"/>
  <c r="Q8" i="3"/>
  <c r="P8" i="3"/>
  <c r="O8" i="3"/>
  <c r="U7" i="3"/>
  <c r="T7" i="3"/>
  <c r="S7" i="3"/>
  <c r="Q7" i="3"/>
  <c r="P7" i="3"/>
  <c r="O7" i="3"/>
  <c r="U6" i="3"/>
  <c r="T6" i="3"/>
  <c r="S6" i="3"/>
  <c r="Q6" i="3"/>
  <c r="P6" i="3"/>
  <c r="O6" i="3"/>
  <c r="U5" i="3"/>
  <c r="T5" i="3"/>
  <c r="S5" i="3"/>
  <c r="Q5" i="3"/>
  <c r="P5" i="3"/>
  <c r="O5" i="3"/>
  <c r="U4" i="3"/>
  <c r="T4" i="3"/>
  <c r="S4" i="3"/>
  <c r="Q4" i="3"/>
  <c r="P4" i="3"/>
  <c r="O4" i="3"/>
  <c r="U3" i="3"/>
  <c r="U15" i="3" s="1"/>
  <c r="T3" i="3"/>
  <c r="T15" i="3" s="1"/>
  <c r="S3" i="3"/>
  <c r="Q3" i="3"/>
  <c r="P3" i="3"/>
  <c r="P15" i="3" s="1"/>
  <c r="O3" i="3"/>
  <c r="O15" i="3" s="1"/>
  <c r="N3" i="3"/>
  <c r="N4" i="3"/>
  <c r="N5" i="3"/>
  <c r="N6" i="3"/>
  <c r="N7" i="3"/>
  <c r="N8" i="3"/>
  <c r="N9" i="3"/>
  <c r="N10" i="3"/>
  <c r="N11" i="3"/>
  <c r="N12" i="3"/>
  <c r="N13" i="3"/>
  <c r="N14" i="3"/>
  <c r="S15" i="3" l="1"/>
  <c r="Q15" i="3"/>
  <c r="N15" i="3"/>
  <c r="Q38" i="3"/>
  <c r="N23" i="3"/>
  <c r="O23" i="3"/>
  <c r="P23" i="3"/>
  <c r="R23" i="3"/>
  <c r="S23" i="3"/>
  <c r="T23" i="3"/>
  <c r="V23" i="3"/>
  <c r="M23" i="3"/>
  <c r="AE14" i="3"/>
  <c r="AD14" i="3"/>
  <c r="AC14" i="3"/>
  <c r="AE13" i="3"/>
  <c r="AD13" i="3"/>
  <c r="AC13" i="3"/>
  <c r="AE12" i="3"/>
  <c r="AD12" i="3"/>
  <c r="AC12" i="3"/>
  <c r="AE11" i="3"/>
  <c r="AD11" i="3"/>
  <c r="AC11" i="3"/>
  <c r="AE10" i="3"/>
  <c r="AD10" i="3"/>
  <c r="AC10" i="3"/>
  <c r="AE9" i="3"/>
  <c r="AD9" i="3"/>
  <c r="AC9" i="3"/>
  <c r="AE8" i="3"/>
  <c r="AD8" i="3"/>
  <c r="AC8" i="3"/>
  <c r="AE7" i="3"/>
  <c r="AD7" i="3"/>
  <c r="AC7" i="3"/>
  <c r="AE6" i="3"/>
  <c r="AD6" i="3"/>
  <c r="AC6" i="3"/>
  <c r="AE5" i="3"/>
  <c r="AD5" i="3"/>
  <c r="AC5" i="3"/>
  <c r="AE4" i="3"/>
  <c r="AD4" i="3"/>
  <c r="AC4" i="3"/>
  <c r="AE3" i="3"/>
  <c r="AD3" i="3"/>
  <c r="AA14" i="3"/>
  <c r="Z14" i="3"/>
  <c r="Y14" i="3"/>
  <c r="X14" i="3"/>
  <c r="AA13" i="3"/>
  <c r="Z13" i="3"/>
  <c r="Y13" i="3"/>
  <c r="X13" i="3"/>
  <c r="AA12" i="3"/>
  <c r="Z12" i="3"/>
  <c r="Y12" i="3"/>
  <c r="X12" i="3"/>
  <c r="AA11" i="3"/>
  <c r="Z11" i="3"/>
  <c r="Y11" i="3"/>
  <c r="X11" i="3"/>
  <c r="AA10" i="3"/>
  <c r="Z10" i="3"/>
  <c r="Y10" i="3"/>
  <c r="X10" i="3"/>
  <c r="AA9" i="3"/>
  <c r="Z9" i="3"/>
  <c r="Y9" i="3"/>
  <c r="X9" i="3"/>
  <c r="AA8" i="3"/>
  <c r="Z8" i="3"/>
  <c r="Y8" i="3"/>
  <c r="X8" i="3"/>
  <c r="AA7" i="3"/>
  <c r="Z7" i="3"/>
  <c r="Y7" i="3"/>
  <c r="X7" i="3"/>
  <c r="AA6" i="3"/>
  <c r="Z6" i="3"/>
  <c r="Y6" i="3"/>
  <c r="X6" i="3"/>
  <c r="AA5" i="3"/>
  <c r="Z5" i="3"/>
  <c r="Y5" i="3"/>
  <c r="X5" i="3"/>
  <c r="AA4" i="3"/>
  <c r="Z4" i="3"/>
  <c r="Y4" i="3"/>
  <c r="X4" i="3"/>
  <c r="AC3" i="3"/>
  <c r="AA3" i="3"/>
  <c r="Z3" i="3"/>
  <c r="Y3" i="3"/>
  <c r="X3" i="3"/>
  <c r="Z16" i="3" l="1"/>
  <c r="Y16" i="3"/>
  <c r="AD16" i="3"/>
  <c r="AE16" i="3"/>
  <c r="AG10" i="3"/>
  <c r="AG14" i="3"/>
  <c r="AG8" i="3"/>
  <c r="AG6" i="3"/>
  <c r="AG9" i="3"/>
  <c r="AG11" i="3"/>
  <c r="AG13" i="3"/>
  <c r="AA16" i="3"/>
  <c r="AG5" i="3"/>
  <c r="AG7" i="3"/>
  <c r="AG12" i="3"/>
  <c r="AC16" i="3"/>
  <c r="X16" i="3"/>
  <c r="AG4" i="3"/>
  <c r="E38" i="2"/>
  <c r="G15" i="3" l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AC18" i="3"/>
  <c r="I15" i="3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AE18" i="3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Y18" i="3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AA18" i="3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AD18" i="3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Z18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X18" i="3"/>
  <c r="AG16" i="3"/>
  <c r="B40" i="2"/>
  <c r="B29" i="2" l="1"/>
  <c r="B28" i="2"/>
  <c r="M15" i="3" l="1"/>
  <c r="M3" i="3"/>
  <c r="M4" i="3"/>
  <c r="M5" i="3"/>
  <c r="M6" i="3"/>
  <c r="M7" i="3"/>
  <c r="M8" i="3"/>
  <c r="M9" i="3"/>
  <c r="M10" i="3"/>
  <c r="M11" i="3"/>
  <c r="M12" i="3"/>
  <c r="M13" i="3"/>
  <c r="M14" i="3"/>
  <c r="M2" i="3"/>
  <c r="C23" i="2"/>
  <c r="D23" i="2"/>
  <c r="B24" i="2"/>
  <c r="B23" i="2"/>
  <c r="R12" i="3" l="1"/>
  <c r="R8" i="3"/>
  <c r="R4" i="3"/>
  <c r="R14" i="3"/>
  <c r="AF5" i="3"/>
  <c r="V5" i="3"/>
  <c r="AF9" i="3"/>
  <c r="V9" i="3"/>
  <c r="AF13" i="3"/>
  <c r="V13" i="3"/>
  <c r="AB11" i="3"/>
  <c r="R11" i="3"/>
  <c r="AB7" i="3"/>
  <c r="R7" i="3"/>
  <c r="R3" i="3"/>
  <c r="AF6" i="3"/>
  <c r="V6" i="3"/>
  <c r="AF10" i="3"/>
  <c r="V10" i="3"/>
  <c r="V14" i="3"/>
  <c r="AB10" i="3"/>
  <c r="R10" i="3"/>
  <c r="AB6" i="3"/>
  <c r="R6" i="3"/>
  <c r="V3" i="3"/>
  <c r="V7" i="3"/>
  <c r="V11" i="3"/>
  <c r="R13" i="3"/>
  <c r="R9" i="3"/>
  <c r="R5" i="3"/>
  <c r="V4" i="3"/>
  <c r="V8" i="3"/>
  <c r="V12" i="3"/>
  <c r="AB14" i="3"/>
  <c r="U23" i="3"/>
  <c r="AF3" i="3"/>
  <c r="AF7" i="3"/>
  <c r="AF11" i="3"/>
  <c r="AB13" i="3"/>
  <c r="AB9" i="3"/>
  <c r="AB5" i="3"/>
  <c r="AF4" i="3"/>
  <c r="AF8" i="3"/>
  <c r="AF12" i="3"/>
  <c r="Q23" i="3"/>
  <c r="AB3" i="3"/>
  <c r="AF14" i="3"/>
  <c r="AB12" i="3"/>
  <c r="AB8" i="3"/>
  <c r="AB4" i="3"/>
  <c r="AF16" i="3" l="1"/>
  <c r="R15" i="3"/>
  <c r="V15" i="3"/>
  <c r="AB16" i="3"/>
  <c r="F15" i="3" l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AB18" i="3"/>
  <c r="J15" i="3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AF18" i="3"/>
</calcChain>
</file>

<file path=xl/sharedStrings.xml><?xml version="1.0" encoding="utf-8"?>
<sst xmlns="http://schemas.openxmlformats.org/spreadsheetml/2006/main" count="59" uniqueCount="41">
  <si>
    <t>Annual employed population and annual employed population at 15 years of age and above by kinds of economic activity by Year, Items and Economic activity</t>
  </si>
  <si>
    <t>Total (Thous. pers.)</t>
  </si>
  <si>
    <t>TOTAL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</si>
  <si>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</si>
  <si>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</si>
  <si>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</si>
  <si>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</si>
  <si>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</si>
  <si>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</si>
  <si>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</si>
  <si>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</si>
  <si>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</si>
  <si>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</si>
  <si>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</si>
  <si>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</si>
  <si>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</si>
  <si>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</si>
  <si>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</si>
  <si>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</si>
  <si>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</si>
  <si>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</si>
  <si>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</si>
  <si>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</si>
  <si>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Activities of extraterritorial organizations and bodies</t>
  </si>
  <si>
    <t>Latest update:</t>
  </si>
  <si>
    <t>20190809 10:06</t>
  </si>
  <si>
    <t>Units:</t>
  </si>
  <si>
    <t>Internal reference code:</t>
  </si>
  <si>
    <t>E02.39-40</t>
  </si>
  <si>
    <t>Year</t>
  </si>
  <si>
    <t>A</t>
  </si>
  <si>
    <t>BDE</t>
  </si>
  <si>
    <t>C</t>
  </si>
  <si>
    <t>F</t>
  </si>
  <si>
    <t>GJ-NS</t>
  </si>
  <si>
    <t>H</t>
  </si>
  <si>
    <t>I</t>
  </si>
  <si>
    <t>O-Q</t>
  </si>
  <si>
    <t>S</t>
  </si>
  <si>
    <t>Total Population</t>
  </si>
  <si>
    <t>Total /PoP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</si>
</sst>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2" fontId="0" fillId="0" borderId="0" xfId="0" applyNumberFormat="1"/>
    <xf numFmtId="1" fontId="2" fillId="0" borderId="0" xfId="0" applyNumberFormat="1" applyFont="1" applyFill="1" applyProtection="1"/>
    <xf numFmtId="11" fontId="0" fillId="0" borderId="0" xfId="0" applyNumberFormat="1" applyFill="1" applyProtection="1"/>
    <xf numFmtId="0" fontId="0" fillId="0" borderId="0" xfId="0" applyFill="1" applyProtection="1"/>
    <xf numFmtId="0" fontId="2" fillId="0" borderId="0" xfId="0" applyFont="1" applyFill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Calibration!$B$1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Calibration!$A$2:$A$43</c:f>
              <c:numCache>
                <c:formatCode>General</c:formatCode>
                <c:ptCount val="42"/>
                <c:pt idx="0">
                  <c:v>2005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 formatCode="0">
                  <c:v>2019.1538461538501</c:v>
                </c:pt>
                <c:pt idx="14" formatCode="0">
                  <c:v>2020.18681318681</c:v>
                </c:pt>
                <c:pt idx="15">
                  <c:v>2021.3003663003601</c:v>
                </c:pt>
                <c:pt idx="16" formatCode="0">
                  <c:v>2022.3937728937699</c:v>
                </c:pt>
                <c:pt idx="17" formatCode="0">
                  <c:v>2023.4871794871699</c:v>
                </c:pt>
                <c:pt idx="18">
                  <c:v>2024.5805860805799</c:v>
                </c:pt>
                <c:pt idx="19" formatCode="0">
                  <c:v>2025.6739926739799</c:v>
                </c:pt>
                <c:pt idx="20" formatCode="0">
                  <c:v>2026.7673992673899</c:v>
                </c:pt>
                <c:pt idx="21">
                  <c:v>2027.8608058607899</c:v>
                </c:pt>
                <c:pt idx="22" formatCode="0">
                  <c:v>2028.9542124541999</c:v>
                </c:pt>
                <c:pt idx="23" formatCode="0">
                  <c:v>2030.0476190475999</c:v>
                </c:pt>
                <c:pt idx="24">
                  <c:v>2031.1410256410099</c:v>
                </c:pt>
                <c:pt idx="25" formatCode="0">
                  <c:v>2032.23443223441</c:v>
                </c:pt>
                <c:pt idx="26" formatCode="0">
                  <c:v>2033.32783882782</c:v>
                </c:pt>
                <c:pt idx="27">
                  <c:v>2034.42124542122</c:v>
                </c:pt>
                <c:pt idx="28" formatCode="0">
                  <c:v>2035.51465201463</c:v>
                </c:pt>
                <c:pt idx="29" formatCode="0">
                  <c:v>2036.60805860803</c:v>
                </c:pt>
                <c:pt idx="30">
                  <c:v>2037.70146520144</c:v>
                </c:pt>
                <c:pt idx="31" formatCode="0">
                  <c:v>2038.79487179484</c:v>
                </c:pt>
                <c:pt idx="32" formatCode="0">
                  <c:v>2039.88827838825</c:v>
                </c:pt>
                <c:pt idx="33">
                  <c:v>2040.98168498165</c:v>
                </c:pt>
                <c:pt idx="34" formatCode="0">
                  <c:v>2042.07509157506</c:v>
                </c:pt>
                <c:pt idx="35" formatCode="0">
                  <c:v>2043.16849816846</c:v>
                </c:pt>
                <c:pt idx="36">
                  <c:v>2044.26190476187</c:v>
                </c:pt>
                <c:pt idx="37" formatCode="0">
                  <c:v>2045.35531135527</c:v>
                </c:pt>
                <c:pt idx="38" formatCode="0">
                  <c:v>2046.44871794868</c:v>
                </c:pt>
                <c:pt idx="39">
                  <c:v>2047.54212454208</c:v>
                </c:pt>
                <c:pt idx="40" formatCode="0">
                  <c:v>2048.6355311354901</c:v>
                </c:pt>
                <c:pt idx="41" formatCode="0">
                  <c:v>2049.7289377288898</c:v>
                </c:pt>
              </c:numCache>
            </c:numRef>
          </c:cat>
          <c:val>
            <c:numRef>
              <c:f>Calibration!$B$2:$B$43</c:f>
              <c:numCache>
                <c:formatCode>0.00</c:formatCode>
                <c:ptCount val="42"/>
                <c:pt idx="0">
                  <c:v>0.55086511014637085</c:v>
                </c:pt>
                <c:pt idx="1">
                  <c:v>0.5293642718102991</c:v>
                </c:pt>
                <c:pt idx="2">
                  <c:v>0.52309473792960948</c:v>
                </c:pt>
                <c:pt idx="3">
                  <c:v>0.51537797736241087</c:v>
                </c:pt>
                <c:pt idx="4">
                  <c:v>0.49499984709012507</c:v>
                </c:pt>
                <c:pt idx="5">
                  <c:v>0.48385168414362889</c:v>
                </c:pt>
                <c:pt idx="6">
                  <c:v>0.4736690625097234</c:v>
                </c:pt>
                <c:pt idx="7">
                  <c:v>0.46734970636571543</c:v>
                </c:pt>
                <c:pt idx="8">
                  <c:v>0.46277242176909444</c:v>
                </c:pt>
                <c:pt idx="9">
                  <c:v>0.44017978803936408</c:v>
                </c:pt>
                <c:pt idx="10">
                  <c:v>0.41864967694004818</c:v>
                </c:pt>
                <c:pt idx="11">
                  <c:v>0.40155371913137711</c:v>
                </c:pt>
                <c:pt idx="12">
                  <c:v>0.37724103861056524</c:v>
                </c:pt>
                <c:pt idx="13" formatCode="General">
                  <c:v>0.36557852249706146</c:v>
                </c:pt>
                <c:pt idx="14" formatCode="General">
                  <c:v>0.35427655645148953</c:v>
                </c:pt>
                <c:pt idx="15" formatCode="General">
                  <c:v>0.34332399396393515</c:v>
                </c:pt>
                <c:pt idx="16" formatCode="General">
                  <c:v>0.33271003312207054</c:v>
                </c:pt>
                <c:pt idx="17" formatCode="General">
                  <c:v>0.32242420595782029</c:v>
                </c:pt>
                <c:pt idx="18" formatCode="General">
                  <c:v>0.31245636812337785</c:v>
                </c:pt>
                <c:pt idx="19" formatCode="General">
                  <c:v>0.30279668888639116</c:v>
                </c:pt>
                <c:pt idx="20" formatCode="General">
                  <c:v>0.29343564143444983</c:v>
                </c:pt>
                <c:pt idx="21" formatCode="General">
                  <c:v>0.28436399347931202</c:v>
                </c:pt>
                <c:pt idx="22" formatCode="General">
                  <c:v>0.2755727981516044</c:v>
                </c:pt>
                <c:pt idx="23" formatCode="General">
                  <c:v>0.26705338517701505</c:v>
                </c:pt>
                <c:pt idx="24" formatCode="General">
                  <c:v>0.25879735232527684</c:v>
                </c:pt>
                <c:pt idx="25" formatCode="General">
                  <c:v>0.25079655712350812</c:v>
                </c:pt>
                <c:pt idx="26" formatCode="General">
                  <c:v>0.24304310882573782</c:v>
                </c:pt>
                <c:pt idx="27" formatCode="General">
                  <c:v>0.23552936063069496</c:v>
                </c:pt>
                <c:pt idx="28" formatCode="General">
                  <c:v>0.22824790214018756</c:v>
                </c:pt>
                <c:pt idx="29" formatCode="General">
                  <c:v>0.22119155205063284</c:v>
                </c:pt>
                <c:pt idx="30" formatCode="General">
                  <c:v>0.21435335107053097</c:v>
                </c:pt>
                <c:pt idx="31" formatCode="General">
                  <c:v>0.20772655505689708</c:v>
                </c:pt>
                <c:pt idx="32" formatCode="General">
                  <c:v>0.2013046283638826</c:v>
                </c:pt>
                <c:pt idx="33" formatCode="General">
                  <c:v>0.19508123739702579</c:v>
                </c:pt>
                <c:pt idx="34" formatCode="General">
                  <c:v>0.18905024436677451</c:v>
                </c:pt>
                <c:pt idx="35" formatCode="General">
                  <c:v>0.18320570123512067</c:v>
                </c:pt>
                <c:pt idx="36" formatCode="General">
                  <c:v>0.17754184384937621</c:v>
                </c:pt>
                <c:pt idx="37" formatCode="General">
                  <c:v>0.17205308625730512</c:v>
                </c:pt>
                <c:pt idx="38" formatCode="General">
                  <c:v>0.16673401519800471</c:v>
                </c:pt>
                <c:pt idx="39" formatCode="General">
                  <c:v>0.16157938476310307</c:v>
                </c:pt>
                <c:pt idx="40" formatCode="General">
                  <c:v>0.156584111223007</c:v>
                </c:pt>
                <c:pt idx="41" formatCode="General">
                  <c:v>0.15174326801309795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E-454B-A7A2-4FA42615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429120"/>
        <c:axId val="713205776"/>
      </c:lineChart>
      <c:catAx>
        <c:axId val="7494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3205776"/>
        <c:crosses val="autoZero"/>
        <c:auto val="1"/>
        <c:lblAlgn val="ctr"/>
        <c:lblOffset val="100"/>
        <c:noMultiLvlLbl val="0"/>
      </c:catAx>
      <c:valAx>
        <c:axId val="7132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9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205740</xdr:colOff>
      <xdr:row>19</xdr:row>
      <xdr:rowOff>38100</xdr:rowOff>
    </xdr:from>
    <xdr:to>
      <xdr:col>31</xdr:col>
      <xdr:colOff>22860</xdr:colOff>
      <xdr:row>34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D90FE4-B9D7-4FDA-95FF-26BB79B6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a2c93ce427878e7/Dokumente/GitHub/Vietnam_RBC_model/Spatial_Multisector-RBC-SOE-model_capital_sector_specific/ExcelFiles/Nominal%20Gross%20Value%20Added%20by%20Economic%20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4-05"/>
      <sheetName val="Regression Data"/>
      <sheetName val="Shares for Calibration"/>
      <sheetName val="Labour Cost Shares"/>
    </sheetNames>
    <sheetDataSet>
      <sheetData sheetId="0"/>
      <sheetData sheetId="1">
        <row r="15">
          <cell r="B15">
            <v>813723.69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"/>
  <sheetViews>
    <sheetView tabSelected="1" topLeftCell="V1" workbookViewId="0">
      <selection activeCell="X17" sqref="X17"/>
    </sheetView>
  </sheetViews>
  <sheetFormatPr baseColWidth="10" defaultColWidth="8.88671875" defaultRowHeight="14.4" x14ac:dyDescent="0.3"/>
  <cols>
    <col min="1" max="1" width="25" customWidth="1"/>
    <col min="2" max="2" width="24.44140625" customWidth="1"/>
    <col min="3" max="3" width="36.44140625" customWidth="1"/>
    <col min="4" max="4" width="25.109375" customWidth="1"/>
    <col min="5" max="5" width="18.109375" customWidth="1"/>
    <col min="6" max="7" width="40.6640625" customWidth="1"/>
    <col min="8" max="8" width="16.88671875" customWidth="1"/>
    <col min="9" max="9" width="40.6640625" customWidth="1"/>
    <col min="10" max="10" width="32.109375" customWidth="1"/>
    <col min="11" max="11" width="40.6640625" customWidth="1"/>
    <col min="12" max="12" width="36.88671875" customWidth="1"/>
    <col min="13" max="13" width="40.6640625" customWidth="1"/>
    <col min="14" max="14" width="25.21875" customWidth="1"/>
    <col min="15" max="17" width="40.6640625" customWidth="1"/>
    <col min="18" max="18" width="26.88671875" customWidth="1"/>
    <col min="19" max="19" width="40.6640625" customWidth="1"/>
    <col min="20" max="20" width="39.44140625" customWidth="1"/>
    <col min="21" max="21" width="27.5546875" customWidth="1"/>
    <col min="22" max="23" width="40.6640625" customWidth="1"/>
  </cols>
  <sheetData>
    <row r="1" spans="1:39" ht="18" x14ac:dyDescent="0.35">
      <c r="A1" s="1" t="s">
        <v>0</v>
      </c>
    </row>
    <row r="3" spans="1:39" x14ac:dyDescent="0.3">
      <c r="B3" s="2" t="s">
        <v>1</v>
      </c>
    </row>
    <row r="4" spans="1:39" x14ac:dyDescent="0.3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9" t="s">
        <v>39</v>
      </c>
    </row>
    <row r="5" spans="1:39" x14ac:dyDescent="0.3">
      <c r="A5" s="2">
        <v>2005</v>
      </c>
      <c r="B5">
        <v>42774.9</v>
      </c>
      <c r="C5">
        <v>23563.200000000001</v>
      </c>
      <c r="D5">
        <v>256.5</v>
      </c>
      <c r="E5">
        <v>5031.2</v>
      </c>
      <c r="F5">
        <v>135.4</v>
      </c>
      <c r="G5">
        <v>121</v>
      </c>
      <c r="H5">
        <v>1979.9</v>
      </c>
      <c r="I5">
        <v>4593.1000000000004</v>
      </c>
      <c r="J5">
        <v>1290.4000000000001</v>
      </c>
      <c r="K5">
        <v>824.5</v>
      </c>
      <c r="L5">
        <v>151.4</v>
      </c>
      <c r="M5">
        <v>185.9</v>
      </c>
      <c r="N5">
        <v>19</v>
      </c>
      <c r="O5">
        <v>157.5</v>
      </c>
      <c r="P5">
        <v>119.5</v>
      </c>
      <c r="Q5">
        <v>1679.9</v>
      </c>
      <c r="R5">
        <v>1258</v>
      </c>
      <c r="S5">
        <v>349.9</v>
      </c>
      <c r="T5">
        <v>82.2</v>
      </c>
      <c r="U5">
        <v>781.8</v>
      </c>
      <c r="V5">
        <v>189.9</v>
      </c>
      <c r="W5">
        <v>4.7</v>
      </c>
      <c r="X5" s="8">
        <v>82392.100000000006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3">
      <c r="A6" s="2">
        <v>2007</v>
      </c>
      <c r="B6">
        <v>45208</v>
      </c>
      <c r="C6">
        <v>23931.5</v>
      </c>
      <c r="D6">
        <v>298.8</v>
      </c>
      <c r="E6">
        <v>5665</v>
      </c>
      <c r="F6">
        <v>121.3</v>
      </c>
      <c r="G6">
        <v>108.2</v>
      </c>
      <c r="H6">
        <v>2371.9</v>
      </c>
      <c r="I6">
        <v>4929.5</v>
      </c>
      <c r="J6">
        <v>1341.6</v>
      </c>
      <c r="K6">
        <v>1096.4000000000001</v>
      </c>
      <c r="L6">
        <v>180.5</v>
      </c>
      <c r="M6">
        <v>191.6</v>
      </c>
      <c r="N6">
        <v>53.9</v>
      </c>
      <c r="O6">
        <v>158.30000000000001</v>
      </c>
      <c r="P6">
        <v>147.69999999999999</v>
      </c>
      <c r="Q6">
        <v>1665.9</v>
      </c>
      <c r="R6">
        <v>1513.5</v>
      </c>
      <c r="S6">
        <v>384.6</v>
      </c>
      <c r="T6">
        <v>129.69999999999999</v>
      </c>
      <c r="U6">
        <v>737.9</v>
      </c>
      <c r="V6">
        <v>175.6</v>
      </c>
      <c r="W6">
        <v>4.5</v>
      </c>
      <c r="X6" s="8">
        <v>84218.5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3">
      <c r="A7" s="2">
        <v>2008</v>
      </c>
      <c r="B7">
        <v>46460.800000000003</v>
      </c>
      <c r="C7">
        <v>24303.4</v>
      </c>
      <c r="D7">
        <v>291.39999999999998</v>
      </c>
      <c r="E7">
        <v>5998.8</v>
      </c>
      <c r="F7">
        <v>132.69999999999999</v>
      </c>
      <c r="G7">
        <v>94.2</v>
      </c>
      <c r="H7">
        <v>2468.4</v>
      </c>
      <c r="I7">
        <v>5100.3999999999996</v>
      </c>
      <c r="J7">
        <v>1433.3</v>
      </c>
      <c r="K7">
        <v>1307.4000000000001</v>
      </c>
      <c r="L7">
        <v>204.8</v>
      </c>
      <c r="M7">
        <v>204.3</v>
      </c>
      <c r="N7">
        <v>51.5</v>
      </c>
      <c r="O7">
        <v>183.1</v>
      </c>
      <c r="P7">
        <v>158.1</v>
      </c>
      <c r="Q7">
        <v>1650.6</v>
      </c>
      <c r="R7">
        <v>1492.7</v>
      </c>
      <c r="S7">
        <v>365.6</v>
      </c>
      <c r="T7">
        <v>180.4</v>
      </c>
      <c r="U7">
        <v>673.8</v>
      </c>
      <c r="V7">
        <v>163.4</v>
      </c>
      <c r="W7">
        <v>2.5</v>
      </c>
      <c r="X7" s="8">
        <v>85118.7</v>
      </c>
    </row>
    <row r="8" spans="1:39" x14ac:dyDescent="0.3">
      <c r="A8" s="2">
        <v>2009</v>
      </c>
      <c r="B8">
        <v>47743.6</v>
      </c>
      <c r="C8">
        <v>24606</v>
      </c>
      <c r="D8">
        <v>291.5</v>
      </c>
      <c r="E8">
        <v>6449</v>
      </c>
      <c r="F8">
        <v>131.6</v>
      </c>
      <c r="G8">
        <v>95.4</v>
      </c>
      <c r="H8">
        <v>2594.1</v>
      </c>
      <c r="I8">
        <v>5150.7</v>
      </c>
      <c r="J8">
        <v>1426.1</v>
      </c>
      <c r="K8">
        <v>1573.7</v>
      </c>
      <c r="L8">
        <v>228</v>
      </c>
      <c r="M8">
        <v>230.3</v>
      </c>
      <c r="N8">
        <v>65.2</v>
      </c>
      <c r="O8">
        <v>218.5</v>
      </c>
      <c r="P8">
        <v>171.8</v>
      </c>
      <c r="Q8">
        <v>1596.9</v>
      </c>
      <c r="R8">
        <v>1583.9</v>
      </c>
      <c r="S8">
        <v>364.7</v>
      </c>
      <c r="T8">
        <v>210.8</v>
      </c>
      <c r="U8">
        <v>569</v>
      </c>
      <c r="V8">
        <v>183.3</v>
      </c>
      <c r="W8">
        <v>3.2</v>
      </c>
      <c r="X8" s="8">
        <v>86025</v>
      </c>
    </row>
    <row r="9" spans="1:39" x14ac:dyDescent="0.3">
      <c r="A9" s="2">
        <v>2010</v>
      </c>
      <c r="B9">
        <v>49048.5</v>
      </c>
      <c r="C9">
        <v>24279</v>
      </c>
      <c r="D9">
        <v>275.60000000000002</v>
      </c>
      <c r="E9">
        <v>6645.8</v>
      </c>
      <c r="F9">
        <v>130.19999999999999</v>
      </c>
      <c r="G9">
        <v>117.4</v>
      </c>
      <c r="H9">
        <v>3108</v>
      </c>
      <c r="I9">
        <v>5549.7</v>
      </c>
      <c r="J9">
        <v>1416.7</v>
      </c>
      <c r="K9">
        <v>1711</v>
      </c>
      <c r="L9">
        <v>257.39999999999998</v>
      </c>
      <c r="M9">
        <v>254.5</v>
      </c>
      <c r="N9">
        <v>101.3</v>
      </c>
      <c r="O9">
        <v>217.5</v>
      </c>
      <c r="P9">
        <v>185.5</v>
      </c>
      <c r="Q9">
        <v>1569.6</v>
      </c>
      <c r="R9">
        <v>1673.4</v>
      </c>
      <c r="S9">
        <v>437</v>
      </c>
      <c r="T9">
        <v>232.4</v>
      </c>
      <c r="U9">
        <v>687.3</v>
      </c>
      <c r="V9">
        <v>196.7</v>
      </c>
      <c r="W9">
        <v>2.5</v>
      </c>
      <c r="X9" s="8">
        <v>86947.4</v>
      </c>
    </row>
    <row r="10" spans="1:39" x14ac:dyDescent="0.3">
      <c r="A10" s="2">
        <v>2011</v>
      </c>
      <c r="B10">
        <v>50352</v>
      </c>
      <c r="C10">
        <v>24362.9</v>
      </c>
      <c r="D10">
        <v>279.10000000000002</v>
      </c>
      <c r="E10">
        <v>6972.6</v>
      </c>
      <c r="F10">
        <v>139.69999999999999</v>
      </c>
      <c r="G10">
        <v>106.3</v>
      </c>
      <c r="H10">
        <v>3221.1</v>
      </c>
      <c r="I10">
        <v>5827.6</v>
      </c>
      <c r="J10">
        <v>1414.4</v>
      </c>
      <c r="K10">
        <v>1995.3</v>
      </c>
      <c r="L10">
        <v>269</v>
      </c>
      <c r="M10">
        <v>301.10000000000002</v>
      </c>
      <c r="N10">
        <v>119</v>
      </c>
      <c r="O10">
        <v>220.2</v>
      </c>
      <c r="P10">
        <v>197.9</v>
      </c>
      <c r="Q10">
        <v>1542.2</v>
      </c>
      <c r="R10">
        <v>1731.8</v>
      </c>
      <c r="S10">
        <v>480.8</v>
      </c>
      <c r="T10">
        <v>250.1</v>
      </c>
      <c r="U10">
        <v>734.9</v>
      </c>
      <c r="V10">
        <v>183.1</v>
      </c>
      <c r="W10">
        <v>2.8</v>
      </c>
      <c r="X10" s="8">
        <v>87860.4</v>
      </c>
    </row>
    <row r="11" spans="1:39" x14ac:dyDescent="0.3">
      <c r="A11" s="2">
        <v>2012</v>
      </c>
      <c r="B11">
        <v>51422.400000000001</v>
      </c>
      <c r="C11">
        <v>24357.200000000001</v>
      </c>
      <c r="D11">
        <v>285.5</v>
      </c>
      <c r="E11">
        <v>7102.2</v>
      </c>
      <c r="F11">
        <v>129.5</v>
      </c>
      <c r="G11">
        <v>107.8</v>
      </c>
      <c r="H11">
        <v>3271.5</v>
      </c>
      <c r="I11">
        <v>6313.9</v>
      </c>
      <c r="J11">
        <v>1498.3</v>
      </c>
      <c r="K11">
        <v>2137.4</v>
      </c>
      <c r="L11">
        <v>283.60000000000002</v>
      </c>
      <c r="M11">
        <v>312.5</v>
      </c>
      <c r="N11">
        <v>148.1</v>
      </c>
      <c r="O11">
        <v>248.8</v>
      </c>
      <c r="P11">
        <v>229.3</v>
      </c>
      <c r="Q11">
        <v>1582.7</v>
      </c>
      <c r="R11">
        <v>1767.1</v>
      </c>
      <c r="S11">
        <v>482.4</v>
      </c>
      <c r="T11">
        <v>256</v>
      </c>
      <c r="U11">
        <v>731.9</v>
      </c>
      <c r="V11">
        <v>173.9</v>
      </c>
      <c r="W11">
        <v>2.8</v>
      </c>
      <c r="X11" s="8">
        <v>88809.3</v>
      </c>
    </row>
    <row r="12" spans="1:39" x14ac:dyDescent="0.3">
      <c r="A12" s="2">
        <v>2013</v>
      </c>
      <c r="B12">
        <v>52207.8</v>
      </c>
      <c r="C12">
        <v>24399.3</v>
      </c>
      <c r="D12">
        <v>267.60000000000002</v>
      </c>
      <c r="E12">
        <v>7267.3</v>
      </c>
      <c r="F12">
        <v>133.69999999999999</v>
      </c>
      <c r="G12">
        <v>108.7</v>
      </c>
      <c r="H12">
        <v>3308.7</v>
      </c>
      <c r="I12">
        <v>6562.5</v>
      </c>
      <c r="J12">
        <v>1531.8</v>
      </c>
      <c r="K12">
        <v>2216.6</v>
      </c>
      <c r="L12">
        <v>297.7</v>
      </c>
      <c r="M12">
        <v>335.1</v>
      </c>
      <c r="N12">
        <v>150</v>
      </c>
      <c r="O12">
        <v>249.2</v>
      </c>
      <c r="P12">
        <v>245.6</v>
      </c>
      <c r="Q12">
        <v>1631</v>
      </c>
      <c r="R12">
        <v>1813.3</v>
      </c>
      <c r="S12">
        <v>490.8</v>
      </c>
      <c r="T12">
        <v>271.60000000000002</v>
      </c>
      <c r="U12">
        <v>749.5</v>
      </c>
      <c r="V12">
        <v>174.9</v>
      </c>
      <c r="W12">
        <v>2.9</v>
      </c>
      <c r="X12" s="8">
        <v>89759.5</v>
      </c>
    </row>
    <row r="13" spans="1:39" x14ac:dyDescent="0.3">
      <c r="A13" s="2">
        <v>2014</v>
      </c>
      <c r="B13">
        <v>52744.5</v>
      </c>
      <c r="C13">
        <v>24408.7</v>
      </c>
      <c r="D13">
        <v>253.2</v>
      </c>
      <c r="E13">
        <v>7414.7</v>
      </c>
      <c r="F13">
        <v>138.6</v>
      </c>
      <c r="G13">
        <v>109.1</v>
      </c>
      <c r="H13">
        <v>3313.4</v>
      </c>
      <c r="I13">
        <v>6651.6</v>
      </c>
      <c r="J13">
        <v>1535.4</v>
      </c>
      <c r="K13">
        <v>2301.1</v>
      </c>
      <c r="L13">
        <v>317.89999999999998</v>
      </c>
      <c r="M13">
        <v>352.1</v>
      </c>
      <c r="N13">
        <v>158.1</v>
      </c>
      <c r="O13">
        <v>250.6</v>
      </c>
      <c r="P13">
        <v>262.10000000000002</v>
      </c>
      <c r="Q13">
        <v>1697.2</v>
      </c>
      <c r="R13">
        <v>1860.4</v>
      </c>
      <c r="S13">
        <v>492.8</v>
      </c>
      <c r="T13">
        <v>285.7</v>
      </c>
      <c r="U13">
        <v>764.4</v>
      </c>
      <c r="V13">
        <v>175</v>
      </c>
      <c r="W13">
        <v>2.4</v>
      </c>
      <c r="X13" s="8">
        <v>90728.9</v>
      </c>
    </row>
    <row r="14" spans="1:39" x14ac:dyDescent="0.3">
      <c r="A14" s="2">
        <v>2015</v>
      </c>
      <c r="B14">
        <v>52840</v>
      </c>
      <c r="C14">
        <v>23259.1</v>
      </c>
      <c r="D14">
        <v>237.6</v>
      </c>
      <c r="E14">
        <v>8082.8</v>
      </c>
      <c r="F14">
        <v>146</v>
      </c>
      <c r="G14">
        <v>119.8</v>
      </c>
      <c r="H14">
        <v>3431.8</v>
      </c>
      <c r="I14">
        <v>6709.8</v>
      </c>
      <c r="J14">
        <v>1592.3</v>
      </c>
      <c r="K14">
        <v>2441.3000000000002</v>
      </c>
      <c r="L14">
        <v>338</v>
      </c>
      <c r="M14">
        <v>364.7</v>
      </c>
      <c r="N14">
        <v>165.7</v>
      </c>
      <c r="O14">
        <v>251.8</v>
      </c>
      <c r="P14">
        <v>279.60000000000002</v>
      </c>
      <c r="Q14">
        <v>1706.8</v>
      </c>
      <c r="R14">
        <v>1896.2</v>
      </c>
      <c r="S14">
        <v>539.70000000000005</v>
      </c>
      <c r="T14">
        <v>295.2</v>
      </c>
      <c r="U14">
        <v>799.8</v>
      </c>
      <c r="V14">
        <v>179.2</v>
      </c>
      <c r="W14">
        <v>2.8</v>
      </c>
      <c r="X14" s="8">
        <v>91709.8</v>
      </c>
    </row>
    <row r="15" spans="1:39" x14ac:dyDescent="0.3">
      <c r="A15" s="2">
        <v>2016</v>
      </c>
      <c r="B15">
        <v>53302.8</v>
      </c>
      <c r="C15">
        <v>22315.200000000001</v>
      </c>
      <c r="D15">
        <v>236.1</v>
      </c>
      <c r="E15">
        <v>8866.6</v>
      </c>
      <c r="F15">
        <v>158.69999999999999</v>
      </c>
      <c r="G15">
        <v>137.5</v>
      </c>
      <c r="H15">
        <v>3800.1</v>
      </c>
      <c r="I15">
        <v>6735.8</v>
      </c>
      <c r="J15">
        <v>1614.3</v>
      </c>
      <c r="K15">
        <v>2482.3000000000002</v>
      </c>
      <c r="L15">
        <v>342.7</v>
      </c>
      <c r="M15">
        <v>376.3</v>
      </c>
      <c r="N15">
        <v>179.5</v>
      </c>
      <c r="O15">
        <v>252.3</v>
      </c>
      <c r="P15">
        <v>283.7</v>
      </c>
      <c r="Q15">
        <v>1701.5</v>
      </c>
      <c r="R15">
        <v>1901.7</v>
      </c>
      <c r="S15">
        <v>568.6</v>
      </c>
      <c r="T15">
        <v>305.10000000000002</v>
      </c>
      <c r="U15">
        <v>848.2</v>
      </c>
      <c r="V15">
        <v>194.1</v>
      </c>
      <c r="W15">
        <v>2.5</v>
      </c>
      <c r="X15" s="8">
        <v>92692.2</v>
      </c>
    </row>
    <row r="16" spans="1:39" x14ac:dyDescent="0.3">
      <c r="A16" s="2">
        <v>2017</v>
      </c>
      <c r="B16">
        <v>53703.4</v>
      </c>
      <c r="C16">
        <v>21564.799999999999</v>
      </c>
      <c r="D16">
        <v>210.6</v>
      </c>
      <c r="E16">
        <v>9316</v>
      </c>
      <c r="F16">
        <v>154.9</v>
      </c>
      <c r="G16">
        <v>133.80000000000001</v>
      </c>
      <c r="H16">
        <v>4027.7</v>
      </c>
      <c r="I16">
        <v>6907.6</v>
      </c>
      <c r="J16">
        <v>1752.1</v>
      </c>
      <c r="K16">
        <v>2486.3000000000002</v>
      </c>
      <c r="L16">
        <v>338.3</v>
      </c>
      <c r="M16">
        <v>384.3</v>
      </c>
      <c r="N16">
        <v>226.1</v>
      </c>
      <c r="O16">
        <v>251.2</v>
      </c>
      <c r="P16">
        <v>310.2</v>
      </c>
      <c r="Q16">
        <v>1728.5</v>
      </c>
      <c r="R16">
        <v>2029.2</v>
      </c>
      <c r="S16">
        <v>537.20000000000005</v>
      </c>
      <c r="T16">
        <v>286</v>
      </c>
      <c r="U16">
        <v>858.5</v>
      </c>
      <c r="V16">
        <v>196.4</v>
      </c>
      <c r="W16">
        <v>3.7</v>
      </c>
      <c r="X16" s="8">
        <v>93677.6</v>
      </c>
    </row>
    <row r="17" spans="1:24" x14ac:dyDescent="0.3">
      <c r="A17" s="2">
        <v>2018</v>
      </c>
      <c r="B17">
        <v>54249.4</v>
      </c>
      <c r="C17">
        <v>20465.099999999999</v>
      </c>
      <c r="D17">
        <v>181.4</v>
      </c>
      <c r="E17">
        <v>9717.4</v>
      </c>
      <c r="F17">
        <v>168.3</v>
      </c>
      <c r="G17">
        <v>146.80000000000001</v>
      </c>
      <c r="H17">
        <v>4273.3</v>
      </c>
      <c r="I17">
        <v>7323.5</v>
      </c>
      <c r="J17">
        <v>1774.3</v>
      </c>
      <c r="K17">
        <v>2752.6</v>
      </c>
      <c r="L17">
        <v>321</v>
      </c>
      <c r="M17">
        <v>422.5</v>
      </c>
      <c r="N17">
        <v>266.8</v>
      </c>
      <c r="O17">
        <v>290</v>
      </c>
      <c r="P17">
        <v>341.3</v>
      </c>
      <c r="Q17">
        <v>1681.3</v>
      </c>
      <c r="R17">
        <v>2121.1999999999998</v>
      </c>
      <c r="S17">
        <v>595.9</v>
      </c>
      <c r="T17">
        <v>278.10000000000002</v>
      </c>
      <c r="U17">
        <v>919.7</v>
      </c>
      <c r="V17">
        <v>203</v>
      </c>
      <c r="W17">
        <v>5.9</v>
      </c>
      <c r="X17" s="8"/>
    </row>
    <row r="20" spans="1:24" x14ac:dyDescent="0.3">
      <c r="A20" t="s">
        <v>24</v>
      </c>
      <c r="B20" t="s">
        <v>25</v>
      </c>
    </row>
    <row r="23" spans="1:24" x14ac:dyDescent="0.3">
      <c r="B23">
        <f>B17/90000</f>
        <v>0.60277111111111115</v>
      </c>
      <c r="C23">
        <f>8/24</f>
        <v>0.33333333333333331</v>
      </c>
      <c r="D23">
        <f>C23*B23+C24*B24</f>
        <v>0.20092370370370372</v>
      </c>
    </row>
    <row r="24" spans="1:24" x14ac:dyDescent="0.3">
      <c r="B24">
        <f>1-B23</f>
        <v>0.39722888888888885</v>
      </c>
      <c r="C24">
        <v>0</v>
      </c>
    </row>
    <row r="25" spans="1:24" x14ac:dyDescent="0.3">
      <c r="A25" t="s">
        <v>26</v>
      </c>
    </row>
    <row r="28" spans="1:24" x14ac:dyDescent="0.3">
      <c r="B28">
        <f>B17*5398.7</f>
        <v>292876235.77999997</v>
      </c>
    </row>
    <row r="29" spans="1:24" x14ac:dyDescent="0.3">
      <c r="B29">
        <f>B28/('[1]Regression Data'!$B$15*10^3)</f>
        <v>0.3599209896174953</v>
      </c>
    </row>
    <row r="34" spans="1:5" x14ac:dyDescent="0.3">
      <c r="A34" t="s">
        <v>27</v>
      </c>
      <c r="B34" t="s">
        <v>28</v>
      </c>
    </row>
    <row r="38" spans="1:5" x14ac:dyDescent="0.3">
      <c r="D38">
        <v>14512</v>
      </c>
      <c r="E38">
        <f>B16/D38</f>
        <v>3.7006201764057334</v>
      </c>
    </row>
    <row r="39" spans="1:5" x14ac:dyDescent="0.3">
      <c r="B39" s="3">
        <v>5542331.8700000001</v>
      </c>
    </row>
    <row r="40" spans="1:5" x14ac:dyDescent="0.3">
      <c r="B40">
        <f>B39/B17</f>
        <v>102.16392937064742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E309-9007-4793-9B15-088A2ED652A2}">
  <dimension ref="A1:AH221"/>
  <sheetViews>
    <sheetView topLeftCell="R1" workbookViewId="0">
      <selection activeCell="X18" sqref="X18"/>
    </sheetView>
  </sheetViews>
  <sheetFormatPr baseColWidth="10" defaultRowHeight="14.4" x14ac:dyDescent="0.3"/>
  <sheetData>
    <row r="1" spans="1:34" x14ac:dyDescent="0.3">
      <c r="A1" s="3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9" t="s">
        <v>40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</row>
    <row r="2" spans="1:34" x14ac:dyDescent="0.3">
      <c r="A2" s="2">
        <v>2005</v>
      </c>
      <c r="B2" s="5">
        <f>'E02.39-40'!C5/'E02.39-40'!$B5</f>
        <v>0.55086511014637085</v>
      </c>
      <c r="C2" s="5">
        <f>'E02.39-40'!D5/'E02.39-40'!$B5</f>
        <v>5.9965072975039094E-3</v>
      </c>
      <c r="D2" s="5">
        <f>'E02.39-40'!E5/'E02.39-40'!$B5</f>
        <v>0.11762038017622484</v>
      </c>
      <c r="E2" s="5">
        <f>'E02.39-40'!F5/'E02.39-40'!$B5</f>
        <v>3.165407750807132E-3</v>
      </c>
      <c r="F2" s="5">
        <f>'E02.39-40'!G5/'E02.39-40'!$B5</f>
        <v>2.8287617270876145E-3</v>
      </c>
      <c r="G2" s="5">
        <f>'E02.39-40'!H5/'E02.39-40'!$B5</f>
        <v>4.6286490441824528E-2</v>
      </c>
      <c r="H2" s="5">
        <f>'E02.39-40'!I5/'E02.39-40'!$B5</f>
        <v>0.10737839246848035</v>
      </c>
      <c r="I2" s="5">
        <f>'E02.39-40'!J5/'E02.39-40'!$B5</f>
        <v>3.0167224236643454E-2</v>
      </c>
      <c r="J2" s="5">
        <f>'E02.39-40'!K5/'E02.39-40'!$B5</f>
        <v>1.9275322677551554E-2</v>
      </c>
      <c r="K2" s="8">
        <f>'E02.39-40'!B5/'E02.39-40'!X5*1/4</f>
        <v>0.12979065954138808</v>
      </c>
      <c r="L2">
        <v>1</v>
      </c>
      <c r="M2">
        <f>L2^2</f>
        <v>1</v>
      </c>
    </row>
    <row r="3" spans="1:34" x14ac:dyDescent="0.3">
      <c r="A3" s="2">
        <v>2007</v>
      </c>
      <c r="B3" s="5">
        <f>'E02.39-40'!C6/'E02.39-40'!$B6</f>
        <v>0.5293642718102991</v>
      </c>
      <c r="C3" s="5">
        <f>'E02.39-40'!D6/'E02.39-40'!$B6</f>
        <v>6.6094496549283319E-3</v>
      </c>
      <c r="D3" s="5">
        <f>'E02.39-40'!E6/'E02.39-40'!$B6</f>
        <v>0.12530967970270748</v>
      </c>
      <c r="E3" s="5">
        <f>'E02.39-40'!F6/'E02.39-40'!$B6</f>
        <v>2.6831534241727128E-3</v>
      </c>
      <c r="F3" s="5">
        <f>'E02.39-40'!G6/'E02.39-40'!$B6</f>
        <v>2.3933817023535659E-3</v>
      </c>
      <c r="G3" s="5">
        <f>'E02.39-40'!H6/'E02.39-40'!$B6</f>
        <v>5.2466377632277475E-2</v>
      </c>
      <c r="H3" s="5">
        <f>'E02.39-40'!I6/'E02.39-40'!$B6</f>
        <v>0.10904043532118209</v>
      </c>
      <c r="I3" s="5">
        <f>'E02.39-40'!J6/'E02.39-40'!$B6</f>
        <v>2.9676163510883029E-2</v>
      </c>
      <c r="J3" s="5">
        <f>'E02.39-40'!K6/'E02.39-40'!$B6</f>
        <v>2.4252344717749074E-2</v>
      </c>
      <c r="K3" s="8">
        <f>'E02.39-40'!B6/'E02.39-40'!X6*1/4</f>
        <v>0.13419854307545254</v>
      </c>
      <c r="L3">
        <v>2</v>
      </c>
      <c r="M3">
        <f t="shared" ref="M3:M15" si="0">L3^2</f>
        <v>4</v>
      </c>
      <c r="N3">
        <f t="shared" ref="N3:N13" si="1">B3/B2-1</f>
        <v>-3.9031040340091083E-2</v>
      </c>
      <c r="O3">
        <f t="shared" ref="O3:O14" si="2">C3/C2-1</f>
        <v>0.10221656157736425</v>
      </c>
      <c r="P3">
        <f t="shared" ref="P3:P14" si="3">D3/D2-1</f>
        <v>6.5373870709839021E-2</v>
      </c>
      <c r="Q3">
        <f t="shared" ref="Q3:Q14" si="4">E3/E2-1</f>
        <v>-0.15235140765402233</v>
      </c>
      <c r="R3">
        <f t="shared" ref="R3:R14" si="5">F3/F2-1</f>
        <v>-0.15391187619831781</v>
      </c>
      <c r="S3">
        <f t="shared" ref="S3:S14" si="6">G3/G2-1</f>
        <v>0.13351384240764985</v>
      </c>
      <c r="T3">
        <f t="shared" ref="T3:T14" si="7">H3/H2-1</f>
        <v>1.5478373390527267E-2</v>
      </c>
      <c r="U3">
        <f t="shared" ref="U3:U14" si="8">I3/I2-1</f>
        <v>-1.6277955237391173E-2</v>
      </c>
      <c r="V3">
        <f t="shared" ref="V3:V14" si="9">J3/J2-1</f>
        <v>0.25820693761946023</v>
      </c>
      <c r="X3">
        <f>B3/B2-1</f>
        <v>-3.9031040340091083E-2</v>
      </c>
      <c r="Y3">
        <f t="shared" ref="Y3:AC3" si="10">C3/C2-1</f>
        <v>0.10221656157736425</v>
      </c>
      <c r="Z3">
        <f t="shared" si="10"/>
        <v>6.5373870709839021E-2</v>
      </c>
      <c r="AA3">
        <f t="shared" si="10"/>
        <v>-0.15235140765402233</v>
      </c>
      <c r="AB3">
        <f t="shared" si="10"/>
        <v>-0.15391187619831781</v>
      </c>
      <c r="AC3">
        <f t="shared" si="10"/>
        <v>0.13351384240764985</v>
      </c>
      <c r="AD3">
        <f t="shared" ref="AD3:AD14" si="11">H3/H2-1</f>
        <v>1.5478373390527267E-2</v>
      </c>
      <c r="AE3">
        <f t="shared" ref="AE3:AE14" si="12">I3/I2-1</f>
        <v>-1.6277955237391173E-2</v>
      </c>
      <c r="AF3">
        <f t="shared" ref="AF3:AF14" si="13">J3/J2-1</f>
        <v>0.25820693761946023</v>
      </c>
      <c r="AH3">
        <f>K3/K2-1</f>
        <v>3.3961484976188672E-2</v>
      </c>
    </row>
    <row r="4" spans="1:34" x14ac:dyDescent="0.3">
      <c r="A4" s="2">
        <v>2008</v>
      </c>
      <c r="B4" s="5">
        <f>'E02.39-40'!C7/'E02.39-40'!$B7</f>
        <v>0.52309473792960948</v>
      </c>
      <c r="C4" s="5">
        <f>'E02.39-40'!D7/'E02.39-40'!$B7</f>
        <v>6.2719539913217151E-3</v>
      </c>
      <c r="D4" s="5">
        <f>'E02.39-40'!E7/'E02.39-40'!$B7</f>
        <v>0.12911529719677664</v>
      </c>
      <c r="E4" s="5">
        <f>'E02.39-40'!F7/'E02.39-40'!$B7</f>
        <v>2.8561712239134921E-3</v>
      </c>
      <c r="F4" s="5">
        <f>'E02.39-40'!G7/'E02.39-40'!$B7</f>
        <v>2.0275156691232179E-3</v>
      </c>
      <c r="G4" s="5">
        <f>'E02.39-40'!H7/'E02.39-40'!$B7</f>
        <v>5.3128658998553617E-2</v>
      </c>
      <c r="H4" s="5">
        <f>'E02.39-40'!I7/'E02.39-40'!$B7</f>
        <v>0.1097785660169433</v>
      </c>
      <c r="I4" s="5">
        <f>'E02.39-40'!J7/'E02.39-40'!$B7</f>
        <v>3.0849662511192227E-2</v>
      </c>
      <c r="J4" s="5">
        <f>'E02.39-40'!K7/'E02.39-40'!$B7</f>
        <v>2.8139851229423515E-2</v>
      </c>
      <c r="K4" s="8">
        <f>'E02.39-40'!B7/'E02.39-40'!X7*1/4</f>
        <v>0.13645885099279009</v>
      </c>
      <c r="L4">
        <v>3</v>
      </c>
      <c r="M4">
        <f t="shared" si="0"/>
        <v>9</v>
      </c>
      <c r="N4">
        <f t="shared" si="1"/>
        <v>-1.1843515353329948E-2</v>
      </c>
      <c r="O4">
        <f t="shared" si="2"/>
        <v>-5.10625969221149E-2</v>
      </c>
      <c r="P4">
        <f t="shared" si="3"/>
        <v>3.0369700912952879E-2</v>
      </c>
      <c r="Q4">
        <f t="shared" si="4"/>
        <v>6.4483006518393671E-2</v>
      </c>
      <c r="R4">
        <f t="shared" si="5"/>
        <v>-0.15286572671236198</v>
      </c>
      <c r="S4">
        <f t="shared" si="6"/>
        <v>1.2622967244239502E-2</v>
      </c>
      <c r="T4">
        <f t="shared" si="7"/>
        <v>6.7693300525353273E-3</v>
      </c>
      <c r="U4">
        <f t="shared" si="8"/>
        <v>3.9543487482094797E-2</v>
      </c>
      <c r="V4">
        <f t="shared" si="9"/>
        <v>0.16029404813916281</v>
      </c>
      <c r="X4">
        <f t="shared" ref="X4:X14" si="14">B4/B3-1</f>
        <v>-1.1843515353329948E-2</v>
      </c>
      <c r="Y4">
        <f t="shared" ref="Y4:Y14" si="15">C4/C3-1</f>
        <v>-5.10625969221149E-2</v>
      </c>
      <c r="Z4">
        <f t="shared" ref="Z4:Z14" si="16">D4/D3-1</f>
        <v>3.0369700912952879E-2</v>
      </c>
      <c r="AA4">
        <f t="shared" ref="AA4:AA14" si="17">E4/E3-1</f>
        <v>6.4483006518393671E-2</v>
      </c>
      <c r="AB4">
        <f t="shared" ref="AB4:AB14" si="18">F4/F3-1</f>
        <v>-0.15286572671236198</v>
      </c>
      <c r="AC4">
        <f t="shared" ref="AC4:AC14" si="19">G4/G3-1</f>
        <v>1.2622967244239502E-2</v>
      </c>
      <c r="AD4">
        <f t="shared" si="11"/>
        <v>6.7693300525353273E-3</v>
      </c>
      <c r="AE4">
        <f t="shared" si="12"/>
        <v>3.9543487482094797E-2</v>
      </c>
      <c r="AF4">
        <f t="shared" si="13"/>
        <v>0.16029404813916281</v>
      </c>
      <c r="AG4">
        <f>(X4+1)/(X3+1)</f>
        <v>1.0282917826985618</v>
      </c>
      <c r="AH4" s="8">
        <f t="shared" ref="AH4:AH14" si="20">K4/K3-1</f>
        <v>1.6843013832621878E-2</v>
      </c>
    </row>
    <row r="5" spans="1:34" x14ac:dyDescent="0.3">
      <c r="A5" s="2">
        <v>2009</v>
      </c>
      <c r="B5" s="5">
        <f>'E02.39-40'!C8/'E02.39-40'!$B8</f>
        <v>0.51537797736241087</v>
      </c>
      <c r="C5" s="5">
        <f>'E02.39-40'!D8/'E02.39-40'!$B8</f>
        <v>6.1055303747517995E-3</v>
      </c>
      <c r="D5" s="5">
        <f>'E02.39-40'!E8/'E02.39-40'!$B8</f>
        <v>0.13507569600951752</v>
      </c>
      <c r="E5" s="5">
        <f>'E02.39-40'!F8/'E02.39-40'!$B8</f>
        <v>2.7563903853081878E-3</v>
      </c>
      <c r="F5" s="5">
        <f>'E02.39-40'!G8/'E02.39-40'!$B8</f>
        <v>1.9981735771914979E-3</v>
      </c>
      <c r="G5" s="5">
        <f>'E02.39-40'!H8/'E02.39-40'!$B8</f>
        <v>5.4333984031367556E-2</v>
      </c>
      <c r="H5" s="5">
        <f>'E02.39-40'!I8/'E02.39-40'!$B8</f>
        <v>0.10788252247421644</v>
      </c>
      <c r="I5" s="5">
        <f>'E02.39-40'!J8/'E02.39-40'!$B8</f>
        <v>2.9869972100972694E-2</v>
      </c>
      <c r="J5" s="5">
        <f>'E02.39-40'!K8/'E02.39-40'!$B8</f>
        <v>3.2961485937382184E-2</v>
      </c>
      <c r="K5" s="8">
        <f>'E02.39-40'!B8/'E02.39-40'!X8*1/4</f>
        <v>0.13874920081371694</v>
      </c>
      <c r="L5">
        <v>4</v>
      </c>
      <c r="M5">
        <f t="shared" si="0"/>
        <v>16</v>
      </c>
      <c r="N5">
        <f t="shared" si="1"/>
        <v>-1.4752128070990134E-2</v>
      </c>
      <c r="O5">
        <f t="shared" si="2"/>
        <v>-2.6534572288028579E-2</v>
      </c>
      <c r="P5">
        <f t="shared" si="3"/>
        <v>4.6163382202939252E-2</v>
      </c>
      <c r="Q5">
        <f t="shared" si="4"/>
        <v>-3.4935173973423717E-2</v>
      </c>
      <c r="R5">
        <f t="shared" si="5"/>
        <v>-1.4471943363282946E-2</v>
      </c>
      <c r="S5">
        <f t="shared" si="6"/>
        <v>2.2686908639022008E-2</v>
      </c>
      <c r="T5">
        <f t="shared" si="7"/>
        <v>-1.7271527689970201E-2</v>
      </c>
      <c r="U5">
        <f t="shared" si="8"/>
        <v>-3.1756924726943248E-2</v>
      </c>
      <c r="V5">
        <f t="shared" si="9"/>
        <v>0.17134542285415799</v>
      </c>
      <c r="X5">
        <f t="shared" si="14"/>
        <v>-1.4752128070990134E-2</v>
      </c>
      <c r="Y5">
        <f t="shared" si="15"/>
        <v>-2.6534572288028579E-2</v>
      </c>
      <c r="Z5">
        <f t="shared" si="16"/>
        <v>4.6163382202939252E-2</v>
      </c>
      <c r="AA5">
        <f t="shared" si="17"/>
        <v>-3.4935173973423717E-2</v>
      </c>
      <c r="AB5">
        <f t="shared" si="18"/>
        <v>-1.4471943363282946E-2</v>
      </c>
      <c r="AC5">
        <f t="shared" si="19"/>
        <v>2.2686908639022008E-2</v>
      </c>
      <c r="AD5">
        <f t="shared" si="11"/>
        <v>-1.7271527689970201E-2</v>
      </c>
      <c r="AE5">
        <f t="shared" si="12"/>
        <v>-3.1756924726943248E-2</v>
      </c>
      <c r="AF5">
        <f t="shared" si="13"/>
        <v>0.17134542285415799</v>
      </c>
      <c r="AG5">
        <f t="shared" ref="AG5:AG14" si="21">(X5+1)/(X4+1)</f>
        <v>0.99705652620525964</v>
      </c>
      <c r="AH5" s="8">
        <f t="shared" si="20"/>
        <v>1.6784179291146728E-2</v>
      </c>
    </row>
    <row r="6" spans="1:34" x14ac:dyDescent="0.3">
      <c r="A6" s="2">
        <v>2010</v>
      </c>
      <c r="B6" s="5">
        <f>'E02.39-40'!C9/'E02.39-40'!$B9</f>
        <v>0.49499984709012507</v>
      </c>
      <c r="C6" s="5">
        <f>'E02.39-40'!D9/'E02.39-40'!$B9</f>
        <v>5.6189282037167297E-3</v>
      </c>
      <c r="D6" s="5">
        <f>'E02.39-40'!E9/'E02.39-40'!$B9</f>
        <v>0.13549445956553208</v>
      </c>
      <c r="E6" s="5">
        <f>'E02.39-40'!F9/'E02.39-40'!$B9</f>
        <v>2.6545154286063792E-3</v>
      </c>
      <c r="F6" s="5">
        <f>'E02.39-40'!G9/'E02.39-40'!$B9</f>
        <v>2.3935492420767202E-3</v>
      </c>
      <c r="G6" s="5">
        <f>'E02.39-40'!H9/'E02.39-40'!$B9</f>
        <v>6.3365852166732933E-2</v>
      </c>
      <c r="H6" s="5">
        <f>'E02.39-40'!I9/'E02.39-40'!$B9</f>
        <v>0.11314719104559771</v>
      </c>
      <c r="I6" s="5">
        <f>'E02.39-40'!J9/'E02.39-40'!$B9</f>
        <v>2.8883655973169414E-2</v>
      </c>
      <c r="J6" s="5">
        <f>'E02.39-40'!K9/'E02.39-40'!$B9</f>
        <v>3.4883839465019315E-2</v>
      </c>
      <c r="K6" s="8">
        <f>'E02.39-40'!B9/'E02.39-40'!X9*1/4</f>
        <v>0.14102923146638083</v>
      </c>
      <c r="L6">
        <v>5</v>
      </c>
      <c r="M6">
        <f t="shared" si="0"/>
        <v>25</v>
      </c>
      <c r="N6">
        <f t="shared" si="1"/>
        <v>-3.9540165019422258E-2</v>
      </c>
      <c r="O6">
        <f t="shared" si="2"/>
        <v>-7.9698591468370328E-2</v>
      </c>
      <c r="P6">
        <f t="shared" si="3"/>
        <v>3.1002139421516528E-3</v>
      </c>
      <c r="Q6">
        <f t="shared" si="4"/>
        <v>-3.6959553060702643E-2</v>
      </c>
      <c r="R6">
        <f t="shared" si="5"/>
        <v>0.19786852823914147</v>
      </c>
      <c r="S6">
        <f t="shared" si="6"/>
        <v>0.16622871111662252</v>
      </c>
      <c r="T6">
        <f t="shared" si="7"/>
        <v>4.8800013668937936E-2</v>
      </c>
      <c r="U6">
        <f t="shared" si="8"/>
        <v>-3.3020323034421595E-2</v>
      </c>
      <c r="V6">
        <f t="shared" si="9"/>
        <v>5.8321203458153503E-2</v>
      </c>
      <c r="X6">
        <f t="shared" si="14"/>
        <v>-3.9540165019422258E-2</v>
      </c>
      <c r="Y6">
        <f t="shared" si="15"/>
        <v>-7.9698591468370328E-2</v>
      </c>
      <c r="Z6">
        <f t="shared" si="16"/>
        <v>3.1002139421516528E-3</v>
      </c>
      <c r="AA6">
        <f t="shared" si="17"/>
        <v>-3.6959553060702643E-2</v>
      </c>
      <c r="AB6">
        <f t="shared" si="18"/>
        <v>0.19786852823914147</v>
      </c>
      <c r="AC6">
        <f t="shared" si="19"/>
        <v>0.16622871111662252</v>
      </c>
      <c r="AD6">
        <f t="shared" si="11"/>
        <v>4.8800013668937936E-2</v>
      </c>
      <c r="AE6">
        <f t="shared" si="12"/>
        <v>-3.3020323034421595E-2</v>
      </c>
      <c r="AF6">
        <f t="shared" si="13"/>
        <v>5.8321203458153503E-2</v>
      </c>
      <c r="AG6">
        <f t="shared" si="21"/>
        <v>0.97484081148036406</v>
      </c>
      <c r="AH6" s="8">
        <f t="shared" si="20"/>
        <v>1.6432748003536446E-2</v>
      </c>
    </row>
    <row r="7" spans="1:34" x14ac:dyDescent="0.3">
      <c r="A7" s="2">
        <v>2011</v>
      </c>
      <c r="B7" s="5">
        <f>'E02.39-40'!C10/'E02.39-40'!$B10</f>
        <v>0.48385168414362889</v>
      </c>
      <c r="C7" s="5">
        <f>'E02.39-40'!D10/'E02.39-40'!$B10</f>
        <v>5.5429774388306326E-3</v>
      </c>
      <c r="D7" s="5">
        <f>'E02.39-40'!E10/'E02.39-40'!$B10</f>
        <v>0.13847712106768351</v>
      </c>
      <c r="E7" s="5">
        <f>'E02.39-40'!F10/'E02.39-40'!$B10</f>
        <v>2.7744677470606925E-3</v>
      </c>
      <c r="F7" s="5">
        <f>'E02.39-40'!G10/'E02.39-40'!$B10</f>
        <v>2.1111375913568479E-3</v>
      </c>
      <c r="G7" s="5">
        <f>'E02.39-40'!H10/'E02.39-40'!$B10</f>
        <v>6.3971639656816015E-2</v>
      </c>
      <c r="H7" s="5">
        <f>'E02.39-40'!I10/'E02.39-40'!$B10</f>
        <v>0.11573721004130919</v>
      </c>
      <c r="I7" s="5">
        <f>'E02.39-40'!J10/'E02.39-40'!$B10</f>
        <v>2.8090244677470608E-2</v>
      </c>
      <c r="J7" s="5">
        <f>'E02.39-40'!K10/'E02.39-40'!$B10</f>
        <v>3.9627025738798852E-2</v>
      </c>
      <c r="K7" s="8">
        <f>'E02.39-40'!B10/'E02.39-40'!X10*1/4</f>
        <v>0.14327273720584019</v>
      </c>
      <c r="L7">
        <v>6</v>
      </c>
      <c r="M7">
        <f t="shared" si="0"/>
        <v>36</v>
      </c>
      <c r="N7">
        <f t="shared" si="1"/>
        <v>-2.252154826315822E-2</v>
      </c>
      <c r="O7">
        <f t="shared" si="2"/>
        <v>-1.3516948808112272E-2</v>
      </c>
      <c r="P7">
        <f t="shared" si="3"/>
        <v>2.2013162100616102E-2</v>
      </c>
      <c r="Q7">
        <f t="shared" si="4"/>
        <v>4.5188028354119725E-2</v>
      </c>
      <c r="R7">
        <f t="shared" si="5"/>
        <v>-0.1179886528989238</v>
      </c>
      <c r="S7">
        <f t="shared" si="6"/>
        <v>9.5601569199936787E-3</v>
      </c>
      <c r="T7">
        <f t="shared" si="7"/>
        <v>2.2890705211300544E-2</v>
      </c>
      <c r="U7">
        <f t="shared" si="8"/>
        <v>-2.7469212915284036E-2</v>
      </c>
      <c r="V7">
        <f t="shared" si="9"/>
        <v>0.13597087781968176</v>
      </c>
      <c r="X7">
        <f t="shared" si="14"/>
        <v>-2.252154826315822E-2</v>
      </c>
      <c r="Y7">
        <f t="shared" si="15"/>
        <v>-1.3516948808112272E-2</v>
      </c>
      <c r="Z7">
        <f t="shared" si="16"/>
        <v>2.2013162100616102E-2</v>
      </c>
      <c r="AA7">
        <f t="shared" si="17"/>
        <v>4.5188028354119725E-2</v>
      </c>
      <c r="AB7">
        <f t="shared" si="18"/>
        <v>-0.1179886528989238</v>
      </c>
      <c r="AC7">
        <f t="shared" si="19"/>
        <v>9.5601569199936787E-3</v>
      </c>
      <c r="AD7">
        <f t="shared" si="11"/>
        <v>2.2890705211300544E-2</v>
      </c>
      <c r="AE7">
        <f t="shared" si="12"/>
        <v>-2.7469212915284036E-2</v>
      </c>
      <c r="AF7">
        <f t="shared" si="13"/>
        <v>0.13597087781968176</v>
      </c>
      <c r="AG7">
        <f t="shared" si="21"/>
        <v>1.0177192383652442</v>
      </c>
      <c r="AH7" s="8">
        <f t="shared" si="20"/>
        <v>1.5908090231592675E-2</v>
      </c>
    </row>
    <row r="8" spans="1:34" x14ac:dyDescent="0.3">
      <c r="A8" s="2">
        <v>2012</v>
      </c>
      <c r="B8" s="5">
        <f>'E02.39-40'!C11/'E02.39-40'!$B11</f>
        <v>0.4736690625097234</v>
      </c>
      <c r="C8" s="5">
        <f>'E02.39-40'!D11/'E02.39-40'!$B11</f>
        <v>5.552055135505149E-3</v>
      </c>
      <c r="D8" s="5">
        <f>'E02.39-40'!E11/'E02.39-40'!$B11</f>
        <v>0.13811490712218799</v>
      </c>
      <c r="E8" s="5">
        <f>'E02.39-40'!F11/'E02.39-40'!$B11</f>
        <v>2.518357758486574E-3</v>
      </c>
      <c r="F8" s="5">
        <f>'E02.39-40'!G11/'E02.39-40'!$B11</f>
        <v>2.0963626746320668E-3</v>
      </c>
      <c r="G8" s="5">
        <f>'E02.39-40'!H11/'E02.39-40'!$B11</f>
        <v>6.3620134416129931E-2</v>
      </c>
      <c r="H8" s="5">
        <f>'E02.39-40'!I11/'E02.39-40'!$B11</f>
        <v>0.12278501197921528</v>
      </c>
      <c r="I8" s="5">
        <f>'E02.39-40'!J11/'E02.39-40'!$B11</f>
        <v>2.9137107564018792E-2</v>
      </c>
      <c r="J8" s="5">
        <f>'E02.39-40'!K11/'E02.39-40'!$B11</f>
        <v>4.156554342076605E-2</v>
      </c>
      <c r="K8" s="8">
        <f>'E02.39-40'!B11/'E02.39-40'!X11*1/4</f>
        <v>0.1447551101067118</v>
      </c>
      <c r="L8">
        <v>7</v>
      </c>
      <c r="M8">
        <f t="shared" si="0"/>
        <v>49</v>
      </c>
      <c r="N8">
        <f t="shared" si="1"/>
        <v>-2.1044923408560123E-2</v>
      </c>
      <c r="O8">
        <f t="shared" si="2"/>
        <v>1.6376932388220133E-3</v>
      </c>
      <c r="P8">
        <f t="shared" si="3"/>
        <v>-2.6156952332831995E-3</v>
      </c>
      <c r="Q8">
        <f t="shared" si="4"/>
        <v>-9.2309593018496838E-2</v>
      </c>
      <c r="R8">
        <f t="shared" si="5"/>
        <v>-6.9985569795500968E-3</v>
      </c>
      <c r="S8">
        <f t="shared" si="6"/>
        <v>-5.4947042560075099E-3</v>
      </c>
      <c r="T8">
        <f t="shared" si="7"/>
        <v>6.0894866356209665E-2</v>
      </c>
      <c r="U8">
        <f t="shared" si="8"/>
        <v>3.7267845067501471E-2</v>
      </c>
      <c r="V8">
        <f t="shared" si="9"/>
        <v>4.8919081001559839E-2</v>
      </c>
      <c r="X8">
        <f t="shared" si="14"/>
        <v>-2.1044923408560123E-2</v>
      </c>
      <c r="Y8">
        <f t="shared" si="15"/>
        <v>1.6376932388220133E-3</v>
      </c>
      <c r="Z8">
        <f t="shared" si="16"/>
        <v>-2.6156952332831995E-3</v>
      </c>
      <c r="AA8">
        <f t="shared" si="17"/>
        <v>-9.2309593018496838E-2</v>
      </c>
      <c r="AB8">
        <f t="shared" si="18"/>
        <v>-6.9985569795500968E-3</v>
      </c>
      <c r="AC8">
        <f t="shared" si="19"/>
        <v>-5.4947042560075099E-3</v>
      </c>
      <c r="AD8">
        <f t="shared" si="11"/>
        <v>6.0894866356209665E-2</v>
      </c>
      <c r="AE8">
        <f t="shared" si="12"/>
        <v>3.7267845067501471E-2</v>
      </c>
      <c r="AF8">
        <f t="shared" si="13"/>
        <v>4.8919081001559839E-2</v>
      </c>
      <c r="AG8">
        <f t="shared" si="21"/>
        <v>1.0015106469630859</v>
      </c>
      <c r="AH8" s="8">
        <f t="shared" si="20"/>
        <v>1.034651064662695E-2</v>
      </c>
    </row>
    <row r="9" spans="1:34" x14ac:dyDescent="0.3">
      <c r="A9" s="2">
        <v>2013</v>
      </c>
      <c r="B9" s="5">
        <f>'E02.39-40'!C12/'E02.39-40'!$B12</f>
        <v>0.46734970636571543</v>
      </c>
      <c r="C9" s="5">
        <f>'E02.39-40'!D12/'E02.39-40'!$B12</f>
        <v>5.125670876765541E-3</v>
      </c>
      <c r="D9" s="5">
        <f>'E02.39-40'!E12/'E02.39-40'!$B12</f>
        <v>0.13919950658713831</v>
      </c>
      <c r="E9" s="5">
        <f>'E02.39-40'!F12/'E02.39-40'!$B12</f>
        <v>2.5609200157830818E-3</v>
      </c>
      <c r="F9" s="5">
        <f>'E02.39-40'!G12/'E02.39-40'!$B12</f>
        <v>2.08206436586104E-3</v>
      </c>
      <c r="G9" s="5">
        <f>'E02.39-40'!H12/'E02.39-40'!$B12</f>
        <v>6.3375587555882448E-2</v>
      </c>
      <c r="H9" s="5">
        <f>'E02.39-40'!I12/'E02.39-40'!$B12</f>
        <v>0.12569960810453609</v>
      </c>
      <c r="I9" s="5">
        <f>'E02.39-40'!J12/'E02.39-40'!$B12</f>
        <v>2.9340443382023372E-2</v>
      </c>
      <c r="J9" s="5">
        <f>'E02.39-40'!K12/'E02.39-40'!$B12</f>
        <v>4.2457257344687957E-2</v>
      </c>
      <c r="K9" s="8">
        <f>'E02.39-40'!B12/'E02.39-40'!X12*1/4</f>
        <v>0.14541023512831511</v>
      </c>
      <c r="L9">
        <v>8</v>
      </c>
      <c r="M9">
        <f t="shared" si="0"/>
        <v>64</v>
      </c>
      <c r="N9">
        <f t="shared" si="1"/>
        <v>-1.3341289613733709E-2</v>
      </c>
      <c r="O9">
        <f t="shared" si="2"/>
        <v>-7.6797554839270088E-2</v>
      </c>
      <c r="P9">
        <f t="shared" si="3"/>
        <v>7.8528776331927563E-3</v>
      </c>
      <c r="Q9">
        <f t="shared" si="4"/>
        <v>1.6900798606980239E-2</v>
      </c>
      <c r="R9">
        <f t="shared" si="5"/>
        <v>-6.8205320310505968E-3</v>
      </c>
      <c r="S9">
        <f t="shared" si="6"/>
        <v>-3.8438595342779047E-3</v>
      </c>
      <c r="T9">
        <f t="shared" si="7"/>
        <v>2.3737393337667223E-2</v>
      </c>
      <c r="U9">
        <f t="shared" si="8"/>
        <v>6.9785862429143641E-3</v>
      </c>
      <c r="V9">
        <f t="shared" si="9"/>
        <v>2.1453200187836474E-2</v>
      </c>
      <c r="X9">
        <f t="shared" si="14"/>
        <v>-1.3341289613733709E-2</v>
      </c>
      <c r="Y9">
        <f t="shared" si="15"/>
        <v>-7.6797554839270088E-2</v>
      </c>
      <c r="Z9">
        <f t="shared" si="16"/>
        <v>7.8528776331927563E-3</v>
      </c>
      <c r="AA9">
        <f t="shared" si="17"/>
        <v>1.6900798606980239E-2</v>
      </c>
      <c r="AB9">
        <f t="shared" si="18"/>
        <v>-6.8205320310505968E-3</v>
      </c>
      <c r="AC9">
        <f t="shared" si="19"/>
        <v>-3.8438595342779047E-3</v>
      </c>
      <c r="AD9">
        <f t="shared" si="11"/>
        <v>2.3737393337667223E-2</v>
      </c>
      <c r="AE9">
        <f t="shared" si="12"/>
        <v>6.9785862429143641E-3</v>
      </c>
      <c r="AF9">
        <f t="shared" si="13"/>
        <v>2.1453200187836474E-2</v>
      </c>
      <c r="AG9">
        <f t="shared" si="21"/>
        <v>1.0078692413768864</v>
      </c>
      <c r="AH9" s="8">
        <f t="shared" si="20"/>
        <v>4.5257471126260995E-3</v>
      </c>
    </row>
    <row r="10" spans="1:34" x14ac:dyDescent="0.3">
      <c r="A10" s="2">
        <v>2014</v>
      </c>
      <c r="B10" s="5">
        <f>'E02.39-40'!C13/'E02.39-40'!$B13</f>
        <v>0.46277242176909444</v>
      </c>
      <c r="C10" s="5">
        <f>'E02.39-40'!D13/'E02.39-40'!$B13</f>
        <v>4.8005005261212066E-3</v>
      </c>
      <c r="D10" s="5">
        <f>'E02.39-40'!E13/'E02.39-40'!$B13</f>
        <v>0.14057769056489303</v>
      </c>
      <c r="E10" s="5">
        <f>'E02.39-40'!F13/'E02.39-40'!$B13</f>
        <v>2.6277621363364899E-3</v>
      </c>
      <c r="F10" s="5">
        <f>'E02.39-40'!G13/'E02.39-40'!$B13</f>
        <v>2.0684621145332688E-3</v>
      </c>
      <c r="G10" s="5">
        <f>'E02.39-40'!H13/'E02.39-40'!$B13</f>
        <v>6.2819820076026892E-2</v>
      </c>
      <c r="H10" s="5">
        <f>'E02.39-40'!I13/'E02.39-40'!$B13</f>
        <v>0.12610983135682394</v>
      </c>
      <c r="I10" s="5">
        <f>'E02.39-40'!J13/'E02.39-40'!$B13</f>
        <v>2.9110144185649691E-2</v>
      </c>
      <c r="J10" s="5">
        <f>'E02.39-40'!K13/'E02.39-40'!$B13</f>
        <v>4.3627297632928552E-2</v>
      </c>
      <c r="K10" s="8">
        <f>'E02.39-40'!B13/'E02.39-40'!X13*1/4</f>
        <v>0.14533544438431417</v>
      </c>
      <c r="L10">
        <v>9</v>
      </c>
      <c r="M10">
        <f t="shared" si="0"/>
        <v>81</v>
      </c>
      <c r="N10">
        <f t="shared" si="1"/>
        <v>-9.7941317481841095E-3</v>
      </c>
      <c r="O10">
        <f t="shared" si="2"/>
        <v>-6.3439568880303776E-2</v>
      </c>
      <c r="P10">
        <f t="shared" si="3"/>
        <v>9.9007820612637687E-3</v>
      </c>
      <c r="Q10">
        <f t="shared" si="4"/>
        <v>2.6100823196920198E-2</v>
      </c>
      <c r="R10">
        <f t="shared" si="5"/>
        <v>-6.533059952806064E-3</v>
      </c>
      <c r="S10">
        <f t="shared" si="6"/>
        <v>-8.7694252832843933E-3</v>
      </c>
      <c r="T10">
        <f t="shared" si="7"/>
        <v>3.2635205349780261E-3</v>
      </c>
      <c r="U10">
        <f t="shared" si="8"/>
        <v>-7.8492064136557183E-3</v>
      </c>
      <c r="V10">
        <f t="shared" si="9"/>
        <v>2.7558075142293248E-2</v>
      </c>
      <c r="X10">
        <f t="shared" si="14"/>
        <v>-9.7941317481841095E-3</v>
      </c>
      <c r="Y10">
        <f t="shared" si="15"/>
        <v>-6.3439568880303776E-2</v>
      </c>
      <c r="Z10">
        <f t="shared" si="16"/>
        <v>9.9007820612637687E-3</v>
      </c>
      <c r="AA10">
        <f t="shared" si="17"/>
        <v>2.6100823196920198E-2</v>
      </c>
      <c r="AB10">
        <f t="shared" si="18"/>
        <v>-6.533059952806064E-3</v>
      </c>
      <c r="AC10">
        <f t="shared" si="19"/>
        <v>-8.7694252832843933E-3</v>
      </c>
      <c r="AD10">
        <f t="shared" si="11"/>
        <v>3.2635205349780261E-3</v>
      </c>
      <c r="AE10">
        <f t="shared" si="12"/>
        <v>-7.8492064136557183E-3</v>
      </c>
      <c r="AF10">
        <f t="shared" si="13"/>
        <v>2.7558075142293248E-2</v>
      </c>
      <c r="AG10">
        <f t="shared" si="21"/>
        <v>1.0035951214216321</v>
      </c>
      <c r="AH10" s="8">
        <f t="shared" si="20"/>
        <v>-5.1434305112663115E-4</v>
      </c>
    </row>
    <row r="11" spans="1:34" x14ac:dyDescent="0.3">
      <c r="A11" s="2">
        <v>2015</v>
      </c>
      <c r="B11" s="5">
        <f>'E02.39-40'!C14/'E02.39-40'!$B14</f>
        <v>0.44017978803936408</v>
      </c>
      <c r="C11" s="5">
        <f>'E02.39-40'!D14/'E02.39-40'!$B14</f>
        <v>4.4965934897804689E-3</v>
      </c>
      <c r="D11" s="5">
        <f>'E02.39-40'!E14/'E02.39-40'!$B14</f>
        <v>0.1529674489023467</v>
      </c>
      <c r="E11" s="5">
        <f>'E02.39-40'!F14/'E02.39-40'!$B14</f>
        <v>2.7630582891748677E-3</v>
      </c>
      <c r="F11" s="5">
        <f>'E02.39-40'!G14/'E02.39-40'!$B14</f>
        <v>2.2672218016654049E-3</v>
      </c>
      <c r="G11" s="5">
        <f>'E02.39-40'!H14/'E02.39-40'!$B14</f>
        <v>6.4947009841029524E-2</v>
      </c>
      <c r="H11" s="5">
        <f>'E02.39-40'!I14/'E02.39-40'!$B14</f>
        <v>0.12698334595003785</v>
      </c>
      <c r="I11" s="5">
        <f>'E02.39-40'!J14/'E02.39-40'!$B14</f>
        <v>3.0134367903103709E-2</v>
      </c>
      <c r="J11" s="5">
        <f>'E02.39-40'!K14/'E02.39-40'!$B14</f>
        <v>4.6201741105223321E-2</v>
      </c>
      <c r="K11" s="8">
        <f>'E02.39-40'!B14/'E02.39-40'!X14*1/4</f>
        <v>0.14404131292402775</v>
      </c>
      <c r="L11">
        <v>10</v>
      </c>
      <c r="M11">
        <f t="shared" si="0"/>
        <v>100</v>
      </c>
      <c r="N11">
        <f t="shared" si="1"/>
        <v>-4.8820181728554291E-2</v>
      </c>
      <c r="O11">
        <f t="shared" si="2"/>
        <v>-6.3307364448159764E-2</v>
      </c>
      <c r="P11">
        <f t="shared" si="3"/>
        <v>8.813459865265294E-2</v>
      </c>
      <c r="Q11">
        <f t="shared" si="4"/>
        <v>5.1487214526578784E-2</v>
      </c>
      <c r="R11">
        <f t="shared" si="5"/>
        <v>9.6090562034289118E-2</v>
      </c>
      <c r="S11">
        <f t="shared" si="6"/>
        <v>3.3861761501835286E-2</v>
      </c>
      <c r="T11">
        <f t="shared" si="7"/>
        <v>6.9266177253248795E-3</v>
      </c>
      <c r="U11">
        <f t="shared" si="8"/>
        <v>3.5184426120394408E-2</v>
      </c>
      <c r="V11">
        <f t="shared" si="9"/>
        <v>5.9009922960519434E-2</v>
      </c>
      <c r="X11">
        <f t="shared" si="14"/>
        <v>-4.8820181728554291E-2</v>
      </c>
      <c r="Y11">
        <f t="shared" si="15"/>
        <v>-6.3307364448159764E-2</v>
      </c>
      <c r="Z11">
        <f t="shared" si="16"/>
        <v>8.813459865265294E-2</v>
      </c>
      <c r="AA11">
        <f t="shared" si="17"/>
        <v>5.1487214526578784E-2</v>
      </c>
      <c r="AB11">
        <f t="shared" si="18"/>
        <v>9.6090562034289118E-2</v>
      </c>
      <c r="AC11">
        <f t="shared" si="19"/>
        <v>3.3861761501835286E-2</v>
      </c>
      <c r="AD11">
        <f t="shared" si="11"/>
        <v>6.9266177253248795E-3</v>
      </c>
      <c r="AE11">
        <f t="shared" si="12"/>
        <v>3.5184426120394408E-2</v>
      </c>
      <c r="AF11">
        <f t="shared" si="13"/>
        <v>5.9009922960519434E-2</v>
      </c>
      <c r="AG11">
        <f t="shared" si="21"/>
        <v>0.96058794314229856</v>
      </c>
      <c r="AH11" s="8">
        <f t="shared" si="20"/>
        <v>-8.9044449257974501E-3</v>
      </c>
    </row>
    <row r="12" spans="1:34" x14ac:dyDescent="0.3">
      <c r="A12" s="2">
        <v>2016</v>
      </c>
      <c r="B12" s="5">
        <f>'E02.39-40'!C15/'E02.39-40'!$B15</f>
        <v>0.41864967694004818</v>
      </c>
      <c r="C12" s="5">
        <f>'E02.39-40'!D15/'E02.39-40'!$B15</f>
        <v>4.4294108377045853E-3</v>
      </c>
      <c r="D12" s="5">
        <f>'E02.39-40'!E15/'E02.39-40'!$B15</f>
        <v>0.16634398192965472</v>
      </c>
      <c r="E12" s="5">
        <f>'E02.39-40'!F15/'E02.39-40'!$B15</f>
        <v>2.9773295211508585E-3</v>
      </c>
      <c r="F12" s="5">
        <f>'E02.39-40'!G15/'E02.39-40'!$B15</f>
        <v>2.5796018220431197E-3</v>
      </c>
      <c r="G12" s="5">
        <f>'E02.39-40'!H15/'E02.39-40'!$B15</f>
        <v>7.1292690065062239E-2</v>
      </c>
      <c r="H12" s="5">
        <f>'E02.39-40'!I15/'E02.39-40'!$B15</f>
        <v>0.12636859602122213</v>
      </c>
      <c r="I12" s="5">
        <f>'E02.39-40'!J15/'E02.39-40'!$B15</f>
        <v>3.0285463427812419E-2</v>
      </c>
      <c r="J12" s="5">
        <f>'E02.39-40'!K15/'E02.39-40'!$B15</f>
        <v>4.6569786202600987E-2</v>
      </c>
      <c r="K12" s="8">
        <f>'E02.39-40'!B15/'E02.39-40'!X15*1/4</f>
        <v>0.14376290561665384</v>
      </c>
      <c r="L12">
        <v>11</v>
      </c>
      <c r="M12">
        <f t="shared" si="0"/>
        <v>121</v>
      </c>
      <c r="N12">
        <f t="shared" si="1"/>
        <v>-4.891208475340203E-2</v>
      </c>
      <c r="O12">
        <f t="shared" si="2"/>
        <v>-1.4940788449872455E-2</v>
      </c>
      <c r="P12">
        <f t="shared" si="3"/>
        <v>8.7446924971910089E-2</v>
      </c>
      <c r="Q12">
        <f t="shared" si="4"/>
        <v>7.7548574641173706E-2</v>
      </c>
      <c r="R12">
        <f t="shared" si="5"/>
        <v>0.1377809705906381</v>
      </c>
      <c r="S12">
        <f t="shared" si="6"/>
        <v>9.7705502371317809E-2</v>
      </c>
      <c r="T12">
        <f t="shared" si="7"/>
        <v>-4.8411854658294562E-3</v>
      </c>
      <c r="U12">
        <f t="shared" si="8"/>
        <v>5.0140598666132963E-3</v>
      </c>
      <c r="V12">
        <f t="shared" si="9"/>
        <v>7.9660438886806073E-3</v>
      </c>
      <c r="X12">
        <f t="shared" si="14"/>
        <v>-4.891208475340203E-2</v>
      </c>
      <c r="Y12">
        <f t="shared" si="15"/>
        <v>-1.4940788449872455E-2</v>
      </c>
      <c r="Z12">
        <f t="shared" si="16"/>
        <v>8.7446924971910089E-2</v>
      </c>
      <c r="AA12">
        <f t="shared" si="17"/>
        <v>7.7548574641173706E-2</v>
      </c>
      <c r="AB12">
        <f t="shared" si="18"/>
        <v>0.1377809705906381</v>
      </c>
      <c r="AC12">
        <f t="shared" si="19"/>
        <v>9.7705502371317809E-2</v>
      </c>
      <c r="AD12">
        <f t="shared" si="11"/>
        <v>-4.8411854658294562E-3</v>
      </c>
      <c r="AE12">
        <f t="shared" si="12"/>
        <v>5.0140598666132963E-3</v>
      </c>
      <c r="AF12">
        <f t="shared" si="13"/>
        <v>7.9660438886806073E-3</v>
      </c>
      <c r="AG12">
        <f t="shared" si="21"/>
        <v>0.99990337996761247</v>
      </c>
      <c r="AH12" s="8">
        <f t="shared" si="20"/>
        <v>-1.9328295592581091E-3</v>
      </c>
    </row>
    <row r="13" spans="1:34" x14ac:dyDescent="0.3">
      <c r="A13" s="2">
        <v>2017</v>
      </c>
      <c r="B13" s="5">
        <f>'E02.39-40'!C16/'E02.39-40'!$B16</f>
        <v>0.40155371913137711</v>
      </c>
      <c r="C13" s="5">
        <f>'E02.39-40'!D16/'E02.39-40'!$B16</f>
        <v>3.9215394183608485E-3</v>
      </c>
      <c r="D13" s="5">
        <f>'E02.39-40'!E16/'E02.39-40'!$B16</f>
        <v>0.17347132583784267</v>
      </c>
      <c r="E13" s="5">
        <f>'E02.39-40'!F16/'E02.39-40'!$B16</f>
        <v>2.8843611391457524E-3</v>
      </c>
      <c r="F13" s="5">
        <f>'E02.39-40'!G16/'E02.39-40'!$B16</f>
        <v>2.4914623655113086E-3</v>
      </c>
      <c r="G13" s="5">
        <f>'E02.39-40'!H16/'E02.39-40'!$B16</f>
        <v>7.4998975856277253E-2</v>
      </c>
      <c r="H13" s="5">
        <f>'E02.39-40'!I16/'E02.39-40'!$B16</f>
        <v>0.12862500325863913</v>
      </c>
      <c r="I13" s="5">
        <f>'E02.39-40'!J16/'E02.39-40'!$B16</f>
        <v>3.262549484762603E-2</v>
      </c>
      <c r="J13" s="5">
        <f>'E02.39-40'!K16/'E02.39-40'!$B16</f>
        <v>4.6296882506507972E-2</v>
      </c>
      <c r="K13" s="8">
        <f>'E02.39-40'!B16/'E02.39-40'!X16*1/4</f>
        <v>0.14331974773051401</v>
      </c>
      <c r="L13">
        <v>12</v>
      </c>
      <c r="M13">
        <f t="shared" si="0"/>
        <v>144</v>
      </c>
      <c r="N13">
        <f t="shared" si="1"/>
        <v>-4.0835951274648341E-2</v>
      </c>
      <c r="O13">
        <f t="shared" si="2"/>
        <v>-0.1146589101694</v>
      </c>
      <c r="P13">
        <f t="shared" si="3"/>
        <v>4.2847019925265739E-2</v>
      </c>
      <c r="Q13">
        <f t="shared" si="4"/>
        <v>-3.122542578665255E-2</v>
      </c>
      <c r="R13">
        <f t="shared" si="5"/>
        <v>-3.4167853262718761E-2</v>
      </c>
      <c r="S13">
        <f t="shared" si="6"/>
        <v>5.1986897784788821E-2</v>
      </c>
      <c r="T13">
        <f t="shared" si="7"/>
        <v>1.7855759329937104E-2</v>
      </c>
      <c r="U13">
        <f t="shared" si="8"/>
        <v>7.7265828386322788E-2</v>
      </c>
      <c r="V13">
        <f t="shared" si="9"/>
        <v>-5.8601019748244498E-3</v>
      </c>
      <c r="X13">
        <f t="shared" si="14"/>
        <v>-4.0835951274648341E-2</v>
      </c>
      <c r="Y13">
        <f t="shared" si="15"/>
        <v>-0.1146589101694</v>
      </c>
      <c r="Z13">
        <f t="shared" si="16"/>
        <v>4.2847019925265739E-2</v>
      </c>
      <c r="AA13">
        <f t="shared" si="17"/>
        <v>-3.122542578665255E-2</v>
      </c>
      <c r="AB13">
        <f t="shared" si="18"/>
        <v>-3.4167853262718761E-2</v>
      </c>
      <c r="AC13">
        <f t="shared" si="19"/>
        <v>5.1986897784788821E-2</v>
      </c>
      <c r="AD13">
        <f t="shared" si="11"/>
        <v>1.7855759329937104E-2</v>
      </c>
      <c r="AE13">
        <f t="shared" si="12"/>
        <v>7.7265828386322788E-2</v>
      </c>
      <c r="AF13">
        <f t="shared" si="13"/>
        <v>-5.8601019748244498E-3</v>
      </c>
      <c r="AG13">
        <f t="shared" si="21"/>
        <v>1.0084914689265709</v>
      </c>
      <c r="AH13" s="8">
        <f t="shared" si="20"/>
        <v>-3.0825607220371642E-3</v>
      </c>
    </row>
    <row r="14" spans="1:34" x14ac:dyDescent="0.3">
      <c r="A14" s="2">
        <v>2018</v>
      </c>
      <c r="B14" s="5">
        <f>'E02.39-40'!C17/'E02.39-40'!$B17</f>
        <v>0.37724103861056524</v>
      </c>
      <c r="C14" s="5">
        <f>'E02.39-40'!D17/'E02.39-40'!$B17</f>
        <v>3.3438157841377048E-3</v>
      </c>
      <c r="D14" s="5">
        <f>'E02.39-40'!E17/'E02.39-40'!$B17</f>
        <v>0.17912456174630501</v>
      </c>
      <c r="E14" s="5">
        <f>'E02.39-40'!F17/'E02.39-40'!$B17</f>
        <v>3.102338459042865E-3</v>
      </c>
      <c r="F14" s="5">
        <f>'E02.39-40'!G17/'E02.39-40'!$B17</f>
        <v>2.7060207117498075E-3</v>
      </c>
      <c r="G14" s="5">
        <f>'E02.39-40'!H17/'E02.39-40'!$B17</f>
        <v>7.8771378116624338E-2</v>
      </c>
      <c r="H14" s="5">
        <f>'E02.39-40'!I17/'E02.39-40'!$B17</f>
        <v>0.13499688475817243</v>
      </c>
      <c r="I14" s="5">
        <f>'E02.39-40'!J17/'E02.39-40'!$B17</f>
        <v>3.2706352512654517E-2</v>
      </c>
      <c r="J14" s="5">
        <f>'E02.39-40'!K17/'E02.39-40'!$B17</f>
        <v>5.0739731683668389E-2</v>
      </c>
      <c r="K14" s="8" t="e">
        <f>'E02.39-40'!B17/'E02.39-40'!X17*1/4</f>
        <v>#DIV/0!</v>
      </c>
      <c r="L14">
        <v>13</v>
      </c>
      <c r="M14">
        <f t="shared" si="0"/>
        <v>169</v>
      </c>
      <c r="N14">
        <f>B14/B13-1</f>
        <v>-6.0546520583606989E-2</v>
      </c>
      <c r="O14">
        <f t="shared" si="2"/>
        <v>-0.14732062401775492</v>
      </c>
      <c r="P14">
        <f t="shared" si="3"/>
        <v>3.2588878197350457E-2</v>
      </c>
      <c r="Q14">
        <f t="shared" si="4"/>
        <v>7.5572131706666212E-2</v>
      </c>
      <c r="R14">
        <f t="shared" si="5"/>
        <v>8.6117434165804196E-2</v>
      </c>
      <c r="S14">
        <f t="shared" si="6"/>
        <v>5.0299383655268093E-2</v>
      </c>
      <c r="T14">
        <f t="shared" si="7"/>
        <v>4.9538436059128665E-2</v>
      </c>
      <c r="U14">
        <f t="shared" si="8"/>
        <v>2.4783582718399533E-3</v>
      </c>
      <c r="V14">
        <f t="shared" si="9"/>
        <v>9.5964327112865178E-2</v>
      </c>
      <c r="X14">
        <f t="shared" si="14"/>
        <v>-6.0546520583606989E-2</v>
      </c>
      <c r="Y14">
        <f t="shared" si="15"/>
        <v>-0.14732062401775492</v>
      </c>
      <c r="Z14">
        <f t="shared" si="16"/>
        <v>3.2588878197350457E-2</v>
      </c>
      <c r="AA14">
        <f t="shared" si="17"/>
        <v>7.5572131706666212E-2</v>
      </c>
      <c r="AB14">
        <f t="shared" si="18"/>
        <v>8.6117434165804196E-2</v>
      </c>
      <c r="AC14">
        <f t="shared" si="19"/>
        <v>5.0299383655268093E-2</v>
      </c>
      <c r="AD14">
        <f t="shared" si="11"/>
        <v>4.9538436059128665E-2</v>
      </c>
      <c r="AE14">
        <f t="shared" si="12"/>
        <v>2.4783582718399533E-3</v>
      </c>
      <c r="AF14">
        <f t="shared" si="13"/>
        <v>9.5964327112865178E-2</v>
      </c>
      <c r="AG14">
        <f t="shared" si="21"/>
        <v>0.97945026261654367</v>
      </c>
      <c r="AH14" s="8" t="e">
        <f t="shared" si="20"/>
        <v>#DIV/0!</v>
      </c>
    </row>
    <row r="15" spans="1:34" x14ac:dyDescent="0.3">
      <c r="A15" s="6">
        <v>2019.1538461538501</v>
      </c>
      <c r="B15">
        <f>B14*(1+X$16)</f>
        <v>0.36557852249706146</v>
      </c>
      <c r="C15">
        <f t="shared" ref="C15:C45" si="22">C14*(1+Y$16)</f>
        <v>3.1912755711626896E-3</v>
      </c>
      <c r="D15">
        <f t="shared" ref="D15:D45" si="23">D14*(1+Z$16)</f>
        <v>0.18559059593808899</v>
      </c>
      <c r="E15">
        <f t="shared" ref="E15:E45" si="24">E14*(1+AA$16)</f>
        <v>3.1047943280922354E-3</v>
      </c>
      <c r="F15">
        <f t="shared" ref="F15:F45" si="25">F14*(1+AB$16)</f>
        <v>2.7114551440584451E-3</v>
      </c>
      <c r="G15">
        <f t="shared" ref="G15:G45" si="26">G14*(1+AC$16)</f>
        <v>8.2449726710698307E-2</v>
      </c>
      <c r="H15">
        <f t="shared" ref="H15:H45" si="27">H14*(1+AD$16)</f>
        <v>0.1376297999032208</v>
      </c>
      <c r="I15">
        <f t="shared" ref="I15:I45" si="28">I14*(1+AE$16)</f>
        <v>3.2944451949225628E-2</v>
      </c>
      <c r="J15">
        <f t="shared" ref="J15:J45" si="29">J14*(1+AF$16)</f>
        <v>5.5133576965176255E-2</v>
      </c>
      <c r="L15">
        <v>100</v>
      </c>
      <c r="M15">
        <f t="shared" si="0"/>
        <v>10000</v>
      </c>
      <c r="N15">
        <f>AVERAGE(N3:N14)</f>
        <v>-3.0915290013140102E-2</v>
      </c>
      <c r="O15">
        <f t="shared" ref="O15:V15" si="30">AVERAGE(O3:O14)</f>
        <v>-4.5618605456266732E-2</v>
      </c>
      <c r="P15">
        <f t="shared" si="30"/>
        <v>3.6097976339737624E-2</v>
      </c>
      <c r="Q15">
        <f t="shared" si="30"/>
        <v>7.9161867146120468E-4</v>
      </c>
      <c r="R15">
        <f t="shared" si="30"/>
        <v>2.0082744692384025E-3</v>
      </c>
      <c r="S15">
        <f t="shared" si="30"/>
        <v>4.6696511880597313E-2</v>
      </c>
      <c r="T15">
        <f t="shared" si="30"/>
        <v>1.9503525209228916E-2</v>
      </c>
      <c r="U15">
        <f t="shared" si="30"/>
        <v>7.2799140924987753E-3</v>
      </c>
      <c r="V15">
        <f t="shared" si="30"/>
        <v>8.659575318412889E-2</v>
      </c>
    </row>
    <row r="16" spans="1:34" x14ac:dyDescent="0.3">
      <c r="A16" s="6">
        <v>2020.18681318681</v>
      </c>
      <c r="B16">
        <f t="shared" ref="B16:B79" si="31">B15*(1+X$16)</f>
        <v>0.35427655645148953</v>
      </c>
      <c r="C16">
        <f t="shared" si="22"/>
        <v>3.0456940299795968E-3</v>
      </c>
      <c r="D16">
        <f t="shared" si="23"/>
        <v>0.19229004087913992</v>
      </c>
      <c r="E16">
        <f t="shared" si="24"/>
        <v>3.1072521412534001E-3</v>
      </c>
      <c r="F16">
        <f t="shared" si="25"/>
        <v>2.7169004901987431E-3</v>
      </c>
      <c r="G16">
        <f t="shared" si="26"/>
        <v>8.6299841353596432E-2</v>
      </c>
      <c r="H16">
        <f t="shared" si="27"/>
        <v>0.14031406617517439</v>
      </c>
      <c r="I16">
        <f t="shared" si="28"/>
        <v>3.3184284729240447E-2</v>
      </c>
      <c r="J16">
        <f t="shared" si="29"/>
        <v>5.9907910588210829E-2</v>
      </c>
      <c r="X16">
        <f>AVERAGE(X3:X14)</f>
        <v>-3.0915290013140102E-2</v>
      </c>
      <c r="Y16">
        <f t="shared" ref="Y16:AF16" si="32">AVERAGE(Y3:Y14)</f>
        <v>-4.5618605456266732E-2</v>
      </c>
      <c r="Z16">
        <f t="shared" si="32"/>
        <v>3.6097976339737624E-2</v>
      </c>
      <c r="AA16">
        <f t="shared" si="32"/>
        <v>7.9161867146120468E-4</v>
      </c>
      <c r="AB16">
        <f t="shared" si="32"/>
        <v>2.0082744692384025E-3</v>
      </c>
      <c r="AC16">
        <f t="shared" si="32"/>
        <v>4.6696511880597313E-2</v>
      </c>
      <c r="AD16">
        <f t="shared" si="32"/>
        <v>1.9503525209228916E-2</v>
      </c>
      <c r="AE16">
        <f t="shared" si="32"/>
        <v>7.2799140924987753E-3</v>
      </c>
      <c r="AF16">
        <f t="shared" si="32"/>
        <v>8.659575318412889E-2</v>
      </c>
      <c r="AG16">
        <f>AVERAGE(AG4:AG14)</f>
        <v>0.99811967483309649</v>
      </c>
    </row>
    <row r="17" spans="1:32" x14ac:dyDescent="0.3">
      <c r="A17" s="2">
        <v>2021.3003663003601</v>
      </c>
      <c r="B17">
        <f t="shared" si="31"/>
        <v>0.34332399396393515</v>
      </c>
      <c r="C17">
        <f t="shared" si="22"/>
        <v>2.9067537156854503E-3</v>
      </c>
      <c r="D17">
        <f t="shared" si="23"/>
        <v>0.19923132222516229</v>
      </c>
      <c r="E17">
        <f t="shared" si="24"/>
        <v>3.1097119000653541E-3</v>
      </c>
      <c r="F17">
        <f t="shared" si="25"/>
        <v>2.7223567720886708E-3</v>
      </c>
      <c r="G17">
        <f t="shared" si="26"/>
        <v>9.0329742920658318E-2</v>
      </c>
      <c r="H17">
        <f t="shared" si="27"/>
        <v>0.14305068510203131</v>
      </c>
      <c r="I17">
        <f t="shared" si="28"/>
        <v>3.342586347129034E-2</v>
      </c>
      <c r="J17">
        <f t="shared" si="29"/>
        <v>6.5095681227284388E-2</v>
      </c>
    </row>
    <row r="18" spans="1:32" x14ac:dyDescent="0.3">
      <c r="A18" s="6">
        <v>2022.3937728937699</v>
      </c>
      <c r="B18">
        <f t="shared" si="31"/>
        <v>0.33271003312207054</v>
      </c>
      <c r="C18">
        <f t="shared" si="22"/>
        <v>2.7741516647710584E-3</v>
      </c>
      <c r="D18">
        <f t="shared" si="23"/>
        <v>0.20642316978098083</v>
      </c>
      <c r="E18">
        <f t="shared" si="24"/>
        <v>3.1121736060683108E-3</v>
      </c>
      <c r="F18">
        <f t="shared" si="25"/>
        <v>2.727824011690215E-3</v>
      </c>
      <c r="G18">
        <f t="shared" si="26"/>
        <v>9.4547826834124146E-2</v>
      </c>
      <c r="H18">
        <f t="shared" si="27"/>
        <v>0.14584067774511622</v>
      </c>
      <c r="I18">
        <f t="shared" si="28"/>
        <v>3.3669200885828927E-2</v>
      </c>
      <c r="J18">
        <f t="shared" si="29"/>
        <v>7.0732690772195031E-2</v>
      </c>
      <c r="X18">
        <f>X16+1</f>
        <v>0.96908470998685992</v>
      </c>
      <c r="Y18" s="8">
        <f t="shared" ref="Y18:AF18" si="33">Y16+1</f>
        <v>0.95438139454373327</v>
      </c>
      <c r="Z18" s="8">
        <f t="shared" si="33"/>
        <v>1.0360979763397375</v>
      </c>
      <c r="AA18" s="8">
        <f t="shared" si="33"/>
        <v>1.0007916186714612</v>
      </c>
      <c r="AB18" s="8">
        <f t="shared" si="33"/>
        <v>1.0020082744692385</v>
      </c>
      <c r="AC18" s="8">
        <f t="shared" si="33"/>
        <v>1.0466965118805973</v>
      </c>
      <c r="AD18" s="8">
        <f t="shared" si="33"/>
        <v>1.0195035252092288</v>
      </c>
      <c r="AE18" s="8">
        <f t="shared" si="33"/>
        <v>1.0072799140924988</v>
      </c>
      <c r="AF18" s="8">
        <f t="shared" si="33"/>
        <v>1.0865957531841288</v>
      </c>
    </row>
    <row r="19" spans="1:32" x14ac:dyDescent="0.3">
      <c r="A19" s="6">
        <v>2023.4871794871699</v>
      </c>
      <c r="B19">
        <f t="shared" si="31"/>
        <v>0.32242420595782029</v>
      </c>
      <c r="C19">
        <f t="shared" si="22"/>
        <v>2.6475987345000221E-3</v>
      </c>
      <c r="D19">
        <f t="shared" si="23"/>
        <v>0.21387462847970828</v>
      </c>
      <c r="E19">
        <f t="shared" si="24"/>
        <v>3.1146372608037028E-3</v>
      </c>
      <c r="F19">
        <f t="shared" si="25"/>
        <v>2.733302231009468E-3</v>
      </c>
      <c r="G19">
        <f t="shared" si="26"/>
        <v>9.8962880553168486E-2</v>
      </c>
      <c r="H19">
        <f t="shared" si="27"/>
        <v>0.1486850850800491</v>
      </c>
      <c r="I19">
        <f t="shared" si="28"/>
        <v>3.3914309775840847E-2</v>
      </c>
      <c r="J19">
        <f t="shared" si="29"/>
        <v>7.6857841404353339E-2</v>
      </c>
    </row>
    <row r="20" spans="1:32" x14ac:dyDescent="0.3">
      <c r="A20" s="2">
        <v>2024.5805860805799</v>
      </c>
      <c r="B20">
        <f t="shared" si="31"/>
        <v>0.31245636812337785</v>
      </c>
      <c r="C20">
        <f t="shared" si="22"/>
        <v>2.5268189724243547E-3</v>
      </c>
      <c r="D20">
        <f t="shared" si="23"/>
        <v>0.22159506975823895</v>
      </c>
      <c r="E20">
        <f t="shared" si="24"/>
        <v>3.1171028658141839E-3</v>
      </c>
      <c r="F20">
        <f t="shared" si="25"/>
        <v>2.7387914520967168E-3</v>
      </c>
      <c r="G20">
        <f t="shared" si="26"/>
        <v>0.10358410188065766</v>
      </c>
      <c r="H20">
        <f t="shared" si="27"/>
        <v>0.15158496838514418</v>
      </c>
      <c r="I20">
        <f t="shared" si="28"/>
        <v>3.416120303751536E-2</v>
      </c>
      <c r="J20">
        <f t="shared" si="29"/>
        <v>8.3513404068869632E-2</v>
      </c>
    </row>
    <row r="21" spans="1:32" x14ac:dyDescent="0.3">
      <c r="A21" s="6">
        <v>2025.6739926739799</v>
      </c>
      <c r="B21">
        <f t="shared" si="31"/>
        <v>0.30279668888639116</v>
      </c>
      <c r="C21">
        <f t="shared" si="22"/>
        <v>2.4115490146619186E-3</v>
      </c>
      <c r="D21">
        <f t="shared" si="23"/>
        <v>0.22959420334337435</v>
      </c>
      <c r="E21">
        <f t="shared" si="24"/>
        <v>3.1195704226436275E-3</v>
      </c>
      <c r="F21">
        <f t="shared" si="25"/>
        <v>2.744291697046531E-3</v>
      </c>
      <c r="G21">
        <f t="shared" si="26"/>
        <v>0.10842111812476879</v>
      </c>
      <c r="H21">
        <f t="shared" si="27"/>
        <v>0.154541409637384</v>
      </c>
      <c r="I21">
        <f t="shared" si="28"/>
        <v>3.4409893660924881E-2</v>
      </c>
      <c r="J21">
        <f t="shared" si="29"/>
        <v>9.0745310195183893E-2</v>
      </c>
    </row>
    <row r="22" spans="1:32" x14ac:dyDescent="0.3">
      <c r="A22" s="6">
        <v>2026.7673992673899</v>
      </c>
      <c r="B22">
        <f t="shared" si="31"/>
        <v>0.29343564143444983</v>
      </c>
      <c r="C22">
        <f t="shared" si="22"/>
        <v>2.3015375116236078E-3</v>
      </c>
      <c r="D22">
        <f t="shared" si="23"/>
        <v>0.23788208946340436</v>
      </c>
      <c r="E22">
        <f t="shared" si="24"/>
        <v>3.1220399328371301E-3</v>
      </c>
      <c r="F22">
        <f t="shared" si="25"/>
        <v>2.7498029879978528E-3</v>
      </c>
      <c r="G22">
        <f t="shared" si="26"/>
        <v>0.1134840061553897</v>
      </c>
      <c r="H22">
        <f t="shared" si="27"/>
        <v>0.15755551191611647</v>
      </c>
      <c r="I22">
        <f t="shared" si="28"/>
        <v>3.4660394730708435E-2</v>
      </c>
      <c r="J22">
        <f t="shared" si="29"/>
        <v>9.8603468679463249E-2</v>
      </c>
    </row>
    <row r="23" spans="1:32" x14ac:dyDescent="0.3">
      <c r="A23" s="2">
        <v>2027.8608058607899</v>
      </c>
      <c r="B23">
        <f t="shared" si="31"/>
        <v>0.28436399347931202</v>
      </c>
      <c r="C23">
        <f t="shared" si="22"/>
        <v>2.1965445799380524E-3</v>
      </c>
      <c r="D23">
        <f t="shared" si="23"/>
        <v>0.24646915150050167</v>
      </c>
      <c r="E23">
        <f t="shared" si="24"/>
        <v>3.1245113979410113E-3</v>
      </c>
      <c r="F23">
        <f t="shared" si="25"/>
        <v>2.7553253471340844E-3</v>
      </c>
      <c r="G23">
        <f t="shared" si="26"/>
        <v>0.11878331339708263</v>
      </c>
      <c r="H23">
        <f t="shared" si="27"/>
        <v>0.1606283998146254</v>
      </c>
      <c r="I23">
        <f t="shared" si="28"/>
        <v>3.4912719426760094E-2</v>
      </c>
      <c r="J23">
        <f t="shared" si="29"/>
        <v>0.10714211031632903</v>
      </c>
      <c r="M23">
        <f>CORREL(B3:B14,B2:B13)</f>
        <v>0.98943712379791637</v>
      </c>
      <c r="N23">
        <f t="shared" ref="N23:V23" si="34">CORREL(C3:C14,C2:C13)</f>
        <v>0.95112781498859844</v>
      </c>
      <c r="O23">
        <f t="shared" si="34"/>
        <v>0.96921636678426781</v>
      </c>
      <c r="P23">
        <f t="shared" si="34"/>
        <v>0.29176226852341008</v>
      </c>
      <c r="Q23">
        <f t="shared" si="34"/>
        <v>0.45797970952275097</v>
      </c>
      <c r="R23">
        <f t="shared" si="34"/>
        <v>0.9276244318477237</v>
      </c>
      <c r="S23">
        <f t="shared" si="34"/>
        <v>0.95276530923293901</v>
      </c>
      <c r="T23">
        <f t="shared" si="34"/>
        <v>0.70263133194459215</v>
      </c>
      <c r="U23">
        <f t="shared" si="34"/>
        <v>0.98481963966858577</v>
      </c>
      <c r="V23" t="e">
        <f t="shared" si="34"/>
        <v>#DIV/0!</v>
      </c>
    </row>
    <row r="24" spans="1:32" x14ac:dyDescent="0.3">
      <c r="A24" s="6">
        <v>2028.9542124541999</v>
      </c>
      <c r="B24">
        <f t="shared" si="31"/>
        <v>0.2755727981516044</v>
      </c>
      <c r="C24">
        <f t="shared" si="22"/>
        <v>2.0963412793787574E-3</v>
      </c>
      <c r="D24">
        <f t="shared" si="23"/>
        <v>0.25536618909984199</v>
      </c>
      <c r="E24">
        <f t="shared" si="24"/>
        <v>3.1269848195028148E-3</v>
      </c>
      <c r="F24">
        <f t="shared" si="25"/>
        <v>2.7608587966831792E-3</v>
      </c>
      <c r="G24">
        <f t="shared" si="26"/>
        <v>0.12433007980234621</v>
      </c>
      <c r="H24">
        <f t="shared" si="27"/>
        <v>0.16376121985972802</v>
      </c>
      <c r="I24">
        <f t="shared" si="28"/>
        <v>3.5166881024922422E-2</v>
      </c>
      <c r="J24">
        <f t="shared" si="29"/>
        <v>0.11642016205690857</v>
      </c>
    </row>
    <row r="25" spans="1:32" x14ac:dyDescent="0.3">
      <c r="A25" s="6">
        <v>2030.0476190475999</v>
      </c>
      <c r="B25">
        <f t="shared" si="31"/>
        <v>0.26705338517701505</v>
      </c>
      <c r="C25">
        <f t="shared" si="22"/>
        <v>2.0007091136530924E-3</v>
      </c>
      <c r="D25">
        <f t="shared" si="23"/>
        <v>0.26458439175193704</v>
      </c>
      <c r="E25">
        <f t="shared" si="24"/>
        <v>3.1294601990713086E-3</v>
      </c>
      <c r="F25">
        <f t="shared" si="25"/>
        <v>2.7664033589177303E-3</v>
      </c>
      <c r="G25">
        <f t="shared" si="26"/>
        <v>0.13013586085095208</v>
      </c>
      <c r="H25">
        <f t="shared" si="27"/>
        <v>0.1669551409395563</v>
      </c>
      <c r="I25">
        <f t="shared" si="28"/>
        <v>3.5422892897684986E-2</v>
      </c>
      <c r="J25">
        <f t="shared" si="29"/>
        <v>0.12650165367604491</v>
      </c>
    </row>
    <row r="26" spans="1:32" x14ac:dyDescent="0.3">
      <c r="A26" s="2">
        <v>2031.1410256410099</v>
      </c>
      <c r="B26">
        <f t="shared" si="31"/>
        <v>0.25879735232527684</v>
      </c>
      <c r="C26">
        <f t="shared" si="22"/>
        <v>1.9094395539645949E-3</v>
      </c>
      <c r="D26">
        <f t="shared" si="23"/>
        <v>0.27413535286526231</v>
      </c>
      <c r="E26">
        <f t="shared" si="24"/>
        <v>3.1319375381964878E-3</v>
      </c>
      <c r="F26">
        <f t="shared" si="25"/>
        <v>2.7719590561550603E-3</v>
      </c>
      <c r="G26">
        <f t="shared" si="26"/>
        <v>0.13621275162327032</v>
      </c>
      <c r="H26">
        <f t="shared" si="27"/>
        <v>0.17021135473968127</v>
      </c>
      <c r="I26">
        <f t="shared" si="28"/>
        <v>3.5680768514887919E-2</v>
      </c>
      <c r="J26">
        <f t="shared" si="29"/>
        <v>0.13745615965515984</v>
      </c>
      <c r="M26">
        <f>187.67*20</f>
        <v>3753.3999999999996</v>
      </c>
      <c r="N26">
        <f>3937/187</f>
        <v>21.053475935828878</v>
      </c>
    </row>
    <row r="27" spans="1:32" x14ac:dyDescent="0.3">
      <c r="A27" s="6">
        <v>2032.23443223441</v>
      </c>
      <c r="B27">
        <f t="shared" si="31"/>
        <v>0.25079655712350812</v>
      </c>
      <c r="C27">
        <f t="shared" si="22"/>
        <v>1.8223335843096941E-3</v>
      </c>
      <c r="D27">
        <f t="shared" si="23"/>
        <v>0.28403108434687813</v>
      </c>
      <c r="E27">
        <f t="shared" si="24"/>
        <v>3.1344168384295741E-3</v>
      </c>
      <c r="F27">
        <f t="shared" si="25"/>
        <v>2.7775259107573106E-3</v>
      </c>
      <c r="G27">
        <f t="shared" si="26"/>
        <v>0.14257341199773521</v>
      </c>
      <c r="H27">
        <f t="shared" si="27"/>
        <v>0.17353107618774363</v>
      </c>
      <c r="I27">
        <f t="shared" si="28"/>
        <v>3.5940521444430641E-2</v>
      </c>
      <c r="J27">
        <f t="shared" si="29"/>
        <v>0.14935927933029627</v>
      </c>
    </row>
    <row r="28" spans="1:32" x14ac:dyDescent="0.3">
      <c r="A28" s="6">
        <v>2033.32783882782</v>
      </c>
      <c r="B28">
        <f t="shared" si="31"/>
        <v>0.24304310882573782</v>
      </c>
      <c r="C28">
        <f t="shared" si="22"/>
        <v>1.7392012675173658E-3</v>
      </c>
      <c r="D28">
        <f t="shared" si="23"/>
        <v>0.29428403170938172</v>
      </c>
      <c r="E28">
        <f t="shared" si="24"/>
        <v>3.1368981013230172E-3</v>
      </c>
      <c r="F28">
        <f t="shared" si="25"/>
        <v>2.7831039451315328E-3</v>
      </c>
      <c r="G28">
        <f t="shared" si="26"/>
        <v>0.14923109302494475</v>
      </c>
      <c r="H28">
        <f t="shared" si="27"/>
        <v>0.1769155439067559</v>
      </c>
      <c r="I28">
        <f t="shared" si="28"/>
        <v>3.6202165352985712E-2</v>
      </c>
      <c r="J28">
        <f t="shared" si="29"/>
        <v>0.16229315861894197</v>
      </c>
    </row>
    <row r="29" spans="1:32" x14ac:dyDescent="0.3">
      <c r="A29" s="2">
        <v>2034.42124542122</v>
      </c>
      <c r="B29">
        <f t="shared" si="31"/>
        <v>0.23552936063069496</v>
      </c>
      <c r="C29">
        <f t="shared" si="22"/>
        <v>1.6598613310854521E-3</v>
      </c>
      <c r="D29">
        <f t="shared" si="23"/>
        <v>0.30490708972318958</v>
      </c>
      <c r="E29">
        <f t="shared" si="24"/>
        <v>3.1393813284304956E-3</v>
      </c>
      <c r="F29">
        <f t="shared" si="25"/>
        <v>2.7886931817297771E-3</v>
      </c>
      <c r="G29">
        <f t="shared" si="26"/>
        <v>0.15619966453333861</v>
      </c>
      <c r="H29">
        <f t="shared" si="27"/>
        <v>0.18036602067724575</v>
      </c>
      <c r="I29">
        <f t="shared" si="28"/>
        <v>3.6465714006717886E-2</v>
      </c>
      <c r="J29">
        <f t="shared" si="29"/>
        <v>0.17634705692618055</v>
      </c>
    </row>
    <row r="30" spans="1:32" x14ac:dyDescent="0.3">
      <c r="A30" s="6">
        <v>2035.51465201463</v>
      </c>
      <c r="B30">
        <f t="shared" si="31"/>
        <v>0.22824790214018756</v>
      </c>
      <c r="C30">
        <f t="shared" si="22"/>
        <v>1.5841407719105513E-3</v>
      </c>
      <c r="D30">
        <f t="shared" si="23"/>
        <v>0.31591361863383549</v>
      </c>
      <c r="E30">
        <f t="shared" si="24"/>
        <v>3.1418665213069179E-3</v>
      </c>
      <c r="F30">
        <f t="shared" si="25"/>
        <v>2.7942936430491844E-3</v>
      </c>
      <c r="G30">
        <f t="shared" si="26"/>
        <v>0.16349364402396496</v>
      </c>
      <c r="H30">
        <f t="shared" si="27"/>
        <v>0.1838837939084127</v>
      </c>
      <c r="I30">
        <f t="shared" si="28"/>
        <v>3.6731181272008424E-2</v>
      </c>
      <c r="J30">
        <f t="shared" si="29"/>
        <v>0.19161796314250759</v>
      </c>
    </row>
    <row r="31" spans="1:32" x14ac:dyDescent="0.3">
      <c r="A31" s="6">
        <v>2036.60805860803</v>
      </c>
      <c r="B31">
        <f t="shared" si="31"/>
        <v>0.22119155205063284</v>
      </c>
      <c r="C31">
        <f t="shared" si="22"/>
        <v>1.5118744790495781E-3</v>
      </c>
      <c r="D31">
        <f t="shared" si="23"/>
        <v>0.32731746096468056</v>
      </c>
      <c r="E31">
        <f t="shared" si="24"/>
        <v>3.144353681508423E-3</v>
      </c>
      <c r="F31">
        <f t="shared" si="25"/>
        <v>2.7999053516320756E-3</v>
      </c>
      <c r="G31">
        <f t="shared" si="26"/>
        <v>0.17112822691453219</v>
      </c>
      <c r="H31">
        <f t="shared" si="27"/>
        <v>0.18747017611847405</v>
      </c>
      <c r="I31">
        <f t="shared" si="28"/>
        <v>3.6998581116184648E-2</v>
      </c>
      <c r="J31">
        <f t="shared" si="29"/>
        <v>0.20821126498444167</v>
      </c>
    </row>
    <row r="32" spans="1:32" x14ac:dyDescent="0.3">
      <c r="A32" s="2">
        <v>2037.70146520144</v>
      </c>
      <c r="B32">
        <f t="shared" si="31"/>
        <v>0.21435335107053097</v>
      </c>
      <c r="C32">
        <f t="shared" si="22"/>
        <v>1.4429048736904165E-3</v>
      </c>
      <c r="D32">
        <f t="shared" si="23"/>
        <v>0.33913295892616657</v>
      </c>
      <c r="E32">
        <f t="shared" si="24"/>
        <v>3.1468428105923827E-3</v>
      </c>
      <c r="F32">
        <f t="shared" si="25"/>
        <v>2.8055283300660425E-3</v>
      </c>
      <c r="G32">
        <f t="shared" si="26"/>
        <v>0.17911931819575219</v>
      </c>
      <c r="H32">
        <f t="shared" si="27"/>
        <v>0.19112650542437928</v>
      </c>
      <c r="I32">
        <f t="shared" si="28"/>
        <v>3.7267927608254821E-2</v>
      </c>
      <c r="J32">
        <f t="shared" si="29"/>
        <v>0.22624147629718963</v>
      </c>
    </row>
    <row r="33" spans="1:17" x14ac:dyDescent="0.3">
      <c r="A33" s="6">
        <v>2038.79487179484</v>
      </c>
      <c r="B33">
        <f t="shared" si="31"/>
        <v>0.20772655505689708</v>
      </c>
      <c r="C33">
        <f t="shared" si="22"/>
        <v>1.3770815655466089E-3</v>
      </c>
      <c r="D33">
        <f t="shared" si="23"/>
        <v>0.35137497245350852</v>
      </c>
      <c r="E33">
        <f t="shared" si="24"/>
        <v>3.149333910117401E-3</v>
      </c>
      <c r="F33">
        <f t="shared" si="25"/>
        <v>2.8111626009840393E-3</v>
      </c>
      <c r="G33">
        <f t="shared" si="26"/>
        <v>0.18748356556592463</v>
      </c>
      <c r="H33">
        <f t="shared" si="27"/>
        <v>0.19485414604107548</v>
      </c>
      <c r="I33">
        <f t="shared" si="28"/>
        <v>3.7539234919648383E-2</v>
      </c>
      <c r="J33">
        <f t="shared" si="29"/>
        <v>0.24583302733863399</v>
      </c>
    </row>
    <row r="34" spans="1:17" x14ac:dyDescent="0.3">
      <c r="A34" s="6">
        <v>2039.88827838825</v>
      </c>
      <c r="B34">
        <f t="shared" si="31"/>
        <v>0.2013046283638826</v>
      </c>
      <c r="C34">
        <f t="shared" si="22"/>
        <v>1.3142610249268401E-3</v>
      </c>
      <c r="D34">
        <f t="shared" si="23"/>
        <v>0.36405889789551121</v>
      </c>
      <c r="E34">
        <f t="shared" si="24"/>
        <v>3.1518269816433156E-3</v>
      </c>
      <c r="F34">
        <f t="shared" si="25"/>
        <v>2.8168081870644734E-3</v>
      </c>
      <c r="G34">
        <f t="shared" si="26"/>
        <v>0.19623839411279057</v>
      </c>
      <c r="H34">
        <f t="shared" si="27"/>
        <v>0.19865448879051034</v>
      </c>
      <c r="I34">
        <f t="shared" si="28"/>
        <v>3.7812517324961555E-2</v>
      </c>
      <c r="J34">
        <f t="shared" si="29"/>
        <v>0.26712112349855754</v>
      </c>
    </row>
    <row r="35" spans="1:17" x14ac:dyDescent="0.3">
      <c r="A35" s="2">
        <v>2040.98168498165</v>
      </c>
      <c r="B35">
        <f t="shared" si="31"/>
        <v>0.19508123739702579</v>
      </c>
      <c r="C35">
        <f t="shared" si="22"/>
        <v>1.2543062697641539E-3</v>
      </c>
      <c r="D35">
        <f t="shared" si="23"/>
        <v>0.37720068737801432</v>
      </c>
      <c r="E35">
        <f t="shared" si="24"/>
        <v>3.1543220267311995E-3</v>
      </c>
      <c r="F35">
        <f t="shared" si="25"/>
        <v>2.8224651110312967E-3</v>
      </c>
      <c r="G35">
        <f t="shared" si="26"/>
        <v>0.20540204261490783</v>
      </c>
      <c r="H35">
        <f t="shared" si="27"/>
        <v>0.20252895162056253</v>
      </c>
      <c r="I35">
        <f t="shared" si="28"/>
        <v>3.8087789202708396E-2</v>
      </c>
      <c r="J35">
        <f t="shared" si="29"/>
        <v>0.29025267837930585</v>
      </c>
    </row>
    <row r="36" spans="1:17" x14ac:dyDescent="0.3">
      <c r="A36" s="6">
        <v>2042.07509157506</v>
      </c>
      <c r="B36">
        <f t="shared" si="31"/>
        <v>0.18905024436677451</v>
      </c>
      <c r="C36">
        <f t="shared" si="22"/>
        <v>1.1970865669224612E-3</v>
      </c>
      <c r="D36">
        <f t="shared" si="23"/>
        <v>0.39081686886631861</v>
      </c>
      <c r="E36">
        <f t="shared" si="24"/>
        <v>3.156819046943361E-3</v>
      </c>
      <c r="F36">
        <f t="shared" si="25"/>
        <v>2.8281333956540972E-3</v>
      </c>
      <c r="G36">
        <f t="shared" si="26"/>
        <v>0.21499360153817382</v>
      </c>
      <c r="H36">
        <f t="shared" si="27"/>
        <v>0.20647898013409285</v>
      </c>
      <c r="I36">
        <f t="shared" si="28"/>
        <v>3.8365065036077318E-2</v>
      </c>
      <c r="J36">
        <f t="shared" si="29"/>
        <v>0.31538732767727257</v>
      </c>
    </row>
    <row r="37" spans="1:17" x14ac:dyDescent="0.3">
      <c r="A37" s="6">
        <v>2043.16849816846</v>
      </c>
      <c r="B37">
        <f t="shared" si="31"/>
        <v>0.18320570123512067</v>
      </c>
      <c r="C37">
        <f t="shared" si="22"/>
        <v>1.1424771471290286E-3</v>
      </c>
      <c r="D37">
        <f t="shared" si="23"/>
        <v>0.40492456695182527</v>
      </c>
      <c r="E37">
        <f t="shared" si="24"/>
        <v>3.1593180438433456E-3</v>
      </c>
      <c r="F37">
        <f t="shared" si="25"/>
        <v>2.83381306374819E-3</v>
      </c>
      <c r="G37">
        <f t="shared" si="26"/>
        <v>0.22503305280665356</v>
      </c>
      <c r="H37">
        <f t="shared" si="27"/>
        <v>0.210506048128314</v>
      </c>
      <c r="I37">
        <f t="shared" si="28"/>
        <v>3.864435941369309E-2</v>
      </c>
      <c r="J37">
        <f t="shared" si="29"/>
        <v>0.34269853086221563</v>
      </c>
    </row>
    <row r="38" spans="1:17" x14ac:dyDescent="0.3">
      <c r="A38" s="2">
        <v>2044.26190476187</v>
      </c>
      <c r="B38">
        <f t="shared" si="31"/>
        <v>0.17754184384937621</v>
      </c>
      <c r="C38">
        <f t="shared" si="22"/>
        <v>1.0903589329113483E-3</v>
      </c>
      <c r="D38">
        <f t="shared" si="23"/>
        <v>0.41954152438903075</v>
      </c>
      <c r="E38">
        <f t="shared" si="24"/>
        <v>3.1618190189959361E-3</v>
      </c>
      <c r="F38">
        <f t="shared" si="25"/>
        <v>2.83950413817471E-3</v>
      </c>
      <c r="G38">
        <f t="shared" si="26"/>
        <v>0.23554131143056653</v>
      </c>
      <c r="H38">
        <f t="shared" si="27"/>
        <v>0.2146116581446797</v>
      </c>
      <c r="I38">
        <f t="shared" si="28"/>
        <v>3.8925687030384425E-2</v>
      </c>
      <c r="J38">
        <f t="shared" si="29"/>
        <v>0.37237476825732363</v>
      </c>
      <c r="P38" s="7">
        <v>0.1</v>
      </c>
      <c r="Q38" s="7">
        <f>(P38/P39)^(1/100)</f>
        <v>0.97723722095581067</v>
      </c>
    </row>
    <row r="39" spans="1:17" x14ac:dyDescent="0.3">
      <c r="A39" s="6">
        <v>2045.35531135527</v>
      </c>
      <c r="B39">
        <f t="shared" si="31"/>
        <v>0.17205308625730512</v>
      </c>
      <c r="C39">
        <f t="shared" si="22"/>
        <v>1.0406182789451494E-3</v>
      </c>
      <c r="D39">
        <f t="shared" si="23"/>
        <v>0.4346861244099634</v>
      </c>
      <c r="E39">
        <f t="shared" si="24"/>
        <v>3.1643219739671542E-3</v>
      </c>
      <c r="F39">
        <f t="shared" si="25"/>
        <v>2.8452066418407033E-3</v>
      </c>
      <c r="G39">
        <f t="shared" si="26"/>
        <v>0.24654026907815546</v>
      </c>
      <c r="H39">
        <f t="shared" si="27"/>
        <v>0.21879734202949885</v>
      </c>
      <c r="I39">
        <f t="shared" si="28"/>
        <v>3.9209062687957118E-2</v>
      </c>
      <c r="J39">
        <f t="shared" si="29"/>
        <v>0.40462084178133201</v>
      </c>
      <c r="P39">
        <v>1</v>
      </c>
    </row>
    <row r="40" spans="1:17" x14ac:dyDescent="0.3">
      <c r="A40" s="6">
        <v>2046.44871794868</v>
      </c>
      <c r="B40">
        <f t="shared" si="31"/>
        <v>0.16673401519800471</v>
      </c>
      <c r="C40">
        <f t="shared" si="22"/>
        <v>9.9314672424737137E-4</v>
      </c>
      <c r="D40">
        <f t="shared" si="23"/>
        <v>0.4503774138441265</v>
      </c>
      <c r="E40">
        <f t="shared" si="24"/>
        <v>3.1668269103242615E-3</v>
      </c>
      <c r="F40">
        <f t="shared" si="25"/>
        <v>2.8509205976992198E-3</v>
      </c>
      <c r="G40">
        <f t="shared" si="26"/>
        <v>0.25805283968220921</v>
      </c>
      <c r="H40">
        <f t="shared" si="27"/>
        <v>0.22306466150548346</v>
      </c>
      <c r="I40">
        <f t="shared" si="28"/>
        <v>3.9494501295972845E-2</v>
      </c>
      <c r="J40">
        <f t="shared" si="29"/>
        <v>0.43965928832938267</v>
      </c>
    </row>
    <row r="41" spans="1:17" x14ac:dyDescent="0.3">
      <c r="A41" s="2">
        <v>2047.54212454208</v>
      </c>
      <c r="B41">
        <f t="shared" si="31"/>
        <v>0.16157938476310307</v>
      </c>
      <c r="C41">
        <f t="shared" si="22"/>
        <v>9.4784075567374681E-4</v>
      </c>
      <c r="D41">
        <f t="shared" si="23"/>
        <v>0.46663512707302396</v>
      </c>
      <c r="E41">
        <f t="shared" si="24"/>
        <v>3.1693338296357597E-3</v>
      </c>
      <c r="F41">
        <f t="shared" si="25"/>
        <v>2.8566460287494052E-3</v>
      </c>
      <c r="G41">
        <f t="shared" si="26"/>
        <v>0.27010300717625135</v>
      </c>
      <c r="H41">
        <f t="shared" si="27"/>
        <v>0.22741520875444374</v>
      </c>
      <c r="I41">
        <f t="shared" si="28"/>
        <v>3.9782017872533611E-2</v>
      </c>
      <c r="J41">
        <f t="shared" si="29"/>
        <v>0.47773191554666361</v>
      </c>
    </row>
    <row r="42" spans="1:17" x14ac:dyDescent="0.3">
      <c r="A42" s="6">
        <v>2048.6355311354901</v>
      </c>
      <c r="B42">
        <f t="shared" si="31"/>
        <v>0.156584111223007</v>
      </c>
      <c r="C42">
        <f t="shared" si="22"/>
        <v>9.0460158220529645E-4</v>
      </c>
      <c r="D42">
        <f t="shared" si="23"/>
        <v>0.48347971084939639</v>
      </c>
      <c r="E42">
        <f t="shared" si="24"/>
        <v>3.1718427334713928E-3</v>
      </c>
      <c r="F42">
        <f t="shared" si="25"/>
        <v>2.8623829580365942E-3</v>
      </c>
      <c r="G42">
        <f t="shared" si="26"/>
        <v>0.28271587545984223</v>
      </c>
      <c r="H42">
        <f t="shared" si="27"/>
        <v>0.23185060701134808</v>
      </c>
      <c r="I42">
        <f t="shared" si="28"/>
        <v>4.007162754507191E-2</v>
      </c>
      <c r="J42">
        <f t="shared" si="29"/>
        <v>0.51910147059352352</v>
      </c>
    </row>
    <row r="43" spans="1:17" x14ac:dyDescent="0.3">
      <c r="A43" s="6">
        <v>2049.7289377288898</v>
      </c>
      <c r="B43">
        <f t="shared" si="31"/>
        <v>0.15174326801309795</v>
      </c>
      <c r="C43">
        <f t="shared" si="22"/>
        <v>8.6333491953155842E-4</v>
      </c>
      <c r="D43">
        <f t="shared" si="23"/>
        <v>0.50093235001238101</v>
      </c>
      <c r="E43">
        <f t="shared" si="24"/>
        <v>3.1743536234021472E-3</v>
      </c>
      <c r="F43">
        <f t="shared" si="25"/>
        <v>2.8681314086524022E-3</v>
      </c>
      <c r="G43">
        <f t="shared" si="26"/>
        <v>0.29591772069708622</v>
      </c>
      <c r="H43">
        <f t="shared" si="27"/>
        <v>0.23637251116996891</v>
      </c>
      <c r="I43">
        <f t="shared" si="28"/>
        <v>4.0363345551146644E-2</v>
      </c>
      <c r="J43">
        <f t="shared" si="29"/>
        <v>0.56405345341855861</v>
      </c>
    </row>
    <row r="44" spans="1:17" x14ac:dyDescent="0.3">
      <c r="A44" s="2">
        <v>2050.8223443223001</v>
      </c>
      <c r="B44">
        <f t="shared" si="31"/>
        <v>0.14705208087493138</v>
      </c>
      <c r="C44">
        <f t="shared" si="22"/>
        <v>8.2395078446083044E-4</v>
      </c>
      <c r="D44">
        <f t="shared" si="23"/>
        <v>0.5190149941309371</v>
      </c>
      <c r="E44">
        <f t="shared" si="24"/>
        <v>3.1768665010002525E-3</v>
      </c>
      <c r="F44">
        <f t="shared" si="25"/>
        <v>2.8738914037348198E-3</v>
      </c>
      <c r="G44">
        <f t="shared" si="26"/>
        <v>0.30973604605729699</v>
      </c>
      <c r="H44">
        <f t="shared" si="27"/>
        <v>0.24098260840034111</v>
      </c>
      <c r="I44">
        <f t="shared" si="28"/>
        <v>4.0657187239244837E-2</v>
      </c>
      <c r="J44">
        <f t="shared" si="29"/>
        <v>0.61289808705344762</v>
      </c>
    </row>
    <row r="45" spans="1:17" x14ac:dyDescent="0.3">
      <c r="A45" s="6">
        <v>2051.9157509156998</v>
      </c>
      <c r="B45">
        <f t="shared" si="31"/>
        <v>0.14250592314764715</v>
      </c>
      <c r="C45">
        <f t="shared" si="22"/>
        <v>7.8636329870913034E-4</v>
      </c>
      <c r="D45">
        <f t="shared" si="23"/>
        <v>0.53775038510904472</v>
      </c>
      <c r="E45">
        <f t="shared" si="24"/>
        <v>3.1793813678391838E-3</v>
      </c>
      <c r="F45">
        <f t="shared" si="25"/>
        <v>2.8796629664683045E-3</v>
      </c>
      <c r="G45">
        <f t="shared" si="26"/>
        <v>0.32419963901186077</v>
      </c>
      <c r="H45">
        <f t="shared" si="27"/>
        <v>0.24568261877826289</v>
      </c>
      <c r="I45">
        <f t="shared" si="28"/>
        <v>4.095316806958918E-2</v>
      </c>
      <c r="J45">
        <f t="shared" si="29"/>
        <v>0.66597245852695264</v>
      </c>
    </row>
    <row r="46" spans="1:17" x14ac:dyDescent="0.3">
      <c r="A46" s="6">
        <v>2053.0091575091101</v>
      </c>
      <c r="B46">
        <f t="shared" si="31"/>
        <v>0.1381003112049474</v>
      </c>
    </row>
    <row r="47" spans="1:17" x14ac:dyDescent="0.3">
      <c r="A47" s="2">
        <v>2054.1025641025099</v>
      </c>
      <c r="B47">
        <f t="shared" si="31"/>
        <v>0.13383090003314155</v>
      </c>
    </row>
    <row r="48" spans="1:17" x14ac:dyDescent="0.3">
      <c r="A48" s="6">
        <v>2055.1959706959201</v>
      </c>
      <c r="B48">
        <f t="shared" si="31"/>
        <v>0.12969347894589742</v>
      </c>
    </row>
    <row r="49" spans="1:2" x14ac:dyDescent="0.3">
      <c r="A49" s="6">
        <v>2056.2893772893199</v>
      </c>
      <c r="B49">
        <f t="shared" si="31"/>
        <v>0.12568396743147192</v>
      </c>
    </row>
    <row r="50" spans="1:2" x14ac:dyDescent="0.3">
      <c r="A50" s="6">
        <v>2055.3076923077001</v>
      </c>
      <c r="B50">
        <f t="shared" si="31"/>
        <v>0.12179841112832591</v>
      </c>
    </row>
    <row r="51" spans="1:2" x14ac:dyDescent="0.3">
      <c r="A51" s="6">
        <v>2056.3406593406698</v>
      </c>
      <c r="B51">
        <f t="shared" si="31"/>
        <v>0.11803297792515405</v>
      </c>
    </row>
    <row r="52" spans="1:2" x14ac:dyDescent="0.3">
      <c r="A52" s="6">
        <v>2057.37362637364</v>
      </c>
      <c r="B52">
        <f t="shared" si="31"/>
        <v>0.11438395418148335</v>
      </c>
    </row>
    <row r="53" spans="1:2" x14ac:dyDescent="0.3">
      <c r="A53" s="6">
        <v>2058.4065934066102</v>
      </c>
      <c r="B53">
        <f t="shared" si="31"/>
        <v>0.11084774106511307</v>
      </c>
    </row>
    <row r="54" spans="1:2" x14ac:dyDescent="0.3">
      <c r="A54" s="6">
        <v>2059.43956043958</v>
      </c>
      <c r="B54">
        <f t="shared" si="31"/>
        <v>0.10742085100278365</v>
      </c>
    </row>
    <row r="55" spans="1:2" x14ac:dyDescent="0.3">
      <c r="A55" s="6">
        <v>2060.4725274725502</v>
      </c>
      <c r="B55">
        <f t="shared" si="31"/>
        <v>0.10409990424057428</v>
      </c>
    </row>
    <row r="56" spans="1:2" x14ac:dyDescent="0.3">
      <c r="A56" s="6">
        <v>2061.5054945055199</v>
      </c>
      <c r="B56">
        <f t="shared" si="31"/>
        <v>0.10088162551063681</v>
      </c>
    </row>
    <row r="57" spans="1:2" x14ac:dyDescent="0.3">
      <c r="A57" s="6">
        <v>2062.5384615384901</v>
      </c>
      <c r="B57">
        <f t="shared" si="31"/>
        <v>9.7762840800978482E-2</v>
      </c>
    </row>
    <row r="58" spans="1:2" x14ac:dyDescent="0.3">
      <c r="A58" s="6">
        <v>2063.5714285714598</v>
      </c>
      <c r="B58">
        <f t="shared" si="31"/>
        <v>9.4740474225107785E-2</v>
      </c>
    </row>
    <row r="59" spans="1:2" x14ac:dyDescent="0.3">
      <c r="A59" s="6">
        <v>2064.60439560443</v>
      </c>
      <c r="B59">
        <f t="shared" si="31"/>
        <v>9.1811544988456159E-2</v>
      </c>
    </row>
    <row r="60" spans="1:2" x14ac:dyDescent="0.3">
      <c r="A60" s="6">
        <v>2065.6373626374002</v>
      </c>
      <c r="B60">
        <f t="shared" si="31"/>
        <v>8.897316444858358E-2</v>
      </c>
    </row>
    <row r="61" spans="1:2" x14ac:dyDescent="0.3">
      <c r="A61" s="6">
        <v>2066.6703296703699</v>
      </c>
      <c r="B61">
        <f t="shared" si="31"/>
        <v>8.6222533266268817E-2</v>
      </c>
    </row>
    <row r="62" spans="1:2" x14ac:dyDescent="0.3">
      <c r="A62" s="6">
        <v>2067.7032967033401</v>
      </c>
      <c r="B62">
        <f t="shared" si="31"/>
        <v>8.3556938644674492E-2</v>
      </c>
    </row>
    <row r="63" spans="1:2" x14ac:dyDescent="0.3">
      <c r="A63" s="6">
        <v>2068.7362637363099</v>
      </c>
      <c r="B63">
        <f t="shared" si="31"/>
        <v>8.0973751653864223E-2</v>
      </c>
    </row>
    <row r="64" spans="1:2" x14ac:dyDescent="0.3">
      <c r="A64" s="6">
        <v>2069.7692307692801</v>
      </c>
      <c r="B64">
        <f t="shared" si="31"/>
        <v>7.8470424638033026E-2</v>
      </c>
    </row>
    <row r="65" spans="1:2" x14ac:dyDescent="0.3">
      <c r="A65" s="6">
        <v>2070.8021978022498</v>
      </c>
      <c r="B65">
        <f t="shared" si="31"/>
        <v>7.6044488702893986E-2</v>
      </c>
    </row>
    <row r="66" spans="1:2" x14ac:dyDescent="0.3">
      <c r="A66" s="6">
        <v>2071.83516483522</v>
      </c>
      <c r="B66">
        <f t="shared" si="31"/>
        <v>7.3693551280743064E-2</v>
      </c>
    </row>
    <row r="67" spans="1:2" x14ac:dyDescent="0.3">
      <c r="A67" s="6">
        <v>2072.8681318681902</v>
      </c>
      <c r="B67">
        <f t="shared" si="31"/>
        <v>7.1415293770800678E-2</v>
      </c>
    </row>
    <row r="68" spans="1:2" x14ac:dyDescent="0.3">
      <c r="A68" s="6">
        <v>2073.9010989011599</v>
      </c>
      <c r="B68">
        <f t="shared" si="31"/>
        <v>6.9207469252502776E-2</v>
      </c>
    </row>
    <row r="69" spans="1:2" x14ac:dyDescent="0.3">
      <c r="A69" s="6">
        <v>2074.9340659341301</v>
      </c>
      <c r="B69">
        <f t="shared" si="31"/>
        <v>6.7067900269486183E-2</v>
      </c>
    </row>
    <row r="70" spans="1:2" x14ac:dyDescent="0.3">
      <c r="A70" s="6">
        <v>2075.9670329670998</v>
      </c>
      <c r="B70">
        <f t="shared" si="31"/>
        <v>6.4994476682082664E-2</v>
      </c>
    </row>
    <row r="71" spans="1:2" x14ac:dyDescent="0.3">
      <c r="A71" s="6">
        <v>2077.00000000007</v>
      </c>
      <c r="B71">
        <f t="shared" si="31"/>
        <v>6.298515358620381E-2</v>
      </c>
    </row>
    <row r="72" spans="1:2" x14ac:dyDescent="0.3">
      <c r="A72" s="6">
        <v>2078.0329670330402</v>
      </c>
      <c r="B72">
        <f t="shared" si="31"/>
        <v>6.1037949296564149E-2</v>
      </c>
    </row>
    <row r="73" spans="1:2" x14ac:dyDescent="0.3">
      <c r="A73" s="6">
        <v>2079.06593406601</v>
      </c>
      <c r="B73">
        <f t="shared" si="31"/>
        <v>5.9150943392253526E-2</v>
      </c>
    </row>
    <row r="74" spans="1:2" x14ac:dyDescent="0.3">
      <c r="A74" s="6">
        <v>2080.0989010989902</v>
      </c>
      <c r="B74">
        <f t="shared" si="31"/>
        <v>5.7322274822731174E-2</v>
      </c>
    </row>
    <row r="75" spans="1:2" x14ac:dyDescent="0.3">
      <c r="A75" s="6">
        <v>2081.1318681319599</v>
      </c>
      <c r="B75">
        <f t="shared" si="31"/>
        <v>5.5550140072373522E-2</v>
      </c>
    </row>
    <row r="76" spans="1:2" x14ac:dyDescent="0.3">
      <c r="A76" s="6">
        <v>2082.1648351649301</v>
      </c>
      <c r="B76">
        <f t="shared" si="31"/>
        <v>5.3832791381765541E-2</v>
      </c>
    </row>
    <row r="77" spans="1:2" x14ac:dyDescent="0.3">
      <c r="A77" s="6">
        <v>2083.1978021978998</v>
      </c>
      <c r="B77">
        <f t="shared" si="31"/>
        <v>5.2168535023981388E-2</v>
      </c>
    </row>
    <row r="78" spans="1:2" x14ac:dyDescent="0.3">
      <c r="A78" s="6">
        <v>2084.23076923087</v>
      </c>
      <c r="B78">
        <f t="shared" si="31"/>
        <v>5.0555729634154348E-2</v>
      </c>
    </row>
    <row r="79" spans="1:2" x14ac:dyDescent="0.3">
      <c r="A79" s="6">
        <v>2085.2637362638402</v>
      </c>
      <c r="B79">
        <f t="shared" si="31"/>
        <v>4.8992784590688565E-2</v>
      </c>
    </row>
    <row r="80" spans="1:2" x14ac:dyDescent="0.3">
      <c r="A80" s="6">
        <v>2086.2967032968099</v>
      </c>
      <c r="B80">
        <f t="shared" ref="B80:B143" si="35">B79*(1+X$16)</f>
        <v>4.7478158446516129E-2</v>
      </c>
    </row>
    <row r="81" spans="1:2" x14ac:dyDescent="0.3">
      <c r="A81" s="6">
        <v>2087.3296703297801</v>
      </c>
      <c r="B81">
        <f t="shared" si="35"/>
        <v>4.6010357408852266E-2</v>
      </c>
    </row>
    <row r="82" spans="1:2" x14ac:dyDescent="0.3">
      <c r="A82" s="6">
        <v>2088.3626373627499</v>
      </c>
      <c r="B82">
        <f t="shared" si="35"/>
        <v>4.4587933865949371E-2</v>
      </c>
    </row>
    <row r="83" spans="1:2" x14ac:dyDescent="0.3">
      <c r="A83" s="6">
        <v>2089.3956043957201</v>
      </c>
      <c r="B83">
        <f t="shared" si="35"/>
        <v>4.3209484959396839E-2</v>
      </c>
    </row>
    <row r="84" spans="1:2" x14ac:dyDescent="0.3">
      <c r="A84" s="6">
        <v>2090.4285714286898</v>
      </c>
      <c r="B84">
        <f t="shared" si="35"/>
        <v>4.1873651200558672E-2</v>
      </c>
    </row>
    <row r="85" spans="1:2" x14ac:dyDescent="0.3">
      <c r="A85" s="6">
        <v>2091.46153846166</v>
      </c>
      <c r="B85">
        <f t="shared" si="35"/>
        <v>4.0579115129784328E-2</v>
      </c>
    </row>
    <row r="86" spans="1:2" x14ac:dyDescent="0.3">
      <c r="A86" s="6">
        <v>2092.4945054946302</v>
      </c>
      <c r="B86">
        <f t="shared" si="35"/>
        <v>3.9324600017070444E-2</v>
      </c>
    </row>
    <row r="87" spans="1:2" x14ac:dyDescent="0.3">
      <c r="A87" s="6">
        <v>2093.5274725275999</v>
      </c>
      <c r="B87">
        <f t="shared" si="35"/>
        <v>3.8108868602891977E-2</v>
      </c>
    </row>
    <row r="88" spans="1:2" x14ac:dyDescent="0.3">
      <c r="A88" s="6">
        <v>2094.5604395605701</v>
      </c>
      <c r="B88">
        <f t="shared" si="35"/>
        <v>3.6930721877960926E-2</v>
      </c>
    </row>
    <row r="89" spans="1:2" x14ac:dyDescent="0.3">
      <c r="A89" s="6">
        <v>2095.5934065935398</v>
      </c>
      <c r="B89">
        <f t="shared" si="35"/>
        <v>3.5788997900709149E-2</v>
      </c>
    </row>
    <row r="90" spans="1:2" x14ac:dyDescent="0.3">
      <c r="A90" s="6">
        <v>2096.62637362651</v>
      </c>
      <c r="B90">
        <f t="shared" si="35"/>
        <v>3.4682570651329063E-2</v>
      </c>
    </row>
    <row r="91" spans="1:2" x14ac:dyDescent="0.3">
      <c r="A91" s="6">
        <v>2097.6593406594802</v>
      </c>
      <c r="B91">
        <f t="shared" si="35"/>
        <v>3.3610348921242005E-2</v>
      </c>
    </row>
    <row r="92" spans="1:2" x14ac:dyDescent="0.3">
      <c r="A92" s="6">
        <v>2098.69230769245</v>
      </c>
      <c r="B92">
        <f t="shared" si="35"/>
        <v>3.2571275236898976E-2</v>
      </c>
    </row>
    <row r="93" spans="1:2" x14ac:dyDescent="0.3">
      <c r="A93" s="6">
        <v>2099.7252747254201</v>
      </c>
      <c r="B93">
        <f t="shared" si="35"/>
        <v>3.1564324816852438E-2</v>
      </c>
    </row>
    <row r="94" spans="1:2" x14ac:dyDescent="0.3">
      <c r="B94">
        <f t="shared" si="35"/>
        <v>3.0588504561070491E-2</v>
      </c>
    </row>
    <row r="95" spans="1:2" x14ac:dyDescent="0.3">
      <c r="B95">
        <f t="shared" si="35"/>
        <v>2.964285207149674E-2</v>
      </c>
    </row>
    <row r="96" spans="1:2" x14ac:dyDescent="0.3">
      <c r="B96">
        <f t="shared" si="35"/>
        <v>2.8726434702889807E-2</v>
      </c>
    </row>
    <row r="97" spans="2:2" x14ac:dyDescent="0.3">
      <c r="B97">
        <f t="shared" si="35"/>
        <v>2.7838348643006439E-2</v>
      </c>
    </row>
    <row r="98" spans="2:2" x14ac:dyDescent="0.3">
      <c r="B98">
        <f t="shared" si="35"/>
        <v>2.6977718021220991E-2</v>
      </c>
    </row>
    <row r="99" spans="2:2" x14ac:dyDescent="0.3">
      <c r="B99">
        <f t="shared" si="35"/>
        <v>2.614369404470223E-2</v>
      </c>
    </row>
    <row r="100" spans="2:2" x14ac:dyDescent="0.3">
      <c r="B100">
        <f t="shared" si="35"/>
        <v>2.5335454161295456E-2</v>
      </c>
    </row>
    <row r="101" spans="2:2" x14ac:dyDescent="0.3">
      <c r="B101">
        <f t="shared" si="35"/>
        <v>2.4552201248284392E-2</v>
      </c>
    </row>
    <row r="102" spans="2:2" x14ac:dyDescent="0.3">
      <c r="B102">
        <f t="shared" si="35"/>
        <v>2.37931628262327E-2</v>
      </c>
    </row>
    <row r="103" spans="2:2" x14ac:dyDescent="0.3">
      <c r="B103">
        <f t="shared" si="35"/>
        <v>2.3057590297129851E-2</v>
      </c>
    </row>
    <row r="104" spans="2:2" x14ac:dyDescent="0.3">
      <c r="B104">
        <f t="shared" si="35"/>
        <v>2.2344758206089919E-2</v>
      </c>
    </row>
    <row r="105" spans="2:2" x14ac:dyDescent="0.3">
      <c r="B105">
        <f t="shared" si="35"/>
        <v>2.1653963525875158E-2</v>
      </c>
    </row>
    <row r="106" spans="2:2" x14ac:dyDescent="0.3">
      <c r="B106">
        <f t="shared" si="35"/>
        <v>2.0984524963538771E-2</v>
      </c>
    </row>
    <row r="107" spans="2:2" x14ac:dyDescent="0.3">
      <c r="B107">
        <f t="shared" si="35"/>
        <v>2.0335782288502992E-2</v>
      </c>
    </row>
    <row r="108" spans="2:2" x14ac:dyDescent="0.3">
      <c r="B108">
        <f t="shared" si="35"/>
        <v>1.9707095681409846E-2</v>
      </c>
    </row>
    <row r="109" spans="2:2" x14ac:dyDescent="0.3">
      <c r="B109">
        <f t="shared" si="35"/>
        <v>1.9097845103102359E-2</v>
      </c>
    </row>
    <row r="110" spans="2:2" x14ac:dyDescent="0.3">
      <c r="B110">
        <f t="shared" si="35"/>
        <v>1.8507429683113922E-2</v>
      </c>
    </row>
    <row r="111" spans="2:2" x14ac:dyDescent="0.3">
      <c r="B111">
        <f t="shared" si="35"/>
        <v>1.7935267127062657E-2</v>
      </c>
    </row>
    <row r="112" spans="2:2" x14ac:dyDescent="0.3">
      <c r="B112">
        <f t="shared" si="35"/>
        <v>1.7380793142366378E-2</v>
      </c>
    </row>
    <row r="113" spans="2:2" x14ac:dyDescent="0.3">
      <c r="B113">
        <f t="shared" si="35"/>
        <v>1.6843460881711726E-2</v>
      </c>
    </row>
    <row r="114" spans="2:2" x14ac:dyDescent="0.3">
      <c r="B114">
        <f t="shared" si="35"/>
        <v>1.6322740403728626E-2</v>
      </c>
    </row>
    <row r="115" spans="2:2" x14ac:dyDescent="0.3">
      <c r="B115">
        <f t="shared" si="35"/>
        <v>1.5818118150338158E-2</v>
      </c>
    </row>
    <row r="116" spans="2:2" x14ac:dyDescent="0.3">
      <c r="B116">
        <f t="shared" si="35"/>
        <v>1.5329096440258339E-2</v>
      </c>
    </row>
    <row r="117" spans="2:2" x14ac:dyDescent="0.3">
      <c r="B117">
        <f t="shared" si="35"/>
        <v>1.4855192978168359E-2</v>
      </c>
    </row>
    <row r="118" spans="2:2" x14ac:dyDescent="0.3">
      <c r="B118">
        <f t="shared" si="35"/>
        <v>1.4395940379047121E-2</v>
      </c>
    </row>
    <row r="119" spans="2:2" x14ac:dyDescent="0.3">
      <c r="B119">
        <f t="shared" si="35"/>
        <v>1.3950885707217005E-2</v>
      </c>
    </row>
    <row r="120" spans="2:2" x14ac:dyDescent="0.3">
      <c r="B120">
        <f t="shared" si="35"/>
        <v>1.351959002963822E-2</v>
      </c>
    </row>
    <row r="121" spans="2:2" x14ac:dyDescent="0.3">
      <c r="B121">
        <f t="shared" si="35"/>
        <v>1.3101627983013198E-2</v>
      </c>
    </row>
    <row r="122" spans="2:2" x14ac:dyDescent="0.3">
      <c r="B122">
        <f t="shared" si="35"/>
        <v>1.2696587354274074E-2</v>
      </c>
    </row>
    <row r="123" spans="2:2" x14ac:dyDescent="0.3">
      <c r="B123">
        <f t="shared" si="35"/>
        <v>1.2304068674039523E-2</v>
      </c>
    </row>
    <row r="124" spans="2:2" x14ac:dyDescent="0.3">
      <c r="B124">
        <f t="shared" si="35"/>
        <v>1.192368482264E-2</v>
      </c>
    </row>
    <row r="125" spans="2:2" x14ac:dyDescent="0.3">
      <c r="B125">
        <f t="shared" si="35"/>
        <v>1.1555060648322808E-2</v>
      </c>
    </row>
    <row r="126" spans="2:2" x14ac:dyDescent="0.3">
      <c r="B126">
        <f t="shared" si="35"/>
        <v>1.1197832597260485E-2</v>
      </c>
    </row>
    <row r="127" spans="2:2" x14ac:dyDescent="0.3">
      <c r="B127">
        <f t="shared" si="35"/>
        <v>1.0851648354997584E-2</v>
      </c>
    </row>
    <row r="128" spans="2:2" x14ac:dyDescent="0.3">
      <c r="B128">
        <f t="shared" si="35"/>
        <v>1.0516166498982219E-2</v>
      </c>
    </row>
    <row r="129" spans="2:2" x14ac:dyDescent="0.3">
      <c r="B129">
        <f t="shared" si="35"/>
        <v>1.0191056161839716E-2</v>
      </c>
    </row>
    <row r="130" spans="2:2" x14ac:dyDescent="0.3">
      <c r="B130">
        <f t="shared" si="35"/>
        <v>9.8759967050562423E-3</v>
      </c>
    </row>
    <row r="131" spans="2:2" x14ac:dyDescent="0.3">
      <c r="B131">
        <f t="shared" si="35"/>
        <v>9.570677402750612E-3</v>
      </c>
    </row>
    <row r="132" spans="2:2" x14ac:dyDescent="0.3">
      <c r="B132">
        <f t="shared" si="35"/>
        <v>9.2747971352223711E-3</v>
      </c>
    </row>
    <row r="133" spans="2:2" x14ac:dyDescent="0.3">
      <c r="B133">
        <f t="shared" si="35"/>
        <v>8.9880640919739307E-3</v>
      </c>
    </row>
    <row r="134" spans="2:2" x14ac:dyDescent="0.3">
      <c r="B134">
        <f t="shared" si="35"/>
        <v>8.710195483913866E-3</v>
      </c>
    </row>
    <row r="135" spans="2:2" x14ac:dyDescent="0.3">
      <c r="B135">
        <f t="shared" si="35"/>
        <v>8.4409172644575262E-3</v>
      </c>
    </row>
    <row r="136" spans="2:2" x14ac:dyDescent="0.3">
      <c r="B136">
        <f t="shared" si="35"/>
        <v>8.1799638592499006E-3</v>
      </c>
    </row>
    <row r="137" spans="2:2" x14ac:dyDescent="0.3">
      <c r="B137">
        <f t="shared" si="35"/>
        <v>7.9270779042441859E-3</v>
      </c>
    </row>
    <row r="138" spans="2:2" x14ac:dyDescent="0.3">
      <c r="B138">
        <f t="shared" si="35"/>
        <v>7.6820099918777224E-3</v>
      </c>
    </row>
    <row r="139" spans="2:2" x14ac:dyDescent="0.3">
      <c r="B139">
        <f t="shared" si="35"/>
        <v>7.4445184250949824E-3</v>
      </c>
    </row>
    <row r="140" spans="2:2" x14ac:dyDescent="0.3">
      <c r="B140">
        <f t="shared" si="35"/>
        <v>7.2143689789750066E-3</v>
      </c>
    </row>
    <row r="141" spans="2:2" x14ac:dyDescent="0.3">
      <c r="B141">
        <f t="shared" si="35"/>
        <v>6.9913346697281931E-3</v>
      </c>
    </row>
    <row r="142" spans="2:2" x14ac:dyDescent="0.3">
      <c r="B142">
        <f t="shared" si="35"/>
        <v>6.7751955308346249E-3</v>
      </c>
    </row>
    <row r="143" spans="2:2" x14ac:dyDescent="0.3">
      <c r="B143">
        <f t="shared" si="35"/>
        <v>6.5657383961031423E-3</v>
      </c>
    </row>
    <row r="144" spans="2:2" x14ac:dyDescent="0.3">
      <c r="B144">
        <f t="shared" ref="B144:B207" si="36">B143*(1+X$16)</f>
        <v>6.3627566894372042E-3</v>
      </c>
    </row>
    <row r="145" spans="2:2" x14ac:dyDescent="0.3">
      <c r="B145">
        <f t="shared" si="36"/>
        <v>6.166050221100206E-3</v>
      </c>
    </row>
    <row r="146" spans="2:2" x14ac:dyDescent="0.3">
      <c r="B146">
        <f t="shared" si="36"/>
        <v>5.9754249902793065E-3</v>
      </c>
    </row>
    <row r="147" spans="2:2" x14ac:dyDescent="0.3">
      <c r="B147">
        <f t="shared" si="36"/>
        <v>5.7906929937530573E-3</v>
      </c>
    </row>
    <row r="148" spans="2:2" x14ac:dyDescent="0.3">
      <c r="B148">
        <f t="shared" si="36"/>
        <v>5.611672040474123E-3</v>
      </c>
    </row>
    <row r="149" spans="2:2" x14ac:dyDescent="0.3">
      <c r="B149">
        <f t="shared" si="36"/>
        <v>5.438185571884236E-3</v>
      </c>
    </row>
    <row r="150" spans="2:2" x14ac:dyDescent="0.3">
      <c r="B150">
        <f t="shared" si="36"/>
        <v>5.270062487784161E-3</v>
      </c>
    </row>
    <row r="151" spans="2:2" x14ac:dyDescent="0.3">
      <c r="B151">
        <f t="shared" si="36"/>
        <v>5.1071369775869428E-3</v>
      </c>
    </row>
    <row r="152" spans="2:2" x14ac:dyDescent="0.3">
      <c r="B152">
        <f t="shared" si="36"/>
        <v>4.9492483567880104E-3</v>
      </c>
    </row>
    <row r="153" spans="2:2" x14ac:dyDescent="0.3">
      <c r="B153">
        <f t="shared" si="36"/>
        <v>4.7962409084908522E-3</v>
      </c>
    </row>
    <row r="154" spans="2:2" x14ac:dyDescent="0.3">
      <c r="B154">
        <f t="shared" si="36"/>
        <v>4.6479637298319706E-3</v>
      </c>
    </row>
    <row r="155" spans="2:2" x14ac:dyDescent="0.3">
      <c r="B155">
        <f t="shared" si="36"/>
        <v>4.5042705831536594E-3</v>
      </c>
    </row>
    <row r="156" spans="2:2" x14ac:dyDescent="0.3">
      <c r="B156">
        <f t="shared" si="36"/>
        <v>4.3650197517778088E-3</v>
      </c>
    </row>
    <row r="157" spans="2:2" x14ac:dyDescent="0.3">
      <c r="B157">
        <f t="shared" si="36"/>
        <v>4.2300739002385131E-3</v>
      </c>
    </row>
    <row r="158" spans="2:2" x14ac:dyDescent="0.3">
      <c r="B158">
        <f t="shared" si="36"/>
        <v>4.0992999388356245E-3</v>
      </c>
    </row>
    <row r="159" spans="2:2" x14ac:dyDescent="0.3">
      <c r="B159">
        <f t="shared" si="36"/>
        <v>3.9725688923756735E-3</v>
      </c>
    </row>
    <row r="160" spans="2:2" x14ac:dyDescent="0.3">
      <c r="B160">
        <f t="shared" si="36"/>
        <v>3.8497557729707007E-3</v>
      </c>
    </row>
    <row r="161" spans="2:2" x14ac:dyDescent="0.3">
      <c r="B161">
        <f t="shared" si="36"/>
        <v>3.7307394567695513E-3</v>
      </c>
    </row>
    <row r="162" spans="2:2" x14ac:dyDescent="0.3">
      <c r="B162">
        <f t="shared" si="36"/>
        <v>3.6154025645000558E-3</v>
      </c>
    </row>
    <row r="163" spans="2:2" x14ac:dyDescent="0.3">
      <c r="B163">
        <f t="shared" si="36"/>
        <v>3.5036313457042861E-3</v>
      </c>
    </row>
    <row r="164" spans="2:2" x14ac:dyDescent="0.3">
      <c r="B164">
        <f t="shared" si="36"/>
        <v>3.3953155665527096E-3</v>
      </c>
    </row>
    <row r="165" spans="2:2" x14ac:dyDescent="0.3">
      <c r="B165">
        <f t="shared" si="36"/>
        <v>3.2903484011266035E-3</v>
      </c>
    </row>
    <row r="166" spans="2:2" x14ac:dyDescent="0.3">
      <c r="B166">
        <f t="shared" si="36"/>
        <v>3.1886263260615028E-3</v>
      </c>
    </row>
    <row r="167" spans="2:2" x14ac:dyDescent="0.3">
      <c r="B167">
        <f t="shared" si="36"/>
        <v>3.0900490184477781E-3</v>
      </c>
    </row>
    <row r="168" spans="2:2" x14ac:dyDescent="0.3">
      <c r="B168">
        <f t="shared" si="36"/>
        <v>2.9945192568876463E-3</v>
      </c>
    </row>
    <row r="169" spans="2:2" x14ac:dyDescent="0.3">
      <c r="B169">
        <f t="shared" si="36"/>
        <v>2.901942825611032E-3</v>
      </c>
    </row>
    <row r="170" spans="2:2" x14ac:dyDescent="0.3">
      <c r="B170">
        <f t="shared" si="36"/>
        <v>2.8122284215557156E-3</v>
      </c>
    </row>
    <row r="171" spans="2:2" x14ac:dyDescent="0.3">
      <c r="B171">
        <f t="shared" si="36"/>
        <v>2.7252875643201256E-3</v>
      </c>
    </row>
    <row r="172" spans="2:2" x14ac:dyDescent="0.3">
      <c r="B172">
        <f t="shared" si="36"/>
        <v>2.6410345088999647E-3</v>
      </c>
    </row>
    <row r="173" spans="2:2" x14ac:dyDescent="0.3">
      <c r="B173">
        <f t="shared" si="36"/>
        <v>2.5593861611226112E-3</v>
      </c>
    </row>
    <row r="174" spans="2:2" x14ac:dyDescent="0.3">
      <c r="B174">
        <f t="shared" si="36"/>
        <v>2.4802619956958883E-3</v>
      </c>
    </row>
    <row r="175" spans="2:2" x14ac:dyDescent="0.3">
      <c r="B175">
        <f t="shared" si="36"/>
        <v>2.4035839767903803E-3</v>
      </c>
    </row>
    <row r="176" spans="2:2" x14ac:dyDescent="0.3">
      <c r="B176">
        <f t="shared" si="36"/>
        <v>2.329276481076969E-3</v>
      </c>
    </row>
    <row r="177" spans="2:2" x14ac:dyDescent="0.3">
      <c r="B177">
        <f t="shared" si="36"/>
        <v>2.2572662231436879E-3</v>
      </c>
    </row>
    <row r="178" spans="2:2" x14ac:dyDescent="0.3">
      <c r="B178">
        <f t="shared" si="36"/>
        <v>2.1874821832183356E-3</v>
      </c>
    </row>
    <row r="179" spans="2:2" x14ac:dyDescent="0.3">
      <c r="B179">
        <f t="shared" si="36"/>
        <v>2.119855537125564E-3</v>
      </c>
    </row>
    <row r="180" spans="2:2" x14ac:dyDescent="0.3">
      <c r="B180">
        <f t="shared" si="36"/>
        <v>2.0543195884093661E-3</v>
      </c>
    </row>
    <row r="181" spans="2:2" x14ac:dyDescent="0.3">
      <c r="B181">
        <f t="shared" si="36"/>
        <v>1.9908097025540159E-3</v>
      </c>
    </row>
    <row r="182" spans="2:2" x14ac:dyDescent="0.3">
      <c r="B182">
        <f t="shared" si="36"/>
        <v>1.9292632432385854E-3</v>
      </c>
    </row>
    <row r="183" spans="2:2" x14ac:dyDescent="0.3">
      <c r="B183">
        <f t="shared" si="36"/>
        <v>1.8696195105621734E-3</v>
      </c>
    </row>
    <row r="184" spans="2:2" x14ac:dyDescent="0.3">
      <c r="B184">
        <f t="shared" si="36"/>
        <v>1.8118196811789187E-3</v>
      </c>
    </row>
    <row r="185" spans="2:2" x14ac:dyDescent="0.3">
      <c r="B185">
        <f t="shared" si="36"/>
        <v>1.7558067502837574E-3</v>
      </c>
    </row>
    <row r="186" spans="2:2" x14ac:dyDescent="0.3">
      <c r="B186">
        <f t="shared" si="36"/>
        <v>1.701525475391706E-3</v>
      </c>
    </row>
    <row r="187" spans="2:2" x14ac:dyDescent="0.3">
      <c r="B187">
        <f t="shared" si="36"/>
        <v>1.6489223218552253E-3</v>
      </c>
    </row>
    <row r="188" spans="2:2" x14ac:dyDescent="0.3">
      <c r="B188">
        <f t="shared" si="36"/>
        <v>1.5979454100659308E-3</v>
      </c>
    </row>
    <row r="189" spans="2:2" x14ac:dyDescent="0.3">
      <c r="B189">
        <f t="shared" si="36"/>
        <v>1.5485444642885766E-3</v>
      </c>
    </row>
    <row r="190" spans="2:2" x14ac:dyDescent="0.3">
      <c r="B190">
        <f t="shared" si="36"/>
        <v>1.5006707630768525E-3</v>
      </c>
    </row>
    <row r="191" spans="2:2" x14ac:dyDescent="0.3">
      <c r="B191">
        <f t="shared" si="36"/>
        <v>1.4542770912220914E-3</v>
      </c>
    </row>
    <row r="192" spans="2:2" x14ac:dyDescent="0.3">
      <c r="B192">
        <f t="shared" si="36"/>
        <v>1.4093176931874946E-3</v>
      </c>
    </row>
    <row r="193" spans="2:2" x14ac:dyDescent="0.3">
      <c r="B193">
        <f t="shared" si="36"/>
        <v>1.3657482279819536E-3</v>
      </c>
    </row>
    <row r="194" spans="2:2" x14ac:dyDescent="0.3">
      <c r="B194">
        <f t="shared" si="36"/>
        <v>1.3235257254289594E-3</v>
      </c>
    </row>
    <row r="195" spans="2:2" x14ac:dyDescent="0.3">
      <c r="B195">
        <f t="shared" si="36"/>
        <v>1.2826085437874714E-3</v>
      </c>
    </row>
    <row r="196" spans="2:2" x14ac:dyDescent="0.3">
      <c r="B196">
        <f t="shared" si="36"/>
        <v>1.2429563286829504E-3</v>
      </c>
    </row>
    <row r="197" spans="2:2" x14ac:dyDescent="0.3">
      <c r="B197">
        <f t="shared" si="36"/>
        <v>1.2045299733080491E-3</v>
      </c>
    </row>
    <row r="198" spans="2:2" x14ac:dyDescent="0.3">
      <c r="B198">
        <f t="shared" si="36"/>
        <v>1.1672915798537108E-3</v>
      </c>
    </row>
    <row r="199" spans="2:2" x14ac:dyDescent="0.3">
      <c r="B199">
        <f t="shared" si="36"/>
        <v>1.1312044221326368E-3</v>
      </c>
    </row>
    <row r="200" spans="2:2" x14ac:dyDescent="0.3">
      <c r="B200">
        <f t="shared" si="36"/>
        <v>1.0962329093582599E-3</v>
      </c>
    </row>
    <row r="201" spans="2:2" x14ac:dyDescent="0.3">
      <c r="B201">
        <f t="shared" si="36"/>
        <v>1.062342551043501E-3</v>
      </c>
    </row>
    <row r="202" spans="2:2" x14ac:dyDescent="0.3">
      <c r="B202">
        <f t="shared" si="36"/>
        <v>1.0294999229846921E-3</v>
      </c>
    </row>
    <row r="203" spans="2:2" x14ac:dyDescent="0.3">
      <c r="B203">
        <f t="shared" si="36"/>
        <v>9.9767263429711484E-4</v>
      </c>
    </row>
    <row r="204" spans="2:2" x14ac:dyDescent="0.3">
      <c r="B204">
        <f t="shared" si="36"/>
        <v>9.6682929546964614E-4</v>
      </c>
    </row>
    <row r="205" spans="2:2" x14ac:dyDescent="0.3">
      <c r="B205">
        <f t="shared" si="36"/>
        <v>9.3693948740700215E-4</v>
      </c>
    </row>
    <row r="206" spans="2:2" x14ac:dyDescent="0.3">
      <c r="B206">
        <f t="shared" si="36"/>
        <v>9.0797373142905184E-4</v>
      </c>
    </row>
    <row r="207" spans="2:2" x14ac:dyDescent="0.3">
      <c r="B207">
        <f t="shared" si="36"/>
        <v>8.7990346019760975E-4</v>
      </c>
    </row>
    <row r="208" spans="2:2" x14ac:dyDescent="0.3">
      <c r="B208">
        <f t="shared" ref="B208:B221" si="37">B207*(1+X$16)</f>
        <v>8.5270098954203519E-4</v>
      </c>
    </row>
    <row r="209" spans="2:2" x14ac:dyDescent="0.3">
      <c r="B209">
        <f t="shared" si="37"/>
        <v>8.263394911558516E-4</v>
      </c>
    </row>
    <row r="210" spans="2:2" x14ac:dyDescent="0.3">
      <c r="B210">
        <f t="shared" si="37"/>
        <v>8.0079296613745784E-4</v>
      </c>
    </row>
    <row r="211" spans="2:2" x14ac:dyDescent="0.3">
      <c r="B211">
        <f t="shared" si="37"/>
        <v>7.7603621934883567E-4</v>
      </c>
    </row>
    <row r="212" spans="2:2" x14ac:dyDescent="0.3">
      <c r="B212">
        <f t="shared" si="37"/>
        <v>7.5204483456696566E-4</v>
      </c>
    </row>
    <row r="213" spans="2:2" x14ac:dyDescent="0.3">
      <c r="B213">
        <f t="shared" si="37"/>
        <v>7.28795150403444E-4</v>
      </c>
    </row>
    <row r="214" spans="2:2" x14ac:dyDescent="0.3">
      <c r="B214">
        <f t="shared" si="37"/>
        <v>7.0626423696855151E-4</v>
      </c>
    </row>
    <row r="215" spans="2:2" x14ac:dyDescent="0.3">
      <c r="B215">
        <f t="shared" si="37"/>
        <v>6.8442987325675962E-4</v>
      </c>
    </row>
    <row r="216" spans="2:2" x14ac:dyDescent="0.3">
      <c r="B216">
        <f t="shared" si="37"/>
        <v>6.6327052523137021E-4</v>
      </c>
    </row>
    <row r="217" spans="2:2" x14ac:dyDescent="0.3">
      <c r="B217">
        <f t="shared" si="37"/>
        <v>6.427653245866746E-4</v>
      </c>
    </row>
    <row r="218" spans="2:2" x14ac:dyDescent="0.3">
      <c r="B218">
        <f t="shared" si="37"/>
        <v>6.2289404816668747E-4</v>
      </c>
    </row>
    <row r="219" spans="2:2" x14ac:dyDescent="0.3">
      <c r="B219">
        <f t="shared" si="37"/>
        <v>6.0363709802015544E-4</v>
      </c>
    </row>
    <row r="220" spans="2:2" x14ac:dyDescent="0.3">
      <c r="B220">
        <f t="shared" si="37"/>
        <v>5.8497548207217206E-4</v>
      </c>
    </row>
    <row r="221" spans="2:2" x14ac:dyDescent="0.3">
      <c r="B221">
        <f t="shared" si="37"/>
        <v>5.6689079539333444E-4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E02.39-40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created xsi:type="dcterms:W3CDTF">2020-03-09T14:34:09Z</dcterms:created>
  <dcterms:modified xsi:type="dcterms:W3CDTF">2020-03-20T14:49:51Z</dcterms:modified>
</cp:coreProperties>
</file>