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ata/"/>
    </mc:Choice>
  </mc:AlternateContent>
  <xr:revisionPtr revIDLastSave="71" documentId="8_{AF6CD096-D001-4173-9FA2-979FBFAD3DAC}" xr6:coauthVersionLast="45" xr6:coauthVersionMax="45" xr10:uidLastSave="{89BEE255-F21D-4171-A79F-F61F5E5FE0D9}"/>
  <bookViews>
    <workbookView xWindow="-28920" yWindow="-120" windowWidth="29040" windowHeight="15840" xr2:uid="{00000000-000D-0000-FFFF-FFFF00000000}"/>
  </bookViews>
  <sheets>
    <sheet name="E03.01" sheetId="2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2" l="1"/>
  <c r="L16" i="2"/>
  <c r="L14" i="2"/>
  <c r="G25" i="2" l="1"/>
  <c r="H21" i="2"/>
  <c r="G24" i="2"/>
  <c r="C33" i="2"/>
  <c r="C34" i="2" s="1"/>
  <c r="D34" i="2" s="1"/>
  <c r="C32" i="2"/>
  <c r="C29" i="2" l="1"/>
  <c r="C28" i="2"/>
  <c r="D18" i="2"/>
  <c r="D19" i="2"/>
  <c r="D20" i="2"/>
  <c r="D21" i="2"/>
  <c r="D22" i="2"/>
  <c r="D23" i="2"/>
  <c r="D24" i="2"/>
  <c r="D25" i="2"/>
  <c r="D26" i="2"/>
  <c r="D17" i="2"/>
  <c r="C26" i="2"/>
  <c r="C25" i="2"/>
  <c r="C24" i="2"/>
  <c r="C23" i="2"/>
  <c r="C18" i="2"/>
  <c r="C19" i="2"/>
  <c r="C20" i="2"/>
  <c r="C21" i="2"/>
  <c r="C22" i="2"/>
  <c r="C17" i="2"/>
  <c r="H15" i="2"/>
  <c r="G15" i="2"/>
  <c r="F15" i="2"/>
  <c r="B15" i="2"/>
  <c r="C30" i="2" l="1"/>
  <c r="D30" i="2" s="1"/>
  <c r="D35" i="2" s="1"/>
  <c r="S4" i="2" a="1"/>
  <c r="S4" i="2" s="1"/>
  <c r="E21" i="2" l="1"/>
  <c r="E22" i="2"/>
  <c r="E23" i="2"/>
  <c r="E24" i="2"/>
  <c r="E25" i="2"/>
  <c r="E26" i="2"/>
  <c r="E27" i="2"/>
  <c r="E28" i="2"/>
  <c r="E29" i="2"/>
  <c r="E20" i="2"/>
  <c r="R5" i="2"/>
  <c r="R6" i="2"/>
  <c r="R7" i="2"/>
  <c r="R8" i="2"/>
  <c r="R9" i="2"/>
  <c r="R10" i="2"/>
  <c r="R11" i="2"/>
  <c r="R12" i="2"/>
  <c r="R13" i="2"/>
  <c r="R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<sst xmlns="http://schemas.openxmlformats.org/spreadsheetml/2006/main" count="29" uniqueCount="27">
  <si>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Key indicators on National Accounts by Year and Items</t>
  </si>
  <si>
    <t>Gross domestic product at current prices (Bill. Dongs)</t>
  </si>
  <si>
    <t>Per capita gross domestic product at current prices in Vietnam currency (Thous. Dongs)</t>
  </si>
  <si>
    <t>Per capita gross domestic product at current prices in foreign currency (at average exchange rate) (USD)</t>
  </si>
  <si>
    <t>Gross capital formation at current prices (Bill. dongs)</t>
  </si>
  <si>
    <t>Final consumption at current prices (Bill. dongs)</t>
  </si>
  <si>
    <t>Export of goods and services at current prices (Bill. Dongs)</t>
  </si>
  <si>
    <t>Import of goods and services at current prices (Bill. Dongs)</t>
  </si>
  <si>
    <t>Gross national income at current prices- Bill. dongs</t>
  </si>
  <si>
    <t>Gross domestic product at constant 2010 prices (Bill. Dongs)</t>
  </si>
  <si>
    <t>Growth rate of GDP at constant 2010 prices(Previous year = 100) (%)</t>
  </si>
  <si>
    <t>Gross capital formation compared with GDP (At current prices) (%)</t>
  </si>
  <si>
    <t>Gross fixed capital compared with GDP (At current prices) (%)</t>
  </si>
  <si>
    <t>Final consumption compared with GDP (At current prices) (%)</t>
  </si>
  <si>
    <t>Export of goods and services compared with GDP (At current prices) (%)</t>
  </si>
  <si>
    <t>Import of goods and services compared with GDP (At current prices) (%)</t>
  </si>
  <si>
    <t>Gross national income compared with GDP (At current prices) (%)</t>
  </si>
  <si>
    <t>Latest update:</t>
  </si>
  <si>
    <t>20190821 11:13</t>
  </si>
  <si>
    <t>Units:</t>
  </si>
  <si>
    <t>Internal reference code:</t>
  </si>
  <si>
    <t>E03.01</t>
  </si>
  <si>
    <t>Net Exports relative to GDP</t>
  </si>
  <si>
    <t>Goods</t>
  </si>
  <si>
    <t>Services</t>
  </si>
  <si>
    <t>Exports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</si>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</sst>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o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orts%20Imports%20Servi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s%20ABCDE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8.07"/>
      <sheetName val="ExportsDONG"/>
    </sheetNames>
    <sheetDataSet>
      <sheetData sheetId="0">
        <row r="4">
          <cell r="G4">
            <v>243697.3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8.20"/>
      <sheetName val="ExportsImportsVNM"/>
    </sheetNames>
    <sheetDataSet>
      <sheetData sheetId="0">
        <row r="4">
          <cell r="P4">
            <v>14775</v>
          </cell>
        </row>
        <row r="12">
          <cell r="P12">
            <v>18585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8.13"/>
      <sheetName val="Imports VNM"/>
    </sheetNames>
    <sheetDataSet>
      <sheetData sheetId="0">
        <row r="4">
          <cell r="G4">
            <v>237182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L2" workbookViewId="0">
      <selection activeCell="L18" sqref="L18"/>
    </sheetView>
  </sheetViews>
  <sheetFormatPr baseColWidth="10" defaultColWidth="8.88671875" defaultRowHeight="14.4" x14ac:dyDescent="0.3"/>
  <cols>
    <col min="1" max="1" width="25" customWidth="1"/>
    <col min="2" max="16" width="40.6640625" customWidth="1"/>
    <col min="17" max="17" width="58.21875" bestFit="1" customWidth="1"/>
    <col min="19" max="19" width="12.6640625" bestFit="1" customWidth="1"/>
  </cols>
  <sheetData>
    <row r="1" spans="1:19" ht="18" x14ac:dyDescent="0.35">
      <c r="A1" s="1" t="s">
        <v>0</v>
      </c>
    </row>
    <row r="3" spans="1:19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22</v>
      </c>
      <c r="S3" s="2"/>
    </row>
    <row r="4" spans="1:19" x14ac:dyDescent="0.3">
      <c r="A4" s="2">
        <v>2009</v>
      </c>
      <c r="B4">
        <v>1809149</v>
      </c>
      <c r="C4">
        <v>19278</v>
      </c>
      <c r="D4">
        <v>1064</v>
      </c>
      <c r="E4">
        <v>632326</v>
      </c>
      <c r="F4">
        <v>1206819</v>
      </c>
      <c r="G4">
        <v>1132688</v>
      </c>
      <c r="H4">
        <v>1304350</v>
      </c>
      <c r="I4">
        <v>1580461</v>
      </c>
      <c r="J4">
        <v>2027591</v>
      </c>
      <c r="K4">
        <v>5.4</v>
      </c>
      <c r="L4">
        <v>38.130000000000003</v>
      </c>
      <c r="M4">
        <v>34.520000000000003</v>
      </c>
      <c r="N4">
        <v>72.77</v>
      </c>
      <c r="O4">
        <v>68.3</v>
      </c>
      <c r="P4">
        <v>78.650000000000006</v>
      </c>
      <c r="Q4">
        <v>95.3</v>
      </c>
      <c r="R4">
        <f>O4-P4</f>
        <v>-10.350000000000009</v>
      </c>
      <c r="S4" cm="1">
        <f t="array" ref="S4:S13">TREND(R4:R13,A4:A13)</f>
        <v>-6.6129090909093975</v>
      </c>
    </row>
    <row r="5" spans="1:19" x14ac:dyDescent="0.3">
      <c r="A5" s="2">
        <v>2010</v>
      </c>
      <c r="B5">
        <v>2157828</v>
      </c>
      <c r="C5">
        <v>24818</v>
      </c>
      <c r="D5">
        <v>1273</v>
      </c>
      <c r="E5">
        <v>770211</v>
      </c>
      <c r="F5">
        <v>1565602</v>
      </c>
      <c r="G5">
        <v>1553687</v>
      </c>
      <c r="H5">
        <v>1730902</v>
      </c>
      <c r="I5">
        <v>2075578</v>
      </c>
      <c r="J5">
        <v>2157828</v>
      </c>
      <c r="K5">
        <v>6.42</v>
      </c>
      <c r="L5">
        <v>35.69</v>
      </c>
      <c r="M5">
        <v>32.64</v>
      </c>
      <c r="N5">
        <v>72.55</v>
      </c>
      <c r="O5">
        <v>72</v>
      </c>
      <c r="P5">
        <v>80.209999999999994</v>
      </c>
      <c r="Q5">
        <v>96.19</v>
      </c>
      <c r="R5">
        <f t="shared" ref="R5:R13" si="0">O5-P5</f>
        <v>-8.2099999999999937</v>
      </c>
      <c r="S5">
        <v>-5.2378181818185112</v>
      </c>
    </row>
    <row r="6" spans="1:19" x14ac:dyDescent="0.3">
      <c r="A6" s="2">
        <v>2011</v>
      </c>
      <c r="B6">
        <v>2779880</v>
      </c>
      <c r="C6">
        <v>31640</v>
      </c>
      <c r="D6">
        <v>1517</v>
      </c>
      <c r="E6">
        <v>827032</v>
      </c>
      <c r="F6">
        <v>2008700</v>
      </c>
      <c r="G6">
        <v>2206971</v>
      </c>
      <c r="H6">
        <v>2321858</v>
      </c>
      <c r="I6">
        <v>2660076</v>
      </c>
      <c r="J6">
        <v>2292483</v>
      </c>
      <c r="K6">
        <v>6.24</v>
      </c>
      <c r="L6">
        <v>29.75</v>
      </c>
      <c r="M6">
        <v>26.82</v>
      </c>
      <c r="N6">
        <v>72.260000000000005</v>
      </c>
      <c r="O6">
        <v>79.39</v>
      </c>
      <c r="P6">
        <v>83.52</v>
      </c>
      <c r="Q6">
        <v>95.69</v>
      </c>
      <c r="R6">
        <f t="shared" si="0"/>
        <v>-4.1299999999999955</v>
      </c>
      <c r="S6">
        <v>-3.8627272727276249</v>
      </c>
    </row>
    <row r="7" spans="1:19" x14ac:dyDescent="0.3">
      <c r="A7" s="2">
        <v>2012</v>
      </c>
      <c r="B7">
        <v>3245419</v>
      </c>
      <c r="C7">
        <v>36544</v>
      </c>
      <c r="D7">
        <v>1748</v>
      </c>
      <c r="E7">
        <v>884160</v>
      </c>
      <c r="F7">
        <v>2285623</v>
      </c>
      <c r="G7">
        <v>2597264</v>
      </c>
      <c r="H7">
        <v>2483567</v>
      </c>
      <c r="I7">
        <v>3115227</v>
      </c>
      <c r="J7">
        <v>2412778</v>
      </c>
      <c r="K7">
        <v>5.25</v>
      </c>
      <c r="L7">
        <v>27.24</v>
      </c>
      <c r="M7">
        <v>24.2</v>
      </c>
      <c r="N7">
        <v>70.430000000000007</v>
      </c>
      <c r="O7">
        <v>80.03</v>
      </c>
      <c r="P7">
        <v>76.53</v>
      </c>
      <c r="Q7">
        <v>95.99</v>
      </c>
      <c r="R7">
        <f t="shared" si="0"/>
        <v>3.5</v>
      </c>
      <c r="S7">
        <v>-2.4876363636367387</v>
      </c>
    </row>
    <row r="8" spans="1:19" x14ac:dyDescent="0.3">
      <c r="A8" s="2">
        <v>2013</v>
      </c>
      <c r="B8">
        <v>3584262</v>
      </c>
      <c r="C8">
        <v>39932</v>
      </c>
      <c r="D8">
        <v>1907</v>
      </c>
      <c r="E8">
        <v>956124</v>
      </c>
      <c r="F8">
        <v>2566803</v>
      </c>
      <c r="G8">
        <v>2997380</v>
      </c>
      <c r="H8">
        <v>2920030</v>
      </c>
      <c r="I8">
        <v>3430668</v>
      </c>
      <c r="J8">
        <v>2543596</v>
      </c>
      <c r="K8">
        <v>5.42</v>
      </c>
      <c r="L8">
        <v>26.68</v>
      </c>
      <c r="M8">
        <v>23.65</v>
      </c>
      <c r="N8">
        <v>71.61</v>
      </c>
      <c r="O8">
        <v>83.63</v>
      </c>
      <c r="P8">
        <v>81.47</v>
      </c>
      <c r="Q8">
        <v>95.71</v>
      </c>
      <c r="R8">
        <f t="shared" si="0"/>
        <v>2.1599999999999966</v>
      </c>
      <c r="S8">
        <v>-1.1125454545458524</v>
      </c>
    </row>
    <row r="9" spans="1:19" x14ac:dyDescent="0.3">
      <c r="A9" s="2">
        <v>2014</v>
      </c>
      <c r="B9">
        <v>3937856</v>
      </c>
      <c r="C9">
        <v>43402</v>
      </c>
      <c r="D9">
        <v>2052</v>
      </c>
      <c r="E9">
        <v>1056632</v>
      </c>
      <c r="F9">
        <v>2838048</v>
      </c>
      <c r="G9">
        <v>3402495</v>
      </c>
      <c r="H9">
        <v>3273530</v>
      </c>
      <c r="I9">
        <v>3750823</v>
      </c>
      <c r="J9">
        <v>2695796</v>
      </c>
      <c r="K9">
        <v>5.98</v>
      </c>
      <c r="L9">
        <v>26.83</v>
      </c>
      <c r="M9">
        <v>23.83</v>
      </c>
      <c r="N9">
        <v>72.069999999999993</v>
      </c>
      <c r="O9">
        <v>86.4</v>
      </c>
      <c r="P9">
        <v>83.13</v>
      </c>
      <c r="Q9">
        <v>95.25</v>
      </c>
      <c r="R9">
        <f t="shared" si="0"/>
        <v>3.2700000000000102</v>
      </c>
      <c r="S9">
        <v>0.26254545454503386</v>
      </c>
    </row>
    <row r="10" spans="1:19" x14ac:dyDescent="0.3">
      <c r="A10" s="2">
        <v>2015</v>
      </c>
      <c r="B10">
        <v>4192862</v>
      </c>
      <c r="C10">
        <v>45719</v>
      </c>
      <c r="D10">
        <v>2109</v>
      </c>
      <c r="E10">
        <v>1160447</v>
      </c>
      <c r="F10">
        <v>3115085</v>
      </c>
      <c r="G10">
        <v>3764320</v>
      </c>
      <c r="H10">
        <v>3731151</v>
      </c>
      <c r="I10">
        <v>3977609</v>
      </c>
      <c r="J10">
        <v>2875856</v>
      </c>
      <c r="K10">
        <v>6.68</v>
      </c>
      <c r="L10">
        <v>27.68</v>
      </c>
      <c r="M10">
        <v>24.66</v>
      </c>
      <c r="N10">
        <v>74.290000000000006</v>
      </c>
      <c r="O10">
        <v>89.78</v>
      </c>
      <c r="P10">
        <v>88.99</v>
      </c>
      <c r="Q10">
        <v>94.87</v>
      </c>
      <c r="R10">
        <f t="shared" si="0"/>
        <v>0.79000000000000625</v>
      </c>
      <c r="S10">
        <v>1.6376363636359201</v>
      </c>
    </row>
    <row r="11" spans="1:19" x14ac:dyDescent="0.3">
      <c r="A11" s="2">
        <v>2016</v>
      </c>
      <c r="B11">
        <v>4502733</v>
      </c>
      <c r="C11">
        <v>48577</v>
      </c>
      <c r="D11">
        <v>2215</v>
      </c>
      <c r="E11">
        <v>1196739</v>
      </c>
      <c r="F11">
        <v>3379404</v>
      </c>
      <c r="G11">
        <v>4215636</v>
      </c>
      <c r="H11">
        <v>4100294</v>
      </c>
      <c r="I11">
        <v>4314321</v>
      </c>
      <c r="J11">
        <v>3054470</v>
      </c>
      <c r="K11">
        <v>6.21</v>
      </c>
      <c r="L11">
        <v>26.58</v>
      </c>
      <c r="M11">
        <v>23.68</v>
      </c>
      <c r="N11">
        <v>75.05</v>
      </c>
      <c r="O11">
        <v>93.62</v>
      </c>
      <c r="P11">
        <v>91.06</v>
      </c>
      <c r="Q11">
        <v>95.82</v>
      </c>
      <c r="R11">
        <f t="shared" si="0"/>
        <v>2.5600000000000023</v>
      </c>
      <c r="S11">
        <v>3.0127272727268064</v>
      </c>
    </row>
    <row r="12" spans="1:19" x14ac:dyDescent="0.3">
      <c r="A12" s="2">
        <v>2017</v>
      </c>
      <c r="B12">
        <v>5005975</v>
      </c>
      <c r="C12">
        <v>53442</v>
      </c>
      <c r="D12">
        <v>2389</v>
      </c>
      <c r="E12">
        <v>1330694</v>
      </c>
      <c r="F12">
        <v>3731554</v>
      </c>
      <c r="G12">
        <v>5085742</v>
      </c>
      <c r="H12">
        <v>4945460</v>
      </c>
      <c r="I12">
        <v>4628741.2699999996</v>
      </c>
      <c r="J12">
        <v>3262548</v>
      </c>
      <c r="K12">
        <v>6.81</v>
      </c>
      <c r="L12">
        <v>26.58</v>
      </c>
      <c r="M12">
        <v>23.78</v>
      </c>
      <c r="N12">
        <v>74.540000000000006</v>
      </c>
      <c r="O12">
        <v>101.59</v>
      </c>
      <c r="P12">
        <v>98.79</v>
      </c>
      <c r="Q12">
        <v>92.46</v>
      </c>
      <c r="R12">
        <f t="shared" si="0"/>
        <v>2.7999999999999972</v>
      </c>
      <c r="S12">
        <v>4.3878181818176927</v>
      </c>
    </row>
    <row r="13" spans="1:19" x14ac:dyDescent="0.3">
      <c r="A13" s="2">
        <v>2018</v>
      </c>
      <c r="B13">
        <v>5542331.8700000001</v>
      </c>
      <c r="C13">
        <v>58546.19</v>
      </c>
      <c r="D13">
        <v>2589.86</v>
      </c>
      <c r="E13">
        <v>1470550.45</v>
      </c>
      <c r="F13">
        <v>4103654.73</v>
      </c>
      <c r="G13">
        <v>5865549.6500000004</v>
      </c>
      <c r="H13">
        <v>5679497.4400000004</v>
      </c>
      <c r="I13">
        <v>5154552.29</v>
      </c>
      <c r="J13">
        <v>3493398.87</v>
      </c>
      <c r="K13">
        <v>7.08</v>
      </c>
      <c r="L13">
        <v>26.53</v>
      </c>
      <c r="M13">
        <v>23.85</v>
      </c>
      <c r="N13">
        <v>74.040000000000006</v>
      </c>
      <c r="O13">
        <v>105.83</v>
      </c>
      <c r="P13">
        <v>102.47</v>
      </c>
      <c r="Q13">
        <v>93</v>
      </c>
      <c r="R13">
        <f t="shared" si="0"/>
        <v>3.3599999999999994</v>
      </c>
      <c r="S13">
        <v>5.7629090909085789</v>
      </c>
    </row>
    <row r="14" spans="1:19" x14ac:dyDescent="0.3">
      <c r="L14">
        <f>M13+N13</f>
        <v>97.890000000000015</v>
      </c>
    </row>
    <row r="15" spans="1:19" x14ac:dyDescent="0.3">
      <c r="B15">
        <f>B13/B4</f>
        <v>3.063502160408015</v>
      </c>
      <c r="F15">
        <f>F13/F4</f>
        <v>3.4003895613178114</v>
      </c>
      <c r="G15">
        <f>G13/G4</f>
        <v>5.1784336463350895</v>
      </c>
      <c r="H15">
        <f>H13/H4</f>
        <v>4.354274113543144</v>
      </c>
    </row>
    <row r="16" spans="1:19" x14ac:dyDescent="0.3">
      <c r="A16" t="s">
        <v>17</v>
      </c>
      <c r="B16" t="s">
        <v>18</v>
      </c>
      <c r="L16">
        <f>100-L14</f>
        <v>2.1099999999999852</v>
      </c>
    </row>
    <row r="17" spans="1:12" x14ac:dyDescent="0.3">
      <c r="B17" s="2">
        <v>2009</v>
      </c>
      <c r="C17">
        <f>B4/C4</f>
        <v>93.845264031538548</v>
      </c>
      <c r="D17">
        <f>C17*D4</f>
        <v>99851.36092955702</v>
      </c>
      <c r="L17">
        <f>1/(L14/100)</f>
        <v>1.0215548064153641</v>
      </c>
    </row>
    <row r="18" spans="1:12" x14ac:dyDescent="0.3">
      <c r="B18" s="2">
        <v>2010</v>
      </c>
      <c r="C18">
        <f t="shared" ref="C18:C26" si="1">B5/C5</f>
        <v>86.946087517124667</v>
      </c>
      <c r="D18">
        <f t="shared" ref="D18:D26" si="2">C18*D5</f>
        <v>110682.3694092997</v>
      </c>
      <c r="G18">
        <v>28.72</v>
      </c>
      <c r="H18">
        <v>93.9</v>
      </c>
    </row>
    <row r="19" spans="1:12" x14ac:dyDescent="0.3">
      <c r="B19" s="2">
        <v>2011</v>
      </c>
      <c r="C19">
        <f t="shared" si="1"/>
        <v>87.859671302149181</v>
      </c>
      <c r="D19">
        <f t="shared" si="2"/>
        <v>133283.1213653603</v>
      </c>
      <c r="G19">
        <v>6.25</v>
      </c>
      <c r="H19">
        <v>23.49</v>
      </c>
    </row>
    <row r="20" spans="1:12" x14ac:dyDescent="0.3">
      <c r="B20" s="2">
        <v>2012</v>
      </c>
      <c r="C20">
        <f t="shared" si="1"/>
        <v>88.808532180385285</v>
      </c>
      <c r="D20">
        <f t="shared" si="2"/>
        <v>155237.31425131348</v>
      </c>
      <c r="E20">
        <f>E4/B4</f>
        <v>0.34951571153066996</v>
      </c>
      <c r="G20">
        <v>4.59</v>
      </c>
      <c r="H20">
        <v>1.27</v>
      </c>
    </row>
    <row r="21" spans="1:12" x14ac:dyDescent="0.3">
      <c r="A21" t="s">
        <v>19</v>
      </c>
      <c r="B21" s="2">
        <v>2013</v>
      </c>
      <c r="C21">
        <f t="shared" si="1"/>
        <v>89.759140538916157</v>
      </c>
      <c r="D21">
        <f t="shared" si="2"/>
        <v>171170.68100771311</v>
      </c>
      <c r="E21">
        <f t="shared" ref="E21:E29" si="3">E5/B5</f>
        <v>0.35693808774378682</v>
      </c>
      <c r="G21">
        <v>9.16</v>
      </c>
      <c r="H21">
        <f>H18-H19-H20</f>
        <v>69.140000000000015</v>
      </c>
    </row>
    <row r="22" spans="1:12" x14ac:dyDescent="0.3">
      <c r="B22" s="2">
        <v>2014</v>
      </c>
      <c r="C22">
        <f t="shared" si="1"/>
        <v>90.72982811851989</v>
      </c>
      <c r="D22">
        <f t="shared" si="2"/>
        <v>186177.60729920282</v>
      </c>
      <c r="E22">
        <f t="shared" si="3"/>
        <v>0.29750636718131718</v>
      </c>
      <c r="G22">
        <v>26.28</v>
      </c>
    </row>
    <row r="23" spans="1:12" x14ac:dyDescent="0.3">
      <c r="B23" s="2">
        <v>2015</v>
      </c>
      <c r="C23">
        <f t="shared" si="1"/>
        <v>91.709398718257177</v>
      </c>
      <c r="D23">
        <f t="shared" si="2"/>
        <v>193415.1218968044</v>
      </c>
      <c r="E23">
        <f t="shared" si="3"/>
        <v>0.27243323589342394</v>
      </c>
      <c r="G23">
        <v>3.53</v>
      </c>
    </row>
    <row r="24" spans="1:12" x14ac:dyDescent="0.3">
      <c r="B24" s="2">
        <v>2016</v>
      </c>
      <c r="C24">
        <f t="shared" si="1"/>
        <v>92.692694073326876</v>
      </c>
      <c r="D24">
        <f t="shared" si="2"/>
        <v>205314.31737241903</v>
      </c>
      <c r="E24">
        <f t="shared" si="3"/>
        <v>0.26675616905237398</v>
      </c>
      <c r="G24">
        <f>SUM(G18:G23)</f>
        <v>78.53</v>
      </c>
    </row>
    <row r="25" spans="1:12" x14ac:dyDescent="0.3">
      <c r="B25" s="2">
        <v>2017</v>
      </c>
      <c r="C25">
        <f t="shared" si="1"/>
        <v>93.671176228434561</v>
      </c>
      <c r="D25">
        <f t="shared" si="2"/>
        <v>223780.44000973017</v>
      </c>
      <c r="E25">
        <f t="shared" si="3"/>
        <v>0.26832672398381252</v>
      </c>
      <c r="G25">
        <f>G24-G19-G23</f>
        <v>68.75</v>
      </c>
    </row>
    <row r="26" spans="1:12" x14ac:dyDescent="0.3">
      <c r="B26" s="2">
        <v>2018</v>
      </c>
      <c r="C26">
        <f t="shared" si="1"/>
        <v>94.665970065686594</v>
      </c>
      <c r="D26">
        <f t="shared" si="2"/>
        <v>245171.6092343191</v>
      </c>
      <c r="E26">
        <f t="shared" si="3"/>
        <v>0.27676727733944023</v>
      </c>
    </row>
    <row r="27" spans="1:12" x14ac:dyDescent="0.3">
      <c r="B27" t="s">
        <v>25</v>
      </c>
      <c r="E27">
        <f t="shared" si="3"/>
        <v>0.2657805825928386</v>
      </c>
    </row>
    <row r="28" spans="1:12" x14ac:dyDescent="0.3">
      <c r="B28" t="s">
        <v>23</v>
      </c>
      <c r="C28">
        <f>'[1]E08.07'!$G$4</f>
        <v>243697.3</v>
      </c>
      <c r="E28">
        <f t="shared" si="3"/>
        <v>0.26582114373323878</v>
      </c>
    </row>
    <row r="29" spans="1:12" x14ac:dyDescent="0.3">
      <c r="B29" t="s">
        <v>24</v>
      </c>
      <c r="C29">
        <f>'[2]E08.20'!$P$4</f>
        <v>14775</v>
      </c>
      <c r="E29">
        <f t="shared" si="3"/>
        <v>0.26533063780606841</v>
      </c>
    </row>
    <row r="30" spans="1:12" x14ac:dyDescent="0.3">
      <c r="A30" t="s">
        <v>20</v>
      </c>
      <c r="B30" t="s">
        <v>21</v>
      </c>
      <c r="C30">
        <f>C29+C28</f>
        <v>258472.3</v>
      </c>
      <c r="D30">
        <f>C30/D26</f>
        <v>1.0542505341757127</v>
      </c>
    </row>
    <row r="31" spans="1:12" x14ac:dyDescent="0.3">
      <c r="B31" t="s">
        <v>26</v>
      </c>
    </row>
    <row r="32" spans="1:12" x14ac:dyDescent="0.3">
      <c r="B32" t="s">
        <v>23</v>
      </c>
      <c r="C32">
        <f>'[3]E08.13'!$G$4</f>
        <v>237182</v>
      </c>
    </row>
    <row r="33" spans="2:4" x14ac:dyDescent="0.3">
      <c r="B33" t="s">
        <v>24</v>
      </c>
      <c r="C33">
        <f>'[2]E08.20'!$P$12</f>
        <v>18585</v>
      </c>
    </row>
    <row r="34" spans="2:4" x14ac:dyDescent="0.3">
      <c r="C34">
        <f>C33+C32</f>
        <v>255767</v>
      </c>
      <c r="D34">
        <f>C34/D26</f>
        <v>1.0432162222973971</v>
      </c>
    </row>
    <row r="35" spans="2:4" x14ac:dyDescent="0.3">
      <c r="D35">
        <f>D30-D34</f>
        <v>1.1034311878315606E-2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E03.01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Schult</cp:lastModifiedBy>
  <dcterms:created xsi:type="dcterms:W3CDTF">2020-03-09T12:28:43Z</dcterms:created>
  <dcterms:modified xsi:type="dcterms:W3CDTF">2020-03-22T12:33:02Z</dcterms:modified>
</cp:coreProperties>
</file>