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a2c93ce427878e7/Dokumente/GitHub/Vietnam_RBC_model/Spatial_Multisector-RBC-SOE-model_capital_sector_specific/ExcelFiles/Data/"/>
    </mc:Choice>
  </mc:AlternateContent>
  <xr:revisionPtr revIDLastSave="257" documentId="8_{B27EA91E-D4D4-4E07-AC5D-0BA38F600ABD}" xr6:coauthVersionLast="45" xr6:coauthVersionMax="45" xr10:uidLastSave="{0084A2BC-D769-4BF7-8409-D07CD1C497EA}"/>
  <bookViews>
    <workbookView xWindow="-38520" yWindow="-1680" windowWidth="38640" windowHeight="21240" activeTab="2" xr2:uid="{00000000-000D-0000-FFFF-FFFF00000000}"/>
  </bookViews>
  <sheets>
    <sheet name="E03.04-05" sheetId="2" r:id="rId1"/>
    <sheet name="Regression Data" sheetId="3" r:id="rId2"/>
    <sheet name="Shares for Calibration" sheetId="4" r:id="rId3"/>
    <sheet name="Labour Cost Share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4" l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17" i="4" l="1"/>
  <c r="B18" i="4"/>
  <c r="B19" i="4" s="1"/>
  <c r="B20" i="4" s="1"/>
  <c r="B21" i="4" s="1"/>
  <c r="B22" i="4" s="1"/>
  <c r="B23" i="4" s="1"/>
  <c r="B24" i="4" s="1"/>
  <c r="B25" i="4" s="1"/>
  <c r="B26" i="4" s="1"/>
  <c r="B27" i="4" s="1"/>
  <c r="B16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T12" i="2" l="1"/>
  <c r="S14" i="2"/>
  <c r="T4" i="2"/>
  <c r="V37" i="2" l="1"/>
  <c r="T14" i="2" l="1"/>
  <c r="T16" i="2"/>
  <c r="T17" i="2"/>
  <c r="T18" i="2"/>
  <c r="T19" i="2"/>
  <c r="T20" i="2"/>
  <c r="T21" i="2"/>
  <c r="T22" i="2"/>
  <c r="T23" i="2"/>
  <c r="T24" i="2"/>
  <c r="T25" i="2"/>
  <c r="T26" i="2"/>
  <c r="T27" i="2"/>
  <c r="T15" i="2"/>
  <c r="R36" i="2" l="1"/>
  <c r="D34" i="5"/>
  <c r="E34" i="5" s="1"/>
  <c r="C34" i="5"/>
  <c r="C17" i="5"/>
  <c r="C14" i="5"/>
  <c r="C21" i="5" s="1"/>
  <c r="D21" i="5"/>
  <c r="V14" i="5"/>
  <c r="V21" i="5" s="1"/>
  <c r="U14" i="5"/>
  <c r="U21" i="5" s="1"/>
  <c r="T14" i="5"/>
  <c r="T21" i="5" s="1"/>
  <c r="S14" i="5"/>
  <c r="S21" i="5" s="1"/>
  <c r="R14" i="5"/>
  <c r="R21" i="5" s="1"/>
  <c r="Q14" i="5"/>
  <c r="Q21" i="5" s="1"/>
  <c r="P14" i="5"/>
  <c r="P21" i="5" s="1"/>
  <c r="O14" i="5"/>
  <c r="O21" i="5" s="1"/>
  <c r="N14" i="5"/>
  <c r="N21" i="5" s="1"/>
  <c r="M14" i="5"/>
  <c r="M21" i="5" s="1"/>
  <c r="L14" i="5"/>
  <c r="L21" i="5" s="1"/>
  <c r="K14" i="5"/>
  <c r="K21" i="5" s="1"/>
  <c r="J14" i="5"/>
  <c r="J21" i="5" s="1"/>
  <c r="I14" i="5"/>
  <c r="I21" i="5" s="1"/>
  <c r="H14" i="5"/>
  <c r="H21" i="5" s="1"/>
  <c r="G14" i="5"/>
  <c r="G21" i="5" s="1"/>
  <c r="F14" i="5"/>
  <c r="F21" i="5" s="1"/>
  <c r="E14" i="5"/>
  <c r="E21" i="5" s="1"/>
  <c r="D14" i="5"/>
  <c r="B14" i="5"/>
  <c r="B21" i="5" s="1"/>
  <c r="V13" i="5"/>
  <c r="V20" i="5" s="1"/>
  <c r="U13" i="5"/>
  <c r="U20" i="5" s="1"/>
  <c r="T13" i="5"/>
  <c r="T20" i="5" s="1"/>
  <c r="S13" i="5"/>
  <c r="S20" i="5" s="1"/>
  <c r="R13" i="5"/>
  <c r="R20" i="5" s="1"/>
  <c r="Q13" i="5"/>
  <c r="Q20" i="5" s="1"/>
  <c r="P13" i="5"/>
  <c r="P20" i="5" s="1"/>
  <c r="O13" i="5"/>
  <c r="O20" i="5" s="1"/>
  <c r="N13" i="5"/>
  <c r="N20" i="5" s="1"/>
  <c r="M13" i="5"/>
  <c r="M20" i="5" s="1"/>
  <c r="L13" i="5"/>
  <c r="L20" i="5" s="1"/>
  <c r="K13" i="5"/>
  <c r="K20" i="5" s="1"/>
  <c r="J13" i="5"/>
  <c r="J20" i="5" s="1"/>
  <c r="I13" i="5"/>
  <c r="I20" i="5" s="1"/>
  <c r="H13" i="5"/>
  <c r="H20" i="5" s="1"/>
  <c r="G13" i="5"/>
  <c r="G20" i="5" s="1"/>
  <c r="F13" i="5"/>
  <c r="F20" i="5" s="1"/>
  <c r="E13" i="5"/>
  <c r="E20" i="5" s="1"/>
  <c r="D13" i="5"/>
  <c r="D20" i="5" s="1"/>
  <c r="C13" i="5"/>
  <c r="C20" i="5" s="1"/>
  <c r="B13" i="5"/>
  <c r="B20" i="5" s="1"/>
  <c r="V12" i="5"/>
  <c r="V19" i="5" s="1"/>
  <c r="U12" i="5"/>
  <c r="U19" i="5" s="1"/>
  <c r="T12" i="5"/>
  <c r="T19" i="5" s="1"/>
  <c r="S12" i="5"/>
  <c r="S19" i="5" s="1"/>
  <c r="R12" i="5"/>
  <c r="R19" i="5" s="1"/>
  <c r="Q12" i="5"/>
  <c r="Q19" i="5" s="1"/>
  <c r="P12" i="5"/>
  <c r="P19" i="5" s="1"/>
  <c r="O12" i="5"/>
  <c r="O19" i="5" s="1"/>
  <c r="N12" i="5"/>
  <c r="N19" i="5" s="1"/>
  <c r="M12" i="5"/>
  <c r="M19" i="5" s="1"/>
  <c r="L12" i="5"/>
  <c r="L19" i="5" s="1"/>
  <c r="K12" i="5"/>
  <c r="K19" i="5" s="1"/>
  <c r="J12" i="5"/>
  <c r="J19" i="5" s="1"/>
  <c r="I12" i="5"/>
  <c r="I19" i="5" s="1"/>
  <c r="H12" i="5"/>
  <c r="H19" i="5" s="1"/>
  <c r="G12" i="5"/>
  <c r="G19" i="5" s="1"/>
  <c r="F12" i="5"/>
  <c r="F19" i="5" s="1"/>
  <c r="E12" i="5"/>
  <c r="E19" i="5" s="1"/>
  <c r="D12" i="5"/>
  <c r="D19" i="5" s="1"/>
  <c r="C12" i="5"/>
  <c r="C19" i="5" s="1"/>
  <c r="B12" i="5"/>
  <c r="B19" i="5" s="1"/>
  <c r="V11" i="5"/>
  <c r="V18" i="5" s="1"/>
  <c r="U11" i="5"/>
  <c r="U18" i="5" s="1"/>
  <c r="T11" i="5"/>
  <c r="T18" i="5" s="1"/>
  <c r="S11" i="5"/>
  <c r="S18" i="5" s="1"/>
  <c r="R11" i="5"/>
  <c r="R18" i="5" s="1"/>
  <c r="Q11" i="5"/>
  <c r="Q18" i="5" s="1"/>
  <c r="P11" i="5"/>
  <c r="P18" i="5" s="1"/>
  <c r="O11" i="5"/>
  <c r="O18" i="5" s="1"/>
  <c r="N11" i="5"/>
  <c r="N18" i="5" s="1"/>
  <c r="M11" i="5"/>
  <c r="M18" i="5" s="1"/>
  <c r="L11" i="5"/>
  <c r="L18" i="5" s="1"/>
  <c r="K11" i="5"/>
  <c r="K18" i="5" s="1"/>
  <c r="J11" i="5"/>
  <c r="J18" i="5" s="1"/>
  <c r="I11" i="5"/>
  <c r="I18" i="5" s="1"/>
  <c r="H11" i="5"/>
  <c r="H18" i="5" s="1"/>
  <c r="G11" i="5"/>
  <c r="G18" i="5" s="1"/>
  <c r="F11" i="5"/>
  <c r="F18" i="5" s="1"/>
  <c r="E11" i="5"/>
  <c r="E18" i="5" s="1"/>
  <c r="D11" i="5"/>
  <c r="D18" i="5" s="1"/>
  <c r="C11" i="5"/>
  <c r="C18" i="5" s="1"/>
  <c r="B11" i="5"/>
  <c r="B18" i="5" s="1"/>
  <c r="V10" i="5"/>
  <c r="V17" i="5" s="1"/>
  <c r="U10" i="5"/>
  <c r="U17" i="5" s="1"/>
  <c r="T10" i="5"/>
  <c r="T17" i="5" s="1"/>
  <c r="S10" i="5"/>
  <c r="S17" i="5" s="1"/>
  <c r="R10" i="5"/>
  <c r="R17" i="5" s="1"/>
  <c r="Q10" i="5"/>
  <c r="Q17" i="5" s="1"/>
  <c r="P10" i="5"/>
  <c r="P17" i="5" s="1"/>
  <c r="O10" i="5"/>
  <c r="O17" i="5" s="1"/>
  <c r="N10" i="5"/>
  <c r="N17" i="5" s="1"/>
  <c r="M10" i="5"/>
  <c r="M17" i="5" s="1"/>
  <c r="L10" i="5"/>
  <c r="L17" i="5" s="1"/>
  <c r="K10" i="5"/>
  <c r="K17" i="5" s="1"/>
  <c r="J10" i="5"/>
  <c r="J17" i="5" s="1"/>
  <c r="I10" i="5"/>
  <c r="I17" i="5" s="1"/>
  <c r="H10" i="5"/>
  <c r="H17" i="5" s="1"/>
  <c r="G10" i="5"/>
  <c r="G17" i="5" s="1"/>
  <c r="F10" i="5"/>
  <c r="F17" i="5" s="1"/>
  <c r="E10" i="5"/>
  <c r="E17" i="5" s="1"/>
  <c r="D10" i="5"/>
  <c r="D17" i="5" s="1"/>
  <c r="C10" i="5"/>
  <c r="B10" i="5"/>
  <c r="B17" i="5" s="1"/>
  <c r="C2" i="4" l="1"/>
  <c r="D2" i="4"/>
  <c r="E2" i="4"/>
  <c r="F2" i="4"/>
  <c r="G2" i="4"/>
  <c r="H2" i="4"/>
  <c r="I2" i="4"/>
  <c r="J2" i="4"/>
  <c r="C3" i="4"/>
  <c r="D3" i="4"/>
  <c r="E3" i="4"/>
  <c r="F3" i="4"/>
  <c r="G3" i="4"/>
  <c r="H3" i="4"/>
  <c r="I3" i="4"/>
  <c r="J3" i="4"/>
  <c r="C4" i="4"/>
  <c r="D4" i="4"/>
  <c r="E4" i="4"/>
  <c r="F4" i="4"/>
  <c r="G4" i="4"/>
  <c r="H4" i="4"/>
  <c r="I4" i="4"/>
  <c r="J4" i="4"/>
  <c r="C5" i="4"/>
  <c r="D5" i="4"/>
  <c r="E5" i="4"/>
  <c r="F5" i="4"/>
  <c r="G5" i="4"/>
  <c r="H5" i="4"/>
  <c r="I5" i="4"/>
  <c r="J5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C10" i="4"/>
  <c r="D10" i="4"/>
  <c r="E10" i="4"/>
  <c r="F10" i="4"/>
  <c r="G10" i="4"/>
  <c r="H10" i="4"/>
  <c r="I10" i="4"/>
  <c r="J10" i="4"/>
  <c r="C11" i="4"/>
  <c r="D11" i="4"/>
  <c r="E11" i="4"/>
  <c r="F11" i="4"/>
  <c r="G11" i="4"/>
  <c r="H11" i="4"/>
  <c r="I11" i="4"/>
  <c r="J11" i="4"/>
  <c r="C12" i="4"/>
  <c r="D12" i="4"/>
  <c r="E12" i="4"/>
  <c r="F12" i="4"/>
  <c r="G12" i="4"/>
  <c r="H12" i="4"/>
  <c r="I12" i="4"/>
  <c r="J12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X3" i="3" l="1"/>
  <c r="Y3" i="3"/>
  <c r="Z3" i="3"/>
  <c r="AA3" i="3"/>
  <c r="AB3" i="3"/>
  <c r="AC3" i="3"/>
  <c r="AD3" i="3"/>
  <c r="AE3" i="3"/>
  <c r="AF3" i="3"/>
  <c r="X4" i="3"/>
  <c r="Y4" i="3"/>
  <c r="Z4" i="3"/>
  <c r="AG4" i="3" s="1"/>
  <c r="AA4" i="3"/>
  <c r="AB4" i="3"/>
  <c r="AC4" i="3"/>
  <c r="AD4" i="3"/>
  <c r="AE4" i="3"/>
  <c r="AF4" i="3"/>
  <c r="X5" i="3"/>
  <c r="Y5" i="3"/>
  <c r="Z5" i="3"/>
  <c r="AA5" i="3"/>
  <c r="AB5" i="3"/>
  <c r="AC5" i="3"/>
  <c r="AD5" i="3"/>
  <c r="AE5" i="3"/>
  <c r="AF5" i="3"/>
  <c r="X6" i="3"/>
  <c r="AG6" i="3" s="1"/>
  <c r="Y6" i="3"/>
  <c r="Z6" i="3"/>
  <c r="AA6" i="3"/>
  <c r="AB6" i="3"/>
  <c r="AC6" i="3"/>
  <c r="AD6" i="3"/>
  <c r="AE6" i="3"/>
  <c r="AF6" i="3"/>
  <c r="X7" i="3"/>
  <c r="Y7" i="3"/>
  <c r="Z7" i="3"/>
  <c r="AA7" i="3"/>
  <c r="AB7" i="3"/>
  <c r="AC7" i="3"/>
  <c r="AD7" i="3"/>
  <c r="AE7" i="3"/>
  <c r="AF7" i="3"/>
  <c r="X8" i="3"/>
  <c r="AG8" i="3" s="1"/>
  <c r="Y8" i="3"/>
  <c r="Z8" i="3"/>
  <c r="AA8" i="3"/>
  <c r="AB8" i="3"/>
  <c r="AC8" i="3"/>
  <c r="AD8" i="3"/>
  <c r="AE8" i="3"/>
  <c r="AF8" i="3"/>
  <c r="X9" i="3"/>
  <c r="Y9" i="3"/>
  <c r="Z9" i="3"/>
  <c r="AA9" i="3"/>
  <c r="AB9" i="3"/>
  <c r="AC9" i="3"/>
  <c r="AD9" i="3"/>
  <c r="AE9" i="3"/>
  <c r="AF9" i="3"/>
  <c r="X10" i="3"/>
  <c r="Y10" i="3"/>
  <c r="Z10" i="3"/>
  <c r="AA10" i="3"/>
  <c r="AB10" i="3"/>
  <c r="AC10" i="3"/>
  <c r="AD10" i="3"/>
  <c r="AE10" i="3"/>
  <c r="AF10" i="3"/>
  <c r="AG10" i="3"/>
  <c r="X11" i="3"/>
  <c r="Y11" i="3"/>
  <c r="Z11" i="3"/>
  <c r="AA11" i="3"/>
  <c r="AB11" i="3"/>
  <c r="AC11" i="3"/>
  <c r="AD11" i="3"/>
  <c r="AE11" i="3"/>
  <c r="AF11" i="3"/>
  <c r="X12" i="3"/>
  <c r="Y12" i="3"/>
  <c r="Z12" i="3"/>
  <c r="AG12" i="3" s="1"/>
  <c r="AA12" i="3"/>
  <c r="AB12" i="3"/>
  <c r="AC12" i="3"/>
  <c r="AD12" i="3"/>
  <c r="AE12" i="3"/>
  <c r="AF12" i="3"/>
  <c r="X13" i="3"/>
  <c r="Y13" i="3"/>
  <c r="Z13" i="3"/>
  <c r="AA13" i="3"/>
  <c r="AB13" i="3"/>
  <c r="AC13" i="3"/>
  <c r="AD13" i="3"/>
  <c r="AE13" i="3"/>
  <c r="AF13" i="3"/>
  <c r="X14" i="3"/>
  <c r="Y14" i="3"/>
  <c r="Z14" i="3"/>
  <c r="AA14" i="3"/>
  <c r="AB14" i="3"/>
  <c r="AC14" i="3"/>
  <c r="AD14" i="3"/>
  <c r="AE14" i="3"/>
  <c r="AF14" i="3"/>
  <c r="X15" i="3"/>
  <c r="Y15" i="3"/>
  <c r="Z15" i="3"/>
  <c r="AA15" i="3"/>
  <c r="AB15" i="3"/>
  <c r="AC15" i="3"/>
  <c r="AD15" i="3"/>
  <c r="AE15" i="3"/>
  <c r="AF15" i="3"/>
  <c r="AB2" i="3"/>
  <c r="AF2" i="3"/>
  <c r="AE2" i="3"/>
  <c r="AD2" i="3"/>
  <c r="AC2" i="3"/>
  <c r="AA2" i="3"/>
  <c r="Z2" i="3"/>
  <c r="Y2" i="3"/>
  <c r="X2" i="3"/>
  <c r="AG2" i="3" s="1"/>
  <c r="AG7" i="3" l="1"/>
  <c r="AG3" i="3"/>
  <c r="AG13" i="3"/>
  <c r="AG5" i="3"/>
  <c r="AG14" i="3"/>
  <c r="AG11" i="3"/>
  <c r="AG15" i="3"/>
  <c r="AG9" i="3"/>
</calcChain>
</file>

<file path=xl/sharedStrings.xml><?xml version="1.0" encoding="utf-8"?>
<sst xmlns="http://schemas.openxmlformats.org/spreadsheetml/2006/main" count="193" uniqueCount="72">
  <si>
    <t>Gross domestic product at current prices by types of ownership and by kinds of economic activity by By types, Iterms and Year</t>
  </si>
  <si>
    <t>Prel. 2018</t>
  </si>
  <si>
    <t>Value (Bill.dongs)</t>
  </si>
  <si>
    <t>TOTAL</t>
  </si>
  <si>
    <t>Types of ownership</t>
  </si>
  <si>
    <t>..</t>
  </si>
  <si>
    <t>State</t>
  </si>
  <si>
    <t>Non- State</t>
  </si>
  <si>
    <t>Collective</t>
  </si>
  <si>
    <t>Private</t>
  </si>
  <si>
    <t>Household</t>
  </si>
  <si>
    <t>Foreign investment sector</t>
  </si>
  <si>
    <t>Products taxes less subsidies on production</t>
  </si>
  <si>
    <t>Kinds of economic activity</t>
  </si>
  <si>
    <t>Agriculture, forestry and fishing</t>
  </si>
  <si>
    <t>Mining and quarrying</t>
  </si>
  <si>
    <t>Manufacturing</t>
  </si>
  <si>
    <t>Electricity, gas, stream and air conditioning supply</t>
  </si>
  <si>
    <t>Water supply,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</si>
  <si>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</si>
  <si>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</si>
  <si>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</si>
  <si>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</si>
  <si>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</si>
  <si>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Financial, banking and insurance activities</t>
  </si>
  <si>
    <t>Real estate activities</t>
  </si>
  <si>
    <t>Professional, scientific and technical activities</t>
  </si>
  <si>
    <t>Administrative and support service activities</t>
  </si>
  <si>
    <t>Activities of Communist Party, socio-political organizations; public administration and defence; compulsory security</t>
  </si>
  <si>
    <t>Education and training</t>
  </si>
  <si>
    <t>Human health and social work activities</t>
  </si>
  <si>
    <t>Arts, entertainment and recreation</t>
  </si>
  <si>
    <t>Other service activities</t>
  </si>
  <si>
    <t>Activities of households as employers; undifferentiated goods and services producing activities of households for own use</t>
  </si>
  <si>
    <t>Products taxes less subsidies on production.</t>
  </si>
  <si>
    <t>(*) Value added of economic sectors is calculated at basic prices from 2010.</t>
  </si>
  <si>
    <t>Latest update:</t>
  </si>
  <si>
    <t>20190821 11:04</t>
  </si>
  <si>
    <t>Units:</t>
  </si>
  <si>
    <t>Internal reference code:</t>
  </si>
  <si>
    <t>E03.04-05</t>
  </si>
  <si>
    <t>Year</t>
  </si>
  <si>
    <t>A</t>
  </si>
  <si>
    <t>BDE</t>
  </si>
  <si>
    <t>C</t>
  </si>
  <si>
    <t>F</t>
  </si>
  <si>
    <t>S</t>
  </si>
  <si>
    <t>Total</t>
  </si>
  <si>
    <t>GJ-NS</t>
  </si>
  <si>
    <t>O-Q</t>
  </si>
  <si>
    <t>I</t>
  </si>
  <si>
    <t>H</t>
  </si>
  <si>
    <t>Sector</t>
  </si>
  <si>
    <t>B</t>
  </si>
  <si>
    <t>D</t>
  </si>
  <si>
    <t>E</t>
  </si>
  <si>
    <t>G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</si>
  <si>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</si>
  <si>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</si>
  <si>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</si>
  <si>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</si>
  <si>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</si>
  <si>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</si>
  <si>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</si>
  <si>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</si>
  <si>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</si>
  <si>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</si>
  <si>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Average Income of Employed Persons Source Statistical Yearbook 2018 Vietnam in Thousand Dongs</t>
  </si>
  <si>
    <t>Wage bill (employees multiplied by avergae income)</t>
  </si>
  <si>
    <t>Labour Cost Share</t>
  </si>
  <si>
    <t>10^9</t>
  </si>
  <si>
    <t>10^3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</si>
</sst>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Times New Roman"/>
      <charset val="204"/>
    </font>
    <font>
      <sz val="10"/>
      <name val="Cambria"/>
      <family val="1"/>
    </font>
    <font>
      <sz val="10"/>
      <color indexed="8"/>
      <name val="Cambria"/>
      <family val="1"/>
    </font>
    <font>
      <i/>
      <sz val="1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A07A"/>
        <bgColor rgb="FFFFA07A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 applyNumberFormat="0" applyBorder="0" applyAlignment="0"/>
  </cellStyleXfs>
  <cellXfs count="15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2" borderId="0" xfId="0" applyFill="1" applyAlignment="1" applyProtection="1">
      <alignment horizontal="right"/>
    </xf>
    <xf numFmtId="0" fontId="0" fillId="0" borderId="0" xfId="0" applyFill="1" applyAlignment="1" applyProtection="1">
      <alignment wrapText="1"/>
    </xf>
    <xf numFmtId="0" fontId="3" fillId="0" borderId="0" xfId="0" applyFont="1" applyFill="1" applyProtection="1"/>
    <xf numFmtId="0" fontId="3" fillId="0" borderId="1" xfId="0" applyFont="1" applyFill="1" applyBorder="1" applyProtection="1"/>
    <xf numFmtId="0" fontId="0" fillId="0" borderId="1" xfId="0" applyFill="1" applyBorder="1" applyProtection="1"/>
    <xf numFmtId="2" fontId="0" fillId="0" borderId="0" xfId="0" applyNumberFormat="1" applyFill="1" applyProtection="1"/>
    <xf numFmtId="0" fontId="4" fillId="0" borderId="0" xfId="0" applyNumberFormat="1" applyFont="1" applyFill="1" applyBorder="1" applyAlignment="1" applyProtection="1">
      <alignment horizontal="left" vertical="top"/>
    </xf>
    <xf numFmtId="0" fontId="6" fillId="0" borderId="0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left"/>
    </xf>
    <xf numFmtId="0" fontId="7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loymentSha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2.39-40"/>
      <sheetName val="Calibration"/>
    </sheetNames>
    <sheetDataSet>
      <sheetData sheetId="0">
        <row r="5">
          <cell r="A5">
            <v>2005</v>
          </cell>
          <cell r="B5">
            <v>42774.9</v>
          </cell>
          <cell r="C5">
            <v>23563.200000000001</v>
          </cell>
          <cell r="D5">
            <v>256.5</v>
          </cell>
          <cell r="E5">
            <v>5031.2</v>
          </cell>
          <cell r="F5">
            <v>135.4</v>
          </cell>
          <cell r="G5">
            <v>121</v>
          </cell>
          <cell r="H5">
            <v>1979.9</v>
          </cell>
          <cell r="I5">
            <v>4593.1000000000004</v>
          </cell>
          <cell r="J5">
            <v>1290.4000000000001</v>
          </cell>
          <cell r="K5">
            <v>824.5</v>
          </cell>
          <cell r="L5">
            <v>151.4</v>
          </cell>
          <cell r="M5">
            <v>185.9</v>
          </cell>
          <cell r="N5">
            <v>19</v>
          </cell>
          <cell r="O5">
            <v>157.5</v>
          </cell>
          <cell r="P5">
            <v>119.5</v>
          </cell>
          <cell r="Q5">
            <v>1679.9</v>
          </cell>
          <cell r="R5">
            <v>1258</v>
          </cell>
          <cell r="S5">
            <v>349.9</v>
          </cell>
          <cell r="T5">
            <v>82.2</v>
          </cell>
          <cell r="U5">
            <v>781.8</v>
          </cell>
          <cell r="V5">
            <v>189.9</v>
          </cell>
          <cell r="W5">
            <v>4.7</v>
          </cell>
        </row>
        <row r="6">
          <cell r="A6">
            <v>2007</v>
          </cell>
          <cell r="B6">
            <v>45208</v>
          </cell>
          <cell r="C6">
            <v>23931.5</v>
          </cell>
          <cell r="D6">
            <v>298.8</v>
          </cell>
          <cell r="E6">
            <v>5665</v>
          </cell>
          <cell r="F6">
            <v>121.3</v>
          </cell>
          <cell r="G6">
            <v>108.2</v>
          </cell>
          <cell r="H6">
            <v>2371.9</v>
          </cell>
          <cell r="I6">
            <v>4929.5</v>
          </cell>
          <cell r="J6">
            <v>1341.6</v>
          </cell>
          <cell r="K6">
            <v>1096.4000000000001</v>
          </cell>
          <cell r="L6">
            <v>180.5</v>
          </cell>
          <cell r="M6">
            <v>191.6</v>
          </cell>
          <cell r="N6">
            <v>53.9</v>
          </cell>
          <cell r="O6">
            <v>158.30000000000001</v>
          </cell>
          <cell r="P6">
            <v>147.69999999999999</v>
          </cell>
          <cell r="Q6">
            <v>1665.9</v>
          </cell>
          <cell r="R6">
            <v>1513.5</v>
          </cell>
          <cell r="S6">
            <v>384.6</v>
          </cell>
          <cell r="T6">
            <v>129.69999999999999</v>
          </cell>
          <cell r="U6">
            <v>737.9</v>
          </cell>
          <cell r="V6">
            <v>175.6</v>
          </cell>
          <cell r="W6">
            <v>4.5</v>
          </cell>
        </row>
        <row r="7">
          <cell r="A7">
            <v>2008</v>
          </cell>
          <cell r="B7">
            <v>46460.800000000003</v>
          </cell>
          <cell r="C7">
            <v>24303.4</v>
          </cell>
          <cell r="D7">
            <v>291.39999999999998</v>
          </cell>
          <cell r="E7">
            <v>5998.8</v>
          </cell>
          <cell r="F7">
            <v>132.69999999999999</v>
          </cell>
          <cell r="G7">
            <v>94.2</v>
          </cell>
          <cell r="H7">
            <v>2468.4</v>
          </cell>
          <cell r="I7">
            <v>5100.3999999999996</v>
          </cell>
          <cell r="J7">
            <v>1433.3</v>
          </cell>
          <cell r="K7">
            <v>1307.4000000000001</v>
          </cell>
          <cell r="L7">
            <v>204.8</v>
          </cell>
          <cell r="M7">
            <v>204.3</v>
          </cell>
          <cell r="N7">
            <v>51.5</v>
          </cell>
          <cell r="O7">
            <v>183.1</v>
          </cell>
          <cell r="P7">
            <v>158.1</v>
          </cell>
          <cell r="Q7">
            <v>1650.6</v>
          </cell>
          <cell r="R7">
            <v>1492.7</v>
          </cell>
          <cell r="S7">
            <v>365.6</v>
          </cell>
          <cell r="T7">
            <v>180.4</v>
          </cell>
          <cell r="U7">
            <v>673.8</v>
          </cell>
          <cell r="V7">
            <v>163.4</v>
          </cell>
          <cell r="W7">
            <v>2.5</v>
          </cell>
        </row>
        <row r="8">
          <cell r="A8">
            <v>2009</v>
          </cell>
          <cell r="B8">
            <v>47743.6</v>
          </cell>
          <cell r="C8">
            <v>24606</v>
          </cell>
          <cell r="D8">
            <v>291.5</v>
          </cell>
          <cell r="E8">
            <v>6449</v>
          </cell>
          <cell r="F8">
            <v>131.6</v>
          </cell>
          <cell r="G8">
            <v>95.4</v>
          </cell>
          <cell r="H8">
            <v>2594.1</v>
          </cell>
          <cell r="I8">
            <v>5150.7</v>
          </cell>
          <cell r="J8">
            <v>1426.1</v>
          </cell>
          <cell r="K8">
            <v>1573.7</v>
          </cell>
          <cell r="L8">
            <v>228</v>
          </cell>
          <cell r="M8">
            <v>230.3</v>
          </cell>
          <cell r="N8">
            <v>65.2</v>
          </cell>
          <cell r="O8">
            <v>218.5</v>
          </cell>
          <cell r="P8">
            <v>171.8</v>
          </cell>
          <cell r="Q8">
            <v>1596.9</v>
          </cell>
          <cell r="R8">
            <v>1583.9</v>
          </cell>
          <cell r="S8">
            <v>364.7</v>
          </cell>
          <cell r="T8">
            <v>210.8</v>
          </cell>
          <cell r="U8">
            <v>569</v>
          </cell>
          <cell r="V8">
            <v>183.3</v>
          </cell>
          <cell r="W8">
            <v>3.2</v>
          </cell>
        </row>
        <row r="9">
          <cell r="A9">
            <v>2010</v>
          </cell>
          <cell r="B9">
            <v>49048.5</v>
          </cell>
          <cell r="C9">
            <v>24279</v>
          </cell>
          <cell r="D9">
            <v>275.60000000000002</v>
          </cell>
          <cell r="E9">
            <v>6645.8</v>
          </cell>
          <cell r="F9">
            <v>130.19999999999999</v>
          </cell>
          <cell r="G9">
            <v>117.4</v>
          </cell>
          <cell r="H9">
            <v>3108</v>
          </cell>
          <cell r="I9">
            <v>5549.7</v>
          </cell>
          <cell r="J9">
            <v>1416.7</v>
          </cell>
          <cell r="K9">
            <v>1711</v>
          </cell>
          <cell r="L9">
            <v>257.39999999999998</v>
          </cell>
          <cell r="M9">
            <v>254.5</v>
          </cell>
          <cell r="N9">
            <v>101.3</v>
          </cell>
          <cell r="O9">
            <v>217.5</v>
          </cell>
          <cell r="P9">
            <v>185.5</v>
          </cell>
          <cell r="Q9">
            <v>1569.6</v>
          </cell>
          <cell r="R9">
            <v>1673.4</v>
          </cell>
          <cell r="S9">
            <v>437</v>
          </cell>
          <cell r="T9">
            <v>232.4</v>
          </cell>
          <cell r="U9">
            <v>687.3</v>
          </cell>
          <cell r="V9">
            <v>196.7</v>
          </cell>
          <cell r="W9">
            <v>2.5</v>
          </cell>
        </row>
        <row r="10">
          <cell r="A10">
            <v>2011</v>
          </cell>
          <cell r="B10">
            <v>50352</v>
          </cell>
          <cell r="C10">
            <v>24362.9</v>
          </cell>
          <cell r="D10">
            <v>279.10000000000002</v>
          </cell>
          <cell r="E10">
            <v>6972.6</v>
          </cell>
          <cell r="F10">
            <v>139.69999999999999</v>
          </cell>
          <cell r="G10">
            <v>106.3</v>
          </cell>
          <cell r="H10">
            <v>3221.1</v>
          </cell>
          <cell r="I10">
            <v>5827.6</v>
          </cell>
          <cell r="J10">
            <v>1414.4</v>
          </cell>
          <cell r="K10">
            <v>1995.3</v>
          </cell>
          <cell r="L10">
            <v>269</v>
          </cell>
          <cell r="M10">
            <v>301.10000000000002</v>
          </cell>
          <cell r="N10">
            <v>119</v>
          </cell>
          <cell r="O10">
            <v>220.2</v>
          </cell>
          <cell r="P10">
            <v>197.9</v>
          </cell>
          <cell r="Q10">
            <v>1542.2</v>
          </cell>
          <cell r="R10">
            <v>1731.8</v>
          </cell>
          <cell r="S10">
            <v>480.8</v>
          </cell>
          <cell r="T10">
            <v>250.1</v>
          </cell>
          <cell r="U10">
            <v>734.9</v>
          </cell>
          <cell r="V10">
            <v>183.1</v>
          </cell>
          <cell r="W10">
            <v>2.8</v>
          </cell>
        </row>
        <row r="11">
          <cell r="A11">
            <v>2012</v>
          </cell>
          <cell r="B11">
            <v>51422.400000000001</v>
          </cell>
          <cell r="C11">
            <v>24357.200000000001</v>
          </cell>
          <cell r="D11">
            <v>285.5</v>
          </cell>
          <cell r="E11">
            <v>7102.2</v>
          </cell>
          <cell r="F11">
            <v>129.5</v>
          </cell>
          <cell r="G11">
            <v>107.8</v>
          </cell>
          <cell r="H11">
            <v>3271.5</v>
          </cell>
          <cell r="I11">
            <v>6313.9</v>
          </cell>
          <cell r="J11">
            <v>1498.3</v>
          </cell>
          <cell r="K11">
            <v>2137.4</v>
          </cell>
          <cell r="L11">
            <v>283.60000000000002</v>
          </cell>
          <cell r="M11">
            <v>312.5</v>
          </cell>
          <cell r="N11">
            <v>148.1</v>
          </cell>
          <cell r="O11">
            <v>248.8</v>
          </cell>
          <cell r="P11">
            <v>229.3</v>
          </cell>
          <cell r="Q11">
            <v>1582.7</v>
          </cell>
          <cell r="R11">
            <v>1767.1</v>
          </cell>
          <cell r="S11">
            <v>482.4</v>
          </cell>
          <cell r="T11">
            <v>256</v>
          </cell>
          <cell r="U11">
            <v>731.9</v>
          </cell>
          <cell r="V11">
            <v>173.9</v>
          </cell>
          <cell r="W11">
            <v>2.8</v>
          </cell>
        </row>
        <row r="12">
          <cell r="A12">
            <v>2013</v>
          </cell>
          <cell r="B12">
            <v>52207.8</v>
          </cell>
          <cell r="C12">
            <v>24399.3</v>
          </cell>
          <cell r="D12">
            <v>267.60000000000002</v>
          </cell>
          <cell r="E12">
            <v>7267.3</v>
          </cell>
          <cell r="F12">
            <v>133.69999999999999</v>
          </cell>
          <cell r="G12">
            <v>108.7</v>
          </cell>
          <cell r="H12">
            <v>3308.7</v>
          </cell>
          <cell r="I12">
            <v>6562.5</v>
          </cell>
          <cell r="J12">
            <v>1531.8</v>
          </cell>
          <cell r="K12">
            <v>2216.6</v>
          </cell>
          <cell r="L12">
            <v>297.7</v>
          </cell>
          <cell r="M12">
            <v>335.1</v>
          </cell>
          <cell r="N12">
            <v>150</v>
          </cell>
          <cell r="O12">
            <v>249.2</v>
          </cell>
          <cell r="P12">
            <v>245.6</v>
          </cell>
          <cell r="Q12">
            <v>1631</v>
          </cell>
          <cell r="R12">
            <v>1813.3</v>
          </cell>
          <cell r="S12">
            <v>490.8</v>
          </cell>
          <cell r="T12">
            <v>271.60000000000002</v>
          </cell>
          <cell r="U12">
            <v>749.5</v>
          </cell>
          <cell r="V12">
            <v>174.9</v>
          </cell>
          <cell r="W12">
            <v>2.9</v>
          </cell>
        </row>
        <row r="13">
          <cell r="A13">
            <v>2014</v>
          </cell>
          <cell r="B13">
            <v>52744.5</v>
          </cell>
          <cell r="C13">
            <v>24408.7</v>
          </cell>
          <cell r="D13">
            <v>253.2</v>
          </cell>
          <cell r="E13">
            <v>7414.7</v>
          </cell>
          <cell r="F13">
            <v>138.6</v>
          </cell>
          <cell r="G13">
            <v>109.1</v>
          </cell>
          <cell r="H13">
            <v>3313.4</v>
          </cell>
          <cell r="I13">
            <v>6651.6</v>
          </cell>
          <cell r="J13">
            <v>1535.4</v>
          </cell>
          <cell r="K13">
            <v>2301.1</v>
          </cell>
          <cell r="L13">
            <v>317.89999999999998</v>
          </cell>
          <cell r="M13">
            <v>352.1</v>
          </cell>
          <cell r="N13">
            <v>158.1</v>
          </cell>
          <cell r="O13">
            <v>250.6</v>
          </cell>
          <cell r="P13">
            <v>262.10000000000002</v>
          </cell>
          <cell r="Q13">
            <v>1697.2</v>
          </cell>
          <cell r="R13">
            <v>1860.4</v>
          </cell>
          <cell r="S13">
            <v>492.8</v>
          </cell>
          <cell r="T13">
            <v>285.7</v>
          </cell>
          <cell r="U13">
            <v>764.4</v>
          </cell>
          <cell r="V13">
            <v>175</v>
          </cell>
          <cell r="W13">
            <v>2.4</v>
          </cell>
        </row>
        <row r="14">
          <cell r="A14">
            <v>2015</v>
          </cell>
          <cell r="B14">
            <v>52840</v>
          </cell>
          <cell r="C14">
            <v>23259.1</v>
          </cell>
          <cell r="D14">
            <v>237.6</v>
          </cell>
          <cell r="E14">
            <v>8082.8</v>
          </cell>
          <cell r="F14">
            <v>146</v>
          </cell>
          <cell r="G14">
            <v>119.8</v>
          </cell>
          <cell r="H14">
            <v>3431.8</v>
          </cell>
          <cell r="I14">
            <v>6709.8</v>
          </cell>
          <cell r="J14">
            <v>1592.3</v>
          </cell>
          <cell r="K14">
            <v>2441.3000000000002</v>
          </cell>
          <cell r="L14">
            <v>338</v>
          </cell>
          <cell r="M14">
            <v>364.7</v>
          </cell>
          <cell r="N14">
            <v>165.7</v>
          </cell>
          <cell r="O14">
            <v>251.8</v>
          </cell>
          <cell r="P14">
            <v>279.60000000000002</v>
          </cell>
          <cell r="Q14">
            <v>1706.8</v>
          </cell>
          <cell r="R14">
            <v>1896.2</v>
          </cell>
          <cell r="S14">
            <v>539.70000000000005</v>
          </cell>
          <cell r="T14">
            <v>295.2</v>
          </cell>
          <cell r="U14">
            <v>799.8</v>
          </cell>
          <cell r="V14">
            <v>179.2</v>
          </cell>
          <cell r="W14">
            <v>2.8</v>
          </cell>
        </row>
        <row r="15">
          <cell r="A15">
            <v>2016</v>
          </cell>
          <cell r="B15">
            <v>53302.8</v>
          </cell>
          <cell r="C15">
            <v>22315.200000000001</v>
          </cell>
          <cell r="D15">
            <v>236.1</v>
          </cell>
          <cell r="E15">
            <v>8866.6</v>
          </cell>
          <cell r="F15">
            <v>158.69999999999999</v>
          </cell>
          <cell r="G15">
            <v>137.5</v>
          </cell>
          <cell r="H15">
            <v>3800.1</v>
          </cell>
          <cell r="I15">
            <v>6735.8</v>
          </cell>
          <cell r="J15">
            <v>1614.3</v>
          </cell>
          <cell r="K15">
            <v>2482.3000000000002</v>
          </cell>
          <cell r="L15">
            <v>342.7</v>
          </cell>
          <cell r="M15">
            <v>376.3</v>
          </cell>
          <cell r="N15">
            <v>179.5</v>
          </cell>
          <cell r="O15">
            <v>252.3</v>
          </cell>
          <cell r="P15">
            <v>283.7</v>
          </cell>
          <cell r="Q15">
            <v>1701.5</v>
          </cell>
          <cell r="R15">
            <v>1901.7</v>
          </cell>
          <cell r="S15">
            <v>568.6</v>
          </cell>
          <cell r="T15">
            <v>305.10000000000002</v>
          </cell>
          <cell r="U15">
            <v>848.2</v>
          </cell>
          <cell r="V15">
            <v>194.1</v>
          </cell>
          <cell r="W15">
            <v>2.5</v>
          </cell>
        </row>
        <row r="16">
          <cell r="A16">
            <v>2017</v>
          </cell>
          <cell r="B16">
            <v>53703.4</v>
          </cell>
          <cell r="C16">
            <v>21564.799999999999</v>
          </cell>
          <cell r="D16">
            <v>210.6</v>
          </cell>
          <cell r="E16">
            <v>9316</v>
          </cell>
          <cell r="F16">
            <v>154.9</v>
          </cell>
          <cell r="G16">
            <v>133.80000000000001</v>
          </cell>
          <cell r="H16">
            <v>4027.7</v>
          </cell>
          <cell r="I16">
            <v>6907.6</v>
          </cell>
          <cell r="J16">
            <v>1752.1</v>
          </cell>
          <cell r="K16">
            <v>2486.3000000000002</v>
          </cell>
          <cell r="L16">
            <v>338.3</v>
          </cell>
          <cell r="M16">
            <v>384.3</v>
          </cell>
          <cell r="N16">
            <v>226.1</v>
          </cell>
          <cell r="O16">
            <v>251.2</v>
          </cell>
          <cell r="P16">
            <v>310.2</v>
          </cell>
          <cell r="Q16">
            <v>1728.5</v>
          </cell>
          <cell r="R16">
            <v>2029.2</v>
          </cell>
          <cell r="S16">
            <v>537.20000000000005</v>
          </cell>
          <cell r="T16">
            <v>286</v>
          </cell>
          <cell r="U16">
            <v>858.5</v>
          </cell>
          <cell r="V16">
            <v>196.4</v>
          </cell>
          <cell r="W16">
            <v>3.7</v>
          </cell>
        </row>
        <row r="17">
          <cell r="A17">
            <v>2018</v>
          </cell>
          <cell r="B17">
            <v>54249.4</v>
          </cell>
          <cell r="C17">
            <v>20465.099999999999</v>
          </cell>
          <cell r="D17">
            <v>181.4</v>
          </cell>
          <cell r="E17">
            <v>9717.4</v>
          </cell>
          <cell r="F17">
            <v>168.3</v>
          </cell>
          <cell r="G17">
            <v>146.80000000000001</v>
          </cell>
          <cell r="H17">
            <v>4273.3</v>
          </cell>
          <cell r="I17">
            <v>7323.5</v>
          </cell>
          <cell r="J17">
            <v>1774.3</v>
          </cell>
          <cell r="K17">
            <v>2752.6</v>
          </cell>
          <cell r="L17">
            <v>321</v>
          </cell>
          <cell r="M17">
            <v>422.5</v>
          </cell>
          <cell r="N17">
            <v>266.8</v>
          </cell>
          <cell r="O17">
            <v>290</v>
          </cell>
          <cell r="P17">
            <v>341.3</v>
          </cell>
          <cell r="Q17">
            <v>1681.3</v>
          </cell>
          <cell r="R17">
            <v>2121.1999999999998</v>
          </cell>
          <cell r="S17">
            <v>595.9</v>
          </cell>
          <cell r="T17">
            <v>278.10000000000002</v>
          </cell>
          <cell r="U17">
            <v>919.7</v>
          </cell>
          <cell r="V17">
            <v>203</v>
          </cell>
          <cell r="W17">
            <v>5.9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workbookViewId="0">
      <selection activeCell="B16" sqref="B16"/>
    </sheetView>
  </sheetViews>
  <sheetFormatPr baseColWidth="10" defaultColWidth="8.88671875" defaultRowHeight="14.4" x14ac:dyDescent="0.3"/>
  <cols>
    <col min="1" max="2" width="40.6640625" customWidth="1"/>
    <col min="3" max="3" width="12.6640625" customWidth="1"/>
    <col min="4" max="7" width="13.88671875" customWidth="1"/>
    <col min="8" max="13" width="11" customWidth="1"/>
    <col min="14" max="16" width="13.88671875" customWidth="1"/>
  </cols>
  <sheetData>
    <row r="1" spans="1:20" ht="18" x14ac:dyDescent="0.35">
      <c r="A1" s="1" t="s">
        <v>0</v>
      </c>
    </row>
    <row r="3" spans="1:20" x14ac:dyDescent="0.3">
      <c r="C3" s="2">
        <v>2005</v>
      </c>
      <c r="D3" s="2">
        <v>2006</v>
      </c>
      <c r="E3" s="2">
        <v>2007</v>
      </c>
      <c r="F3" s="2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 t="s">
        <v>1</v>
      </c>
    </row>
    <row r="4" spans="1:20" x14ac:dyDescent="0.3">
      <c r="A4" s="2" t="s">
        <v>2</v>
      </c>
      <c r="B4" s="2" t="s">
        <v>3</v>
      </c>
      <c r="C4">
        <v>914000.84</v>
      </c>
      <c r="D4">
        <v>1061564.52</v>
      </c>
      <c r="E4">
        <v>1246769.29</v>
      </c>
      <c r="F4">
        <v>1616047.13</v>
      </c>
      <c r="G4">
        <v>1809148.95</v>
      </c>
      <c r="H4">
        <v>2157828</v>
      </c>
      <c r="I4">
        <v>2779880</v>
      </c>
      <c r="J4">
        <v>3245419</v>
      </c>
      <c r="K4">
        <v>3584262</v>
      </c>
      <c r="L4">
        <v>3937856</v>
      </c>
      <c r="M4">
        <v>4192862</v>
      </c>
      <c r="N4">
        <v>4502732.99</v>
      </c>
      <c r="O4">
        <v>5005975.49</v>
      </c>
      <c r="P4">
        <v>5542331.8700000001</v>
      </c>
      <c r="S4">
        <v>1401000</v>
      </c>
      <c r="T4">
        <f>S4/O4 * 3.6</f>
        <v>1.0075159197393515</v>
      </c>
    </row>
    <row r="5" spans="1:20" x14ac:dyDescent="0.3">
      <c r="B5" s="2" t="s">
        <v>4</v>
      </c>
      <c r="C5" s="3" t="s">
        <v>5</v>
      </c>
      <c r="D5" s="3" t="s">
        <v>5</v>
      </c>
      <c r="E5" s="3" t="s">
        <v>5</v>
      </c>
      <c r="F5" s="3" t="s">
        <v>5</v>
      </c>
      <c r="G5" s="3" t="s">
        <v>5</v>
      </c>
      <c r="H5" s="3" t="s">
        <v>5</v>
      </c>
      <c r="I5" s="3" t="s">
        <v>5</v>
      </c>
      <c r="J5" s="3" t="s">
        <v>5</v>
      </c>
      <c r="K5" s="3" t="s">
        <v>5</v>
      </c>
      <c r="L5" s="3" t="s">
        <v>5</v>
      </c>
      <c r="M5" s="3" t="s">
        <v>5</v>
      </c>
      <c r="N5" s="3" t="s">
        <v>5</v>
      </c>
      <c r="O5" s="3" t="s">
        <v>5</v>
      </c>
      <c r="P5" s="3" t="s">
        <v>5</v>
      </c>
    </row>
    <row r="6" spans="1:20" x14ac:dyDescent="0.3">
      <c r="B6" s="2" t="s">
        <v>6</v>
      </c>
      <c r="C6">
        <v>343883</v>
      </c>
      <c r="D6">
        <v>389533</v>
      </c>
      <c r="E6">
        <v>440687</v>
      </c>
      <c r="F6">
        <v>566812</v>
      </c>
      <c r="G6">
        <v>628074</v>
      </c>
      <c r="H6">
        <v>633187</v>
      </c>
      <c r="I6">
        <v>806425</v>
      </c>
      <c r="J6">
        <v>953789</v>
      </c>
      <c r="K6">
        <v>1039725</v>
      </c>
      <c r="L6">
        <v>1131319</v>
      </c>
      <c r="M6">
        <v>1202850</v>
      </c>
      <c r="N6">
        <v>1297274</v>
      </c>
      <c r="O6">
        <v>1433139</v>
      </c>
      <c r="P6">
        <v>1533458.73</v>
      </c>
    </row>
    <row r="7" spans="1:20" x14ac:dyDescent="0.3">
      <c r="B7" s="2" t="s">
        <v>7</v>
      </c>
      <c r="C7">
        <v>431548</v>
      </c>
      <c r="D7">
        <v>501432</v>
      </c>
      <c r="E7">
        <v>594617</v>
      </c>
      <c r="F7">
        <v>767632</v>
      </c>
      <c r="G7">
        <v>867810</v>
      </c>
      <c r="H7">
        <v>926928</v>
      </c>
      <c r="I7">
        <v>1219625</v>
      </c>
      <c r="J7">
        <v>1448171</v>
      </c>
      <c r="K7">
        <v>1559741</v>
      </c>
      <c r="L7">
        <v>1706441</v>
      </c>
      <c r="M7">
        <v>1812152</v>
      </c>
      <c r="N7">
        <v>1916263</v>
      </c>
      <c r="O7">
        <v>2089784</v>
      </c>
      <c r="P7">
        <v>2332245.09</v>
      </c>
    </row>
    <row r="8" spans="1:20" x14ac:dyDescent="0.3">
      <c r="B8" s="2" t="s">
        <v>8</v>
      </c>
      <c r="C8">
        <v>60781</v>
      </c>
      <c r="D8">
        <v>67813</v>
      </c>
      <c r="E8">
        <v>76000</v>
      </c>
      <c r="F8">
        <v>95504</v>
      </c>
      <c r="G8">
        <v>104937</v>
      </c>
      <c r="H8">
        <v>86000</v>
      </c>
      <c r="I8">
        <v>110679</v>
      </c>
      <c r="J8">
        <v>129821</v>
      </c>
      <c r="K8">
        <v>144296</v>
      </c>
      <c r="L8">
        <v>158964</v>
      </c>
      <c r="M8">
        <v>167913</v>
      </c>
      <c r="N8">
        <v>176510</v>
      </c>
      <c r="O8">
        <v>188096</v>
      </c>
      <c r="P8">
        <v>207504.91</v>
      </c>
    </row>
    <row r="9" spans="1:20" x14ac:dyDescent="0.3">
      <c r="B9" s="2" t="s">
        <v>9</v>
      </c>
      <c r="C9">
        <v>77731</v>
      </c>
      <c r="D9">
        <v>95353</v>
      </c>
      <c r="E9">
        <v>120800</v>
      </c>
      <c r="F9">
        <v>165347</v>
      </c>
      <c r="G9">
        <v>189226</v>
      </c>
      <c r="H9">
        <v>148919</v>
      </c>
      <c r="I9">
        <v>204001</v>
      </c>
      <c r="J9">
        <v>258598</v>
      </c>
      <c r="K9">
        <v>278699</v>
      </c>
      <c r="L9">
        <v>306857</v>
      </c>
      <c r="M9">
        <v>330590</v>
      </c>
      <c r="N9">
        <v>369434</v>
      </c>
      <c r="O9">
        <v>432491</v>
      </c>
      <c r="P9">
        <v>504352.2</v>
      </c>
    </row>
    <row r="10" spans="1:20" x14ac:dyDescent="0.3">
      <c r="B10" s="2" t="s">
        <v>10</v>
      </c>
      <c r="C10">
        <v>293036</v>
      </c>
      <c r="D10">
        <v>338265</v>
      </c>
      <c r="E10">
        <v>397817</v>
      </c>
      <c r="F10">
        <v>506780</v>
      </c>
      <c r="G10">
        <v>573647</v>
      </c>
      <c r="H10">
        <v>692009</v>
      </c>
      <c r="I10">
        <v>904945</v>
      </c>
      <c r="J10">
        <v>1059752</v>
      </c>
      <c r="K10">
        <v>1136746</v>
      </c>
      <c r="L10">
        <v>1240620</v>
      </c>
      <c r="M10">
        <v>1313649</v>
      </c>
      <c r="N10">
        <v>1370319</v>
      </c>
      <c r="O10">
        <v>1469197</v>
      </c>
      <c r="P10">
        <v>1620387.99</v>
      </c>
    </row>
    <row r="11" spans="1:20" x14ac:dyDescent="0.3">
      <c r="B11" s="2" t="s">
        <v>11</v>
      </c>
      <c r="C11">
        <v>138570</v>
      </c>
      <c r="D11">
        <v>170600</v>
      </c>
      <c r="E11">
        <v>211465</v>
      </c>
      <c r="F11">
        <v>281604</v>
      </c>
      <c r="G11">
        <v>313265</v>
      </c>
      <c r="H11">
        <v>326967</v>
      </c>
      <c r="I11">
        <v>435392</v>
      </c>
      <c r="J11">
        <v>520410</v>
      </c>
      <c r="K11">
        <v>622421</v>
      </c>
      <c r="L11">
        <v>704341</v>
      </c>
      <c r="M11">
        <v>757550</v>
      </c>
      <c r="N11">
        <v>837093</v>
      </c>
      <c r="O11">
        <v>982678</v>
      </c>
      <c r="P11">
        <v>1124183.6299999999</v>
      </c>
      <c r="S11">
        <v>1401</v>
      </c>
    </row>
    <row r="12" spans="1:20" x14ac:dyDescent="0.3">
      <c r="B12" s="2" t="s">
        <v>12</v>
      </c>
      <c r="C12" s="3" t="s">
        <v>5</v>
      </c>
      <c r="D12" s="3" t="s">
        <v>5</v>
      </c>
      <c r="E12" s="3" t="s">
        <v>5</v>
      </c>
      <c r="F12" s="3" t="s">
        <v>5</v>
      </c>
      <c r="G12" s="3" t="s">
        <v>5</v>
      </c>
      <c r="H12">
        <v>270746</v>
      </c>
      <c r="I12">
        <v>318438</v>
      </c>
      <c r="J12">
        <v>323049</v>
      </c>
      <c r="K12">
        <v>362375</v>
      </c>
      <c r="L12">
        <v>395755</v>
      </c>
      <c r="M12">
        <v>420310</v>
      </c>
      <c r="N12">
        <v>452103</v>
      </c>
      <c r="O12">
        <v>500374</v>
      </c>
      <c r="P12">
        <v>552444.41</v>
      </c>
      <c r="S12">
        <v>20664</v>
      </c>
      <c r="T12">
        <f>S11/S12</f>
        <v>6.7799070847851334E-2</v>
      </c>
    </row>
    <row r="13" spans="1:20" x14ac:dyDescent="0.3">
      <c r="B13" s="2" t="s">
        <v>13</v>
      </c>
      <c r="C13" s="3" t="s">
        <v>5</v>
      </c>
      <c r="D13" s="3" t="s">
        <v>5</v>
      </c>
      <c r="E13" s="3" t="s">
        <v>5</v>
      </c>
      <c r="F13" s="3" t="s">
        <v>5</v>
      </c>
      <c r="G13" s="3" t="s">
        <v>5</v>
      </c>
      <c r="H13" s="3" t="s">
        <v>5</v>
      </c>
      <c r="I13" s="3" t="s">
        <v>5</v>
      </c>
      <c r="J13" s="3" t="s">
        <v>5</v>
      </c>
      <c r="K13" s="3" t="s">
        <v>5</v>
      </c>
      <c r="L13" s="3" t="s">
        <v>5</v>
      </c>
      <c r="M13" s="3" t="s">
        <v>5</v>
      </c>
      <c r="N13" s="3" t="s">
        <v>5</v>
      </c>
      <c r="O13" s="3" t="s">
        <v>5</v>
      </c>
      <c r="P13" s="3" t="s">
        <v>5</v>
      </c>
    </row>
    <row r="14" spans="1:20" x14ac:dyDescent="0.3">
      <c r="B14" s="2" t="s">
        <v>14</v>
      </c>
      <c r="C14">
        <v>176402</v>
      </c>
      <c r="D14">
        <v>198797</v>
      </c>
      <c r="E14">
        <v>232586</v>
      </c>
      <c r="F14">
        <v>329886</v>
      </c>
      <c r="G14">
        <v>346786</v>
      </c>
      <c r="H14">
        <v>396576</v>
      </c>
      <c r="I14">
        <v>543960</v>
      </c>
      <c r="J14">
        <v>623815</v>
      </c>
      <c r="K14">
        <v>643862</v>
      </c>
      <c r="L14">
        <v>696969</v>
      </c>
      <c r="M14">
        <v>712460</v>
      </c>
      <c r="N14">
        <v>734830</v>
      </c>
      <c r="O14">
        <v>768161</v>
      </c>
      <c r="P14">
        <v>813723.69</v>
      </c>
      <c r="S14">
        <f>16.1</f>
        <v>16.100000000000001</v>
      </c>
      <c r="T14">
        <f>S14/(P14*10^14)</f>
        <v>1.9785585940111934E-19</v>
      </c>
    </row>
    <row r="15" spans="1:20" x14ac:dyDescent="0.3">
      <c r="B15" s="2" t="s">
        <v>15</v>
      </c>
      <c r="C15">
        <v>88897</v>
      </c>
      <c r="D15">
        <v>99702</v>
      </c>
      <c r="E15">
        <v>111700</v>
      </c>
      <c r="F15">
        <v>146607</v>
      </c>
      <c r="G15">
        <v>165310</v>
      </c>
      <c r="H15">
        <v>204544</v>
      </c>
      <c r="I15">
        <v>274321</v>
      </c>
      <c r="J15">
        <v>370617</v>
      </c>
      <c r="K15">
        <v>394468</v>
      </c>
      <c r="L15">
        <v>426184</v>
      </c>
      <c r="M15">
        <v>402869</v>
      </c>
      <c r="N15">
        <v>365522</v>
      </c>
      <c r="O15">
        <v>373932</v>
      </c>
      <c r="P15">
        <v>408227.59</v>
      </c>
      <c r="S15">
        <v>20500</v>
      </c>
      <c r="T15">
        <f>S15/'E03.04-05'!O15</f>
        <v>5.4822802006781982E-2</v>
      </c>
    </row>
    <row r="16" spans="1:20" x14ac:dyDescent="0.3">
      <c r="B16" s="2" t="s">
        <v>16</v>
      </c>
      <c r="C16">
        <v>172045</v>
      </c>
      <c r="D16">
        <v>205739</v>
      </c>
      <c r="E16">
        <v>241629</v>
      </c>
      <c r="F16">
        <v>300256</v>
      </c>
      <c r="G16">
        <v>331093</v>
      </c>
      <c r="H16">
        <v>279360</v>
      </c>
      <c r="I16">
        <v>371242</v>
      </c>
      <c r="J16">
        <v>431144</v>
      </c>
      <c r="K16">
        <v>477968</v>
      </c>
      <c r="L16">
        <v>518962</v>
      </c>
      <c r="M16">
        <v>574201</v>
      </c>
      <c r="N16">
        <v>642338</v>
      </c>
      <c r="O16">
        <v>767495</v>
      </c>
      <c r="P16">
        <v>886579.66</v>
      </c>
      <c r="S16">
        <v>638400</v>
      </c>
      <c r="T16">
        <f>S16/'E03.04-05'!O16</f>
        <v>0.8317969498172626</v>
      </c>
    </row>
    <row r="17" spans="2:20" x14ac:dyDescent="0.3">
      <c r="B17" s="2" t="s">
        <v>17</v>
      </c>
      <c r="C17">
        <v>29785</v>
      </c>
      <c r="D17">
        <v>33857</v>
      </c>
      <c r="E17">
        <v>40187</v>
      </c>
      <c r="F17">
        <v>49136</v>
      </c>
      <c r="G17">
        <v>61665</v>
      </c>
      <c r="H17">
        <v>65721</v>
      </c>
      <c r="I17">
        <v>81077</v>
      </c>
      <c r="J17">
        <v>97311</v>
      </c>
      <c r="K17">
        <v>115280</v>
      </c>
      <c r="L17">
        <v>142060</v>
      </c>
      <c r="M17">
        <v>167402</v>
      </c>
      <c r="N17">
        <v>188876</v>
      </c>
      <c r="O17">
        <v>217443</v>
      </c>
      <c r="P17">
        <v>250806.09</v>
      </c>
      <c r="S17">
        <v>25100</v>
      </c>
      <c r="T17">
        <f>S17/'E03.04-05'!O17</f>
        <v>0.1154325501395768</v>
      </c>
    </row>
    <row r="18" spans="2:20" x14ac:dyDescent="0.3">
      <c r="B18" s="2" t="s">
        <v>18</v>
      </c>
      <c r="C18">
        <v>4516</v>
      </c>
      <c r="D18">
        <v>5801</v>
      </c>
      <c r="E18">
        <v>6922</v>
      </c>
      <c r="F18">
        <v>7497</v>
      </c>
      <c r="G18">
        <v>8085</v>
      </c>
      <c r="H18">
        <v>11107</v>
      </c>
      <c r="I18">
        <v>13640</v>
      </c>
      <c r="J18">
        <v>15280</v>
      </c>
      <c r="K18">
        <v>17883</v>
      </c>
      <c r="L18">
        <v>19526</v>
      </c>
      <c r="M18">
        <v>21556</v>
      </c>
      <c r="N18">
        <v>23541</v>
      </c>
      <c r="O18">
        <v>25946</v>
      </c>
      <c r="P18">
        <v>28192.75</v>
      </c>
      <c r="S18">
        <v>11300</v>
      </c>
      <c r="T18">
        <f>S18/'E03.04-05'!O18</f>
        <v>0.43551992600015416</v>
      </c>
    </row>
    <row r="19" spans="2:20" x14ac:dyDescent="0.3">
      <c r="B19" s="2" t="s">
        <v>19</v>
      </c>
      <c r="C19">
        <v>53276</v>
      </c>
      <c r="D19">
        <v>64503</v>
      </c>
      <c r="E19">
        <v>79712</v>
      </c>
      <c r="F19">
        <v>95696</v>
      </c>
      <c r="G19">
        <v>110255</v>
      </c>
      <c r="H19">
        <v>132618</v>
      </c>
      <c r="I19">
        <v>156077</v>
      </c>
      <c r="J19">
        <v>174739</v>
      </c>
      <c r="K19">
        <v>184020</v>
      </c>
      <c r="L19">
        <v>201203</v>
      </c>
      <c r="M19">
        <v>228102</v>
      </c>
      <c r="N19">
        <v>252794</v>
      </c>
      <c r="O19">
        <v>287137</v>
      </c>
      <c r="P19">
        <v>323465.83</v>
      </c>
      <c r="S19">
        <v>152500</v>
      </c>
      <c r="T19">
        <f>S19/'E03.04-05'!O19</f>
        <v>0.53110536085561943</v>
      </c>
    </row>
    <row r="20" spans="2:20" x14ac:dyDescent="0.3">
      <c r="B20" s="2" t="s">
        <v>20</v>
      </c>
      <c r="C20">
        <v>111745</v>
      </c>
      <c r="D20">
        <v>130432</v>
      </c>
      <c r="E20">
        <v>153660</v>
      </c>
      <c r="F20">
        <v>208366</v>
      </c>
      <c r="G20">
        <v>240577</v>
      </c>
      <c r="H20">
        <v>172608</v>
      </c>
      <c r="I20">
        <v>235024</v>
      </c>
      <c r="J20">
        <v>299536</v>
      </c>
      <c r="K20">
        <v>339275</v>
      </c>
      <c r="L20">
        <v>387749</v>
      </c>
      <c r="M20">
        <v>425543</v>
      </c>
      <c r="N20">
        <v>472942</v>
      </c>
      <c r="O20">
        <v>536259</v>
      </c>
      <c r="P20">
        <v>602583.59</v>
      </c>
      <c r="S20">
        <v>179300</v>
      </c>
      <c r="T20">
        <f>S20/'E03.04-05'!O20</f>
        <v>0.33435336283400374</v>
      </c>
    </row>
    <row r="21" spans="2:20" x14ac:dyDescent="0.3">
      <c r="B21" s="2" t="s">
        <v>21</v>
      </c>
      <c r="C21">
        <v>28013</v>
      </c>
      <c r="D21">
        <v>33516</v>
      </c>
      <c r="E21">
        <v>39093</v>
      </c>
      <c r="F21">
        <v>50749</v>
      </c>
      <c r="G21">
        <v>55378</v>
      </c>
      <c r="H21">
        <v>62064</v>
      </c>
      <c r="I21">
        <v>79135</v>
      </c>
      <c r="J21">
        <v>93258</v>
      </c>
      <c r="K21">
        <v>102596</v>
      </c>
      <c r="L21">
        <v>112351</v>
      </c>
      <c r="M21">
        <v>114558</v>
      </c>
      <c r="N21">
        <v>120728</v>
      </c>
      <c r="O21">
        <v>133073</v>
      </c>
      <c r="P21">
        <v>149478.38</v>
      </c>
      <c r="S21">
        <v>64900</v>
      </c>
      <c r="T21">
        <f>S21/'E03.04-05'!O21</f>
        <v>0.48770223862090734</v>
      </c>
    </row>
    <row r="22" spans="2:20" x14ac:dyDescent="0.3">
      <c r="B22" s="2" t="s">
        <v>22</v>
      </c>
      <c r="C22">
        <v>29329</v>
      </c>
      <c r="D22">
        <v>35861</v>
      </c>
      <c r="E22">
        <v>44992</v>
      </c>
      <c r="F22">
        <v>57067</v>
      </c>
      <c r="G22">
        <v>67394</v>
      </c>
      <c r="H22">
        <v>77800</v>
      </c>
      <c r="I22">
        <v>101943</v>
      </c>
      <c r="J22">
        <v>118140</v>
      </c>
      <c r="K22">
        <v>134454</v>
      </c>
      <c r="L22">
        <v>147720</v>
      </c>
      <c r="M22">
        <v>155590</v>
      </c>
      <c r="N22">
        <v>171195</v>
      </c>
      <c r="O22">
        <v>191743</v>
      </c>
      <c r="P22">
        <v>209390.06</v>
      </c>
      <c r="S22">
        <v>25200</v>
      </c>
      <c r="T22">
        <f>S22/'E03.04-05'!O22</f>
        <v>0.13142591906875348</v>
      </c>
    </row>
    <row r="23" spans="2:20" x14ac:dyDescent="0.3">
      <c r="B23" s="2" t="s">
        <v>23</v>
      </c>
      <c r="C23">
        <v>9998</v>
      </c>
      <c r="D23">
        <v>11812</v>
      </c>
      <c r="E23">
        <v>13778</v>
      </c>
      <c r="F23">
        <v>17593</v>
      </c>
      <c r="G23">
        <v>19349</v>
      </c>
      <c r="H23">
        <v>19895</v>
      </c>
      <c r="I23">
        <v>21090</v>
      </c>
      <c r="J23">
        <v>22781</v>
      </c>
      <c r="K23">
        <v>24652</v>
      </c>
      <c r="L23">
        <v>26974</v>
      </c>
      <c r="M23">
        <v>29392</v>
      </c>
      <c r="N23">
        <v>31840</v>
      </c>
      <c r="O23">
        <v>34293</v>
      </c>
      <c r="P23">
        <v>37793.14</v>
      </c>
      <c r="S23">
        <v>41500</v>
      </c>
      <c r="T23">
        <f>S23/'E03.04-05'!O23</f>
        <v>1.2101595077712652</v>
      </c>
    </row>
    <row r="24" spans="2:20" x14ac:dyDescent="0.3">
      <c r="B24" s="2" t="s">
        <v>24</v>
      </c>
      <c r="C24">
        <v>47825</v>
      </c>
      <c r="D24">
        <v>55869</v>
      </c>
      <c r="E24">
        <v>65861</v>
      </c>
      <c r="F24">
        <v>86356</v>
      </c>
      <c r="G24">
        <v>100324</v>
      </c>
      <c r="H24">
        <v>116515</v>
      </c>
      <c r="I24">
        <v>148453</v>
      </c>
      <c r="J24">
        <v>171172</v>
      </c>
      <c r="K24">
        <v>195016</v>
      </c>
      <c r="L24">
        <v>207083</v>
      </c>
      <c r="M24">
        <v>230149</v>
      </c>
      <c r="N24">
        <v>248598</v>
      </c>
      <c r="O24">
        <v>273809</v>
      </c>
      <c r="P24">
        <v>295443.88</v>
      </c>
      <c r="S24">
        <v>84600</v>
      </c>
      <c r="T24">
        <f>S24/'E03.04-05'!O24</f>
        <v>0.30897450412513833</v>
      </c>
    </row>
    <row r="25" spans="2:20" x14ac:dyDescent="0.3">
      <c r="B25" s="2" t="s">
        <v>25</v>
      </c>
      <c r="C25">
        <v>61413</v>
      </c>
      <c r="D25">
        <v>70501</v>
      </c>
      <c r="E25">
        <v>83322</v>
      </c>
      <c r="F25">
        <v>102920</v>
      </c>
      <c r="G25">
        <v>115351</v>
      </c>
      <c r="H25">
        <v>131692</v>
      </c>
      <c r="I25">
        <v>163107</v>
      </c>
      <c r="J25">
        <v>178473</v>
      </c>
      <c r="K25">
        <v>189508</v>
      </c>
      <c r="L25">
        <v>202103</v>
      </c>
      <c r="M25">
        <v>212882</v>
      </c>
      <c r="N25">
        <v>228684</v>
      </c>
      <c r="O25">
        <v>239869</v>
      </c>
      <c r="P25">
        <v>253869.66</v>
      </c>
      <c r="S25">
        <v>23300</v>
      </c>
      <c r="T25">
        <f>S25/'E03.04-05'!O25</f>
        <v>9.713635359300285E-2</v>
      </c>
    </row>
    <row r="26" spans="2:20" x14ac:dyDescent="0.3">
      <c r="B26" s="2" t="s">
        <v>26</v>
      </c>
      <c r="C26">
        <v>12908</v>
      </c>
      <c r="D26">
        <v>14450</v>
      </c>
      <c r="E26">
        <v>16975</v>
      </c>
      <c r="F26">
        <v>21528</v>
      </c>
      <c r="G26">
        <v>24291</v>
      </c>
      <c r="H26">
        <v>28004</v>
      </c>
      <c r="I26">
        <v>35333</v>
      </c>
      <c r="J26">
        <v>41412</v>
      </c>
      <c r="K26">
        <v>47399</v>
      </c>
      <c r="L26">
        <v>51166</v>
      </c>
      <c r="M26">
        <v>55574</v>
      </c>
      <c r="N26">
        <v>59762</v>
      </c>
      <c r="O26">
        <v>64258</v>
      </c>
      <c r="P26">
        <v>69340.960000000006</v>
      </c>
      <c r="S26">
        <v>53900</v>
      </c>
      <c r="T26">
        <f>S26/'E03.04-05'!O26</f>
        <v>0.83880606305829619</v>
      </c>
    </row>
    <row r="27" spans="2:20" x14ac:dyDescent="0.3">
      <c r="B27" s="2" t="s">
        <v>27</v>
      </c>
      <c r="C27">
        <v>3865</v>
      </c>
      <c r="D27">
        <v>4358</v>
      </c>
      <c r="E27">
        <v>5127</v>
      </c>
      <c r="F27">
        <v>6443</v>
      </c>
      <c r="G27">
        <v>7154</v>
      </c>
      <c r="H27">
        <v>7881</v>
      </c>
      <c r="I27">
        <v>10054</v>
      </c>
      <c r="J27">
        <v>11768</v>
      </c>
      <c r="K27">
        <v>13504</v>
      </c>
      <c r="L27">
        <v>14761</v>
      </c>
      <c r="M27">
        <v>15829</v>
      </c>
      <c r="N27">
        <v>17263</v>
      </c>
      <c r="O27">
        <v>18729</v>
      </c>
      <c r="P27">
        <v>20410.64</v>
      </c>
      <c r="S27">
        <v>34400</v>
      </c>
      <c r="T27">
        <f>S27/'E03.04-05'!O27</f>
        <v>1.8367237973196646</v>
      </c>
    </row>
    <row r="28" spans="2:20" x14ac:dyDescent="0.3">
      <c r="B28" s="2" t="s">
        <v>28</v>
      </c>
      <c r="C28">
        <v>23038</v>
      </c>
      <c r="D28">
        <v>26737</v>
      </c>
      <c r="E28">
        <v>31310</v>
      </c>
      <c r="F28">
        <v>41279</v>
      </c>
      <c r="G28">
        <v>47042</v>
      </c>
      <c r="H28">
        <v>55194</v>
      </c>
      <c r="I28">
        <v>70109</v>
      </c>
      <c r="J28">
        <v>82187</v>
      </c>
      <c r="K28">
        <v>94393</v>
      </c>
      <c r="L28">
        <v>106127</v>
      </c>
      <c r="M28">
        <v>114186</v>
      </c>
      <c r="N28">
        <v>125399</v>
      </c>
      <c r="O28">
        <v>137635</v>
      </c>
      <c r="P28">
        <v>150003.64000000001</v>
      </c>
    </row>
    <row r="29" spans="2:20" x14ac:dyDescent="0.3">
      <c r="B29" s="2" t="s">
        <v>29</v>
      </c>
      <c r="C29">
        <v>26948</v>
      </c>
      <c r="D29">
        <v>30718</v>
      </c>
      <c r="E29">
        <v>34843</v>
      </c>
      <c r="F29">
        <v>38261</v>
      </c>
      <c r="G29">
        <v>42780</v>
      </c>
      <c r="H29">
        <v>50237</v>
      </c>
      <c r="I29">
        <v>66384</v>
      </c>
      <c r="J29">
        <v>84070</v>
      </c>
      <c r="K29">
        <v>105121</v>
      </c>
      <c r="L29">
        <v>120696</v>
      </c>
      <c r="M29">
        <v>136699</v>
      </c>
      <c r="N29">
        <v>154718</v>
      </c>
      <c r="O29">
        <v>177620</v>
      </c>
      <c r="P29">
        <v>203193.23</v>
      </c>
      <c r="S29">
        <v>11400</v>
      </c>
    </row>
    <row r="30" spans="2:20" x14ac:dyDescent="0.3">
      <c r="B30" s="2" t="s">
        <v>30</v>
      </c>
      <c r="C30">
        <v>12262</v>
      </c>
      <c r="D30">
        <v>13922</v>
      </c>
      <c r="E30">
        <v>15964</v>
      </c>
      <c r="F30">
        <v>18946</v>
      </c>
      <c r="G30">
        <v>21276</v>
      </c>
      <c r="H30">
        <v>23335</v>
      </c>
      <c r="I30">
        <v>26552</v>
      </c>
      <c r="J30">
        <v>33402</v>
      </c>
      <c r="K30">
        <v>58641</v>
      </c>
      <c r="L30">
        <v>66204</v>
      </c>
      <c r="M30">
        <v>72206</v>
      </c>
      <c r="N30">
        <v>96949</v>
      </c>
      <c r="O30">
        <v>132507</v>
      </c>
      <c r="P30">
        <v>151541.51</v>
      </c>
      <c r="S30">
        <v>10800</v>
      </c>
    </row>
    <row r="31" spans="2:20" x14ac:dyDescent="0.3">
      <c r="B31" s="2" t="s">
        <v>31</v>
      </c>
      <c r="C31">
        <v>6319</v>
      </c>
      <c r="D31">
        <v>7177</v>
      </c>
      <c r="E31">
        <v>8253</v>
      </c>
      <c r="F31">
        <v>9986</v>
      </c>
      <c r="G31">
        <v>13053</v>
      </c>
      <c r="H31">
        <v>14592</v>
      </c>
      <c r="I31">
        <v>16819</v>
      </c>
      <c r="J31">
        <v>18684</v>
      </c>
      <c r="K31">
        <v>21220</v>
      </c>
      <c r="L31">
        <v>23047</v>
      </c>
      <c r="M31">
        <v>24969</v>
      </c>
      <c r="N31">
        <v>27128</v>
      </c>
      <c r="O31">
        <v>29990</v>
      </c>
      <c r="P31">
        <v>32418.15</v>
      </c>
      <c r="S31">
        <v>5900</v>
      </c>
    </row>
    <row r="32" spans="2:20" x14ac:dyDescent="0.3">
      <c r="B32" s="2" t="s">
        <v>32</v>
      </c>
      <c r="C32">
        <v>13998</v>
      </c>
      <c r="D32">
        <v>16173</v>
      </c>
      <c r="E32">
        <v>18927</v>
      </c>
      <c r="F32">
        <v>24923</v>
      </c>
      <c r="G32">
        <v>29087</v>
      </c>
      <c r="H32">
        <v>34396</v>
      </c>
      <c r="I32">
        <v>43372</v>
      </c>
      <c r="J32">
        <v>50164</v>
      </c>
      <c r="K32">
        <v>57607</v>
      </c>
      <c r="L32">
        <v>65463</v>
      </c>
      <c r="M32">
        <v>71946</v>
      </c>
      <c r="N32">
        <v>80286</v>
      </c>
      <c r="O32">
        <v>87620</v>
      </c>
      <c r="P32">
        <v>94300.87</v>
      </c>
      <c r="S32">
        <v>2100</v>
      </c>
    </row>
    <row r="33" spans="1:22" x14ac:dyDescent="0.3">
      <c r="B33" s="2" t="s">
        <v>33</v>
      </c>
      <c r="C33">
        <v>1421</v>
      </c>
      <c r="D33">
        <v>1640</v>
      </c>
      <c r="E33">
        <v>1927</v>
      </c>
      <c r="F33">
        <v>2551</v>
      </c>
      <c r="G33">
        <v>2898</v>
      </c>
      <c r="H33">
        <v>2944</v>
      </c>
      <c r="I33">
        <v>3750</v>
      </c>
      <c r="J33">
        <v>4417</v>
      </c>
      <c r="K33">
        <v>5022</v>
      </c>
      <c r="L33">
        <v>5753</v>
      </c>
      <c r="M33">
        <v>6439</v>
      </c>
      <c r="N33">
        <v>7236</v>
      </c>
      <c r="O33">
        <v>8082</v>
      </c>
      <c r="P33">
        <v>9124.15</v>
      </c>
    </row>
    <row r="34" spans="1:22" x14ac:dyDescent="0.3">
      <c r="B34" s="2" t="s">
        <v>34</v>
      </c>
      <c r="C34" s="3" t="s">
        <v>5</v>
      </c>
      <c r="D34" s="3" t="s">
        <v>5</v>
      </c>
      <c r="E34" s="3" t="s">
        <v>5</v>
      </c>
      <c r="F34" s="3" t="s">
        <v>5</v>
      </c>
      <c r="G34" s="3" t="s">
        <v>5</v>
      </c>
      <c r="H34">
        <v>270746</v>
      </c>
      <c r="I34">
        <v>318438</v>
      </c>
      <c r="J34">
        <v>323049</v>
      </c>
      <c r="K34">
        <v>362375</v>
      </c>
      <c r="L34">
        <v>395755</v>
      </c>
      <c r="M34">
        <v>420310</v>
      </c>
      <c r="N34">
        <v>452103</v>
      </c>
      <c r="O34">
        <v>500374</v>
      </c>
      <c r="P34">
        <v>552444.41</v>
      </c>
    </row>
    <row r="36" spans="1:22" ht="28.8" x14ac:dyDescent="0.3">
      <c r="A36" s="4" t="s">
        <v>35</v>
      </c>
      <c r="R36">
        <f>16/813</f>
        <v>1.968019680196802E-2</v>
      </c>
    </row>
    <row r="37" spans="1:22" x14ac:dyDescent="0.3">
      <c r="V37">
        <f>16/1401</f>
        <v>1.1420413990007138E-2</v>
      </c>
    </row>
    <row r="38" spans="1:22" x14ac:dyDescent="0.3">
      <c r="A38" t="s">
        <v>36</v>
      </c>
      <c r="B38" t="s">
        <v>37</v>
      </c>
    </row>
    <row r="40" spans="1:22" x14ac:dyDescent="0.3">
      <c r="D40" t="s">
        <v>70</v>
      </c>
    </row>
    <row r="41" spans="1:22" x14ac:dyDescent="0.3">
      <c r="D41" t="s">
        <v>71</v>
      </c>
    </row>
    <row r="42" spans="1:22" x14ac:dyDescent="0.3">
      <c r="D42" t="s">
        <v>71</v>
      </c>
    </row>
    <row r="43" spans="1:22" x14ac:dyDescent="0.3">
      <c r="A43" t="s">
        <v>38</v>
      </c>
    </row>
    <row r="52" spans="1:2" x14ac:dyDescent="0.3">
      <c r="A52" t="s">
        <v>39</v>
      </c>
      <c r="B52" t="s">
        <v>40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4AB6-E4E1-494B-AF0E-D0411A2AE956}">
  <dimension ref="A1:AG29"/>
  <sheetViews>
    <sheetView workbookViewId="0">
      <selection activeCell="B24" sqref="B24"/>
    </sheetView>
  </sheetViews>
  <sheetFormatPr baseColWidth="10" defaultRowHeight="14.4" x14ac:dyDescent="0.3"/>
  <cols>
    <col min="10" max="10" width="38.44140625" bestFit="1" customWidth="1"/>
  </cols>
  <sheetData>
    <row r="1" spans="1:33" x14ac:dyDescent="0.3">
      <c r="A1" t="s">
        <v>41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6" t="s">
        <v>47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48</v>
      </c>
      <c r="AC1" s="2" t="s">
        <v>51</v>
      </c>
      <c r="AD1" s="2" t="s">
        <v>50</v>
      </c>
      <c r="AE1" s="2" t="s">
        <v>49</v>
      </c>
      <c r="AF1" s="2" t="s">
        <v>46</v>
      </c>
      <c r="AG1" s="2" t="s">
        <v>47</v>
      </c>
    </row>
    <row r="2" spans="1:33" x14ac:dyDescent="0.3">
      <c r="A2" s="2">
        <v>2005</v>
      </c>
      <c r="B2">
        <v>176402</v>
      </c>
      <c r="C2">
        <v>88897</v>
      </c>
      <c r="D2">
        <v>172045</v>
      </c>
      <c r="E2">
        <v>29785</v>
      </c>
      <c r="F2">
        <v>4516</v>
      </c>
      <c r="G2">
        <v>53276</v>
      </c>
      <c r="H2">
        <v>111745</v>
      </c>
      <c r="I2">
        <v>28013</v>
      </c>
      <c r="J2">
        <v>29329</v>
      </c>
      <c r="K2">
        <v>9998</v>
      </c>
      <c r="L2">
        <v>47825</v>
      </c>
      <c r="M2">
        <v>61413</v>
      </c>
      <c r="N2">
        <v>12908</v>
      </c>
      <c r="O2">
        <v>3865</v>
      </c>
      <c r="P2">
        <v>23038</v>
      </c>
      <c r="Q2">
        <v>26948</v>
      </c>
      <c r="R2">
        <v>12262</v>
      </c>
      <c r="S2">
        <v>6319</v>
      </c>
      <c r="T2">
        <v>13998</v>
      </c>
      <c r="U2">
        <v>1421</v>
      </c>
      <c r="V2" s="3">
        <v>0</v>
      </c>
      <c r="W2" s="7">
        <v>914000.84</v>
      </c>
      <c r="X2">
        <f>B2</f>
        <v>176402</v>
      </c>
      <c r="Y2">
        <f>C2+E2+F2</f>
        <v>123198</v>
      </c>
      <c r="Z2">
        <f>D2</f>
        <v>172045</v>
      </c>
      <c r="AA2">
        <f>G2</f>
        <v>53276</v>
      </c>
      <c r="AB2">
        <f>H2+SUM(K2:O2)+S2</f>
        <v>254073</v>
      </c>
      <c r="AC2">
        <f>I2</f>
        <v>28013</v>
      </c>
      <c r="AD2">
        <f>J2</f>
        <v>29329</v>
      </c>
      <c r="AE2">
        <f>SUM(P2:R2)+V2</f>
        <v>62248</v>
      </c>
      <c r="AF2">
        <f>T2+U2</f>
        <v>15419</v>
      </c>
      <c r="AG2">
        <f>SUM(X2:AF2)</f>
        <v>914003</v>
      </c>
    </row>
    <row r="3" spans="1:33" x14ac:dyDescent="0.3">
      <c r="A3" s="2">
        <v>2006</v>
      </c>
      <c r="B3">
        <v>198797</v>
      </c>
      <c r="C3">
        <v>99702</v>
      </c>
      <c r="D3">
        <v>205739</v>
      </c>
      <c r="E3">
        <v>33857</v>
      </c>
      <c r="F3">
        <v>5801</v>
      </c>
      <c r="G3">
        <v>64503</v>
      </c>
      <c r="H3">
        <v>130432</v>
      </c>
      <c r="I3">
        <v>33516</v>
      </c>
      <c r="J3">
        <v>35861</v>
      </c>
      <c r="K3">
        <v>11812</v>
      </c>
      <c r="L3">
        <v>55869</v>
      </c>
      <c r="M3">
        <v>70501</v>
      </c>
      <c r="N3">
        <v>14450</v>
      </c>
      <c r="O3">
        <v>4358</v>
      </c>
      <c r="P3">
        <v>26737</v>
      </c>
      <c r="Q3">
        <v>30718</v>
      </c>
      <c r="R3">
        <v>13922</v>
      </c>
      <c r="S3">
        <v>7177</v>
      </c>
      <c r="T3">
        <v>16173</v>
      </c>
      <c r="U3">
        <v>1640</v>
      </c>
      <c r="V3" s="3">
        <v>0</v>
      </c>
      <c r="W3" s="7">
        <v>1061564.52</v>
      </c>
      <c r="X3">
        <f t="shared" ref="X3:X15" si="0">B3</f>
        <v>198797</v>
      </c>
      <c r="Y3">
        <f t="shared" ref="Y3:Y15" si="1">C3+E3+F3</f>
        <v>139360</v>
      </c>
      <c r="Z3">
        <f t="shared" ref="Z3:Z15" si="2">D3</f>
        <v>205739</v>
      </c>
      <c r="AA3">
        <f t="shared" ref="AA3:AA15" si="3">G3</f>
        <v>64503</v>
      </c>
      <c r="AB3">
        <f t="shared" ref="AB3:AB15" si="4">H3+SUM(K3:O3)+S3</f>
        <v>294599</v>
      </c>
      <c r="AC3">
        <f t="shared" ref="AC3:AC15" si="5">I3</f>
        <v>33516</v>
      </c>
      <c r="AD3">
        <f t="shared" ref="AD3:AD15" si="6">J3</f>
        <v>35861</v>
      </c>
      <c r="AE3">
        <f t="shared" ref="AE3:AE15" si="7">SUM(P3:R3)+V3</f>
        <v>71377</v>
      </c>
      <c r="AF3">
        <f t="shared" ref="AF3:AF15" si="8">T3+U3</f>
        <v>17813</v>
      </c>
      <c r="AG3">
        <f t="shared" ref="AG3:AG15" si="9">SUM(X3:AF3)</f>
        <v>1061565</v>
      </c>
    </row>
    <row r="4" spans="1:33" x14ac:dyDescent="0.3">
      <c r="A4" s="2">
        <v>2007</v>
      </c>
      <c r="B4">
        <v>232586</v>
      </c>
      <c r="C4">
        <v>111700</v>
      </c>
      <c r="D4">
        <v>241629</v>
      </c>
      <c r="E4">
        <v>40187</v>
      </c>
      <c r="F4">
        <v>6922</v>
      </c>
      <c r="G4">
        <v>79712</v>
      </c>
      <c r="H4">
        <v>153660</v>
      </c>
      <c r="I4">
        <v>39093</v>
      </c>
      <c r="J4">
        <v>44992</v>
      </c>
      <c r="K4">
        <v>13778</v>
      </c>
      <c r="L4">
        <v>65861</v>
      </c>
      <c r="M4">
        <v>83322</v>
      </c>
      <c r="N4">
        <v>16975</v>
      </c>
      <c r="O4">
        <v>5127</v>
      </c>
      <c r="P4">
        <v>31310</v>
      </c>
      <c r="Q4">
        <v>34843</v>
      </c>
      <c r="R4">
        <v>15964</v>
      </c>
      <c r="S4">
        <v>8253</v>
      </c>
      <c r="T4">
        <v>18927</v>
      </c>
      <c r="U4">
        <v>1927</v>
      </c>
      <c r="V4" s="3">
        <v>0</v>
      </c>
      <c r="W4" s="7">
        <v>1246769.29</v>
      </c>
      <c r="X4">
        <f t="shared" si="0"/>
        <v>232586</v>
      </c>
      <c r="Y4">
        <f t="shared" si="1"/>
        <v>158809</v>
      </c>
      <c r="Z4">
        <f t="shared" si="2"/>
        <v>241629</v>
      </c>
      <c r="AA4">
        <f t="shared" si="3"/>
        <v>79712</v>
      </c>
      <c r="AB4">
        <f t="shared" si="4"/>
        <v>346976</v>
      </c>
      <c r="AC4">
        <f t="shared" si="5"/>
        <v>39093</v>
      </c>
      <c r="AD4">
        <f t="shared" si="6"/>
        <v>44992</v>
      </c>
      <c r="AE4">
        <f t="shared" si="7"/>
        <v>82117</v>
      </c>
      <c r="AF4">
        <f t="shared" si="8"/>
        <v>20854</v>
      </c>
      <c r="AG4">
        <f t="shared" si="9"/>
        <v>1246768</v>
      </c>
    </row>
    <row r="5" spans="1:33" x14ac:dyDescent="0.3">
      <c r="A5" s="2">
        <v>2008</v>
      </c>
      <c r="B5">
        <v>329886</v>
      </c>
      <c r="C5">
        <v>146607</v>
      </c>
      <c r="D5">
        <v>300256</v>
      </c>
      <c r="E5">
        <v>49136</v>
      </c>
      <c r="F5">
        <v>7497</v>
      </c>
      <c r="G5">
        <v>95696</v>
      </c>
      <c r="H5">
        <v>208366</v>
      </c>
      <c r="I5">
        <v>50749</v>
      </c>
      <c r="J5">
        <v>57067</v>
      </c>
      <c r="K5">
        <v>17593</v>
      </c>
      <c r="L5">
        <v>86356</v>
      </c>
      <c r="M5">
        <v>102920</v>
      </c>
      <c r="N5">
        <v>21528</v>
      </c>
      <c r="O5">
        <v>6443</v>
      </c>
      <c r="P5">
        <v>41279</v>
      </c>
      <c r="Q5">
        <v>38261</v>
      </c>
      <c r="R5">
        <v>18946</v>
      </c>
      <c r="S5">
        <v>9986</v>
      </c>
      <c r="T5">
        <v>24923</v>
      </c>
      <c r="U5">
        <v>2551</v>
      </c>
      <c r="V5" s="3">
        <v>0</v>
      </c>
      <c r="W5" s="7">
        <v>1616047.13</v>
      </c>
      <c r="X5">
        <f t="shared" si="0"/>
        <v>329886</v>
      </c>
      <c r="Y5">
        <f t="shared" si="1"/>
        <v>203240</v>
      </c>
      <c r="Z5">
        <f t="shared" si="2"/>
        <v>300256</v>
      </c>
      <c r="AA5">
        <f t="shared" si="3"/>
        <v>95696</v>
      </c>
      <c r="AB5">
        <f t="shared" si="4"/>
        <v>453192</v>
      </c>
      <c r="AC5">
        <f t="shared" si="5"/>
        <v>50749</v>
      </c>
      <c r="AD5">
        <f t="shared" si="6"/>
        <v>57067</v>
      </c>
      <c r="AE5">
        <f t="shared" si="7"/>
        <v>98486</v>
      </c>
      <c r="AF5">
        <f t="shared" si="8"/>
        <v>27474</v>
      </c>
      <c r="AG5">
        <f t="shared" si="9"/>
        <v>1616046</v>
      </c>
    </row>
    <row r="6" spans="1:33" x14ac:dyDescent="0.3">
      <c r="A6" s="2">
        <v>2009</v>
      </c>
      <c r="B6">
        <v>346786</v>
      </c>
      <c r="C6">
        <v>165310</v>
      </c>
      <c r="D6">
        <v>331093</v>
      </c>
      <c r="E6">
        <v>61665</v>
      </c>
      <c r="F6">
        <v>8085</v>
      </c>
      <c r="G6">
        <v>110255</v>
      </c>
      <c r="H6">
        <v>240577</v>
      </c>
      <c r="I6">
        <v>55378</v>
      </c>
      <c r="J6">
        <v>67394</v>
      </c>
      <c r="K6">
        <v>19349</v>
      </c>
      <c r="L6">
        <v>100324</v>
      </c>
      <c r="M6">
        <v>115351</v>
      </c>
      <c r="N6">
        <v>24291</v>
      </c>
      <c r="O6">
        <v>7154</v>
      </c>
      <c r="P6">
        <v>47042</v>
      </c>
      <c r="Q6">
        <v>42780</v>
      </c>
      <c r="R6">
        <v>21276</v>
      </c>
      <c r="S6">
        <v>13053</v>
      </c>
      <c r="T6">
        <v>29087</v>
      </c>
      <c r="U6">
        <v>2898</v>
      </c>
      <c r="V6" s="3">
        <v>0</v>
      </c>
      <c r="W6" s="7">
        <v>1809148.95</v>
      </c>
      <c r="X6">
        <f t="shared" si="0"/>
        <v>346786</v>
      </c>
      <c r="Y6">
        <f t="shared" si="1"/>
        <v>235060</v>
      </c>
      <c r="Z6">
        <f t="shared" si="2"/>
        <v>331093</v>
      </c>
      <c r="AA6">
        <f t="shared" si="3"/>
        <v>110255</v>
      </c>
      <c r="AB6">
        <f t="shared" si="4"/>
        <v>520099</v>
      </c>
      <c r="AC6">
        <f t="shared" si="5"/>
        <v>55378</v>
      </c>
      <c r="AD6">
        <f t="shared" si="6"/>
        <v>67394</v>
      </c>
      <c r="AE6">
        <f t="shared" si="7"/>
        <v>111098</v>
      </c>
      <c r="AF6">
        <f t="shared" si="8"/>
        <v>31985</v>
      </c>
      <c r="AG6">
        <f t="shared" si="9"/>
        <v>1809148</v>
      </c>
    </row>
    <row r="7" spans="1:33" x14ac:dyDescent="0.3">
      <c r="A7" s="2">
        <v>2010</v>
      </c>
      <c r="B7">
        <v>396576</v>
      </c>
      <c r="C7">
        <v>204544</v>
      </c>
      <c r="D7">
        <v>279360</v>
      </c>
      <c r="E7">
        <v>65721</v>
      </c>
      <c r="F7">
        <v>11107</v>
      </c>
      <c r="G7">
        <v>132618</v>
      </c>
      <c r="H7">
        <v>172608</v>
      </c>
      <c r="I7">
        <v>62064</v>
      </c>
      <c r="J7">
        <v>77800</v>
      </c>
      <c r="K7">
        <v>19895</v>
      </c>
      <c r="L7">
        <v>116515</v>
      </c>
      <c r="M7">
        <v>131692</v>
      </c>
      <c r="N7">
        <v>28004</v>
      </c>
      <c r="O7">
        <v>7881</v>
      </c>
      <c r="P7">
        <v>55194</v>
      </c>
      <c r="Q7">
        <v>50237</v>
      </c>
      <c r="R7">
        <v>23335</v>
      </c>
      <c r="S7">
        <v>14592</v>
      </c>
      <c r="T7">
        <v>34396</v>
      </c>
      <c r="U7">
        <v>2944</v>
      </c>
      <c r="V7">
        <v>270746</v>
      </c>
      <c r="W7" s="7">
        <v>2157828</v>
      </c>
      <c r="X7">
        <f t="shared" si="0"/>
        <v>396576</v>
      </c>
      <c r="Y7">
        <f t="shared" si="1"/>
        <v>281372</v>
      </c>
      <c r="Z7">
        <f t="shared" si="2"/>
        <v>279360</v>
      </c>
      <c r="AA7">
        <f t="shared" si="3"/>
        <v>132618</v>
      </c>
      <c r="AB7">
        <f t="shared" si="4"/>
        <v>491187</v>
      </c>
      <c r="AC7">
        <f t="shared" si="5"/>
        <v>62064</v>
      </c>
      <c r="AD7">
        <f t="shared" si="6"/>
        <v>77800</v>
      </c>
      <c r="AE7">
        <f t="shared" si="7"/>
        <v>399512</v>
      </c>
      <c r="AF7">
        <f t="shared" si="8"/>
        <v>37340</v>
      </c>
      <c r="AG7">
        <f t="shared" si="9"/>
        <v>2157829</v>
      </c>
    </row>
    <row r="8" spans="1:33" x14ac:dyDescent="0.3">
      <c r="A8" s="2">
        <v>2011</v>
      </c>
      <c r="B8">
        <v>543960</v>
      </c>
      <c r="C8">
        <v>274321</v>
      </c>
      <c r="D8">
        <v>371242</v>
      </c>
      <c r="E8">
        <v>81077</v>
      </c>
      <c r="F8">
        <v>13640</v>
      </c>
      <c r="G8">
        <v>156077</v>
      </c>
      <c r="H8">
        <v>235024</v>
      </c>
      <c r="I8">
        <v>79135</v>
      </c>
      <c r="J8">
        <v>101943</v>
      </c>
      <c r="K8">
        <v>21090</v>
      </c>
      <c r="L8">
        <v>148453</v>
      </c>
      <c r="M8">
        <v>163107</v>
      </c>
      <c r="N8">
        <v>35333</v>
      </c>
      <c r="O8">
        <v>10054</v>
      </c>
      <c r="P8">
        <v>70109</v>
      </c>
      <c r="Q8">
        <v>66384</v>
      </c>
      <c r="R8">
        <v>26552</v>
      </c>
      <c r="S8">
        <v>16819</v>
      </c>
      <c r="T8">
        <v>43372</v>
      </c>
      <c r="U8">
        <v>3750</v>
      </c>
      <c r="V8">
        <v>318438</v>
      </c>
      <c r="W8" s="7">
        <v>2779880</v>
      </c>
      <c r="X8">
        <f t="shared" si="0"/>
        <v>543960</v>
      </c>
      <c r="Y8">
        <f t="shared" si="1"/>
        <v>369038</v>
      </c>
      <c r="Z8">
        <f t="shared" si="2"/>
        <v>371242</v>
      </c>
      <c r="AA8">
        <f t="shared" si="3"/>
        <v>156077</v>
      </c>
      <c r="AB8">
        <f t="shared" si="4"/>
        <v>629880</v>
      </c>
      <c r="AC8">
        <f t="shared" si="5"/>
        <v>79135</v>
      </c>
      <c r="AD8">
        <f t="shared" si="6"/>
        <v>101943</v>
      </c>
      <c r="AE8">
        <f t="shared" si="7"/>
        <v>481483</v>
      </c>
      <c r="AF8">
        <f t="shared" si="8"/>
        <v>47122</v>
      </c>
      <c r="AG8">
        <f t="shared" si="9"/>
        <v>2779880</v>
      </c>
    </row>
    <row r="9" spans="1:33" x14ac:dyDescent="0.3">
      <c r="A9" s="2">
        <v>2012</v>
      </c>
      <c r="B9">
        <v>623815</v>
      </c>
      <c r="C9">
        <v>370617</v>
      </c>
      <c r="D9">
        <v>431144</v>
      </c>
      <c r="E9">
        <v>97311</v>
      </c>
      <c r="F9">
        <v>15280</v>
      </c>
      <c r="G9">
        <v>174739</v>
      </c>
      <c r="H9">
        <v>299536</v>
      </c>
      <c r="I9">
        <v>93258</v>
      </c>
      <c r="J9">
        <v>118140</v>
      </c>
      <c r="K9">
        <v>22781</v>
      </c>
      <c r="L9">
        <v>171172</v>
      </c>
      <c r="M9">
        <v>178473</v>
      </c>
      <c r="N9">
        <v>41412</v>
      </c>
      <c r="O9">
        <v>11768</v>
      </c>
      <c r="P9">
        <v>82187</v>
      </c>
      <c r="Q9">
        <v>84070</v>
      </c>
      <c r="R9">
        <v>33402</v>
      </c>
      <c r="S9">
        <v>18684</v>
      </c>
      <c r="T9">
        <v>50164</v>
      </c>
      <c r="U9">
        <v>4417</v>
      </c>
      <c r="V9">
        <v>323049</v>
      </c>
      <c r="W9" s="7">
        <v>3245419</v>
      </c>
      <c r="X9">
        <f t="shared" si="0"/>
        <v>623815</v>
      </c>
      <c r="Y9">
        <f t="shared" si="1"/>
        <v>483208</v>
      </c>
      <c r="Z9">
        <f t="shared" si="2"/>
        <v>431144</v>
      </c>
      <c r="AA9">
        <f t="shared" si="3"/>
        <v>174739</v>
      </c>
      <c r="AB9">
        <f t="shared" si="4"/>
        <v>743826</v>
      </c>
      <c r="AC9">
        <f t="shared" si="5"/>
        <v>93258</v>
      </c>
      <c r="AD9">
        <f t="shared" si="6"/>
        <v>118140</v>
      </c>
      <c r="AE9">
        <f t="shared" si="7"/>
        <v>522708</v>
      </c>
      <c r="AF9">
        <f t="shared" si="8"/>
        <v>54581</v>
      </c>
      <c r="AG9">
        <f t="shared" si="9"/>
        <v>3245419</v>
      </c>
    </row>
    <row r="10" spans="1:33" x14ac:dyDescent="0.3">
      <c r="A10" s="2">
        <v>2013</v>
      </c>
      <c r="B10">
        <v>643862</v>
      </c>
      <c r="C10">
        <v>394468</v>
      </c>
      <c r="D10">
        <v>477968</v>
      </c>
      <c r="E10">
        <v>115280</v>
      </c>
      <c r="F10">
        <v>17883</v>
      </c>
      <c r="G10">
        <v>184020</v>
      </c>
      <c r="H10">
        <v>339275</v>
      </c>
      <c r="I10">
        <v>102596</v>
      </c>
      <c r="J10">
        <v>134454</v>
      </c>
      <c r="K10">
        <v>24652</v>
      </c>
      <c r="L10">
        <v>195016</v>
      </c>
      <c r="M10">
        <v>189508</v>
      </c>
      <c r="N10">
        <v>47399</v>
      </c>
      <c r="O10">
        <v>13504</v>
      </c>
      <c r="P10">
        <v>94393</v>
      </c>
      <c r="Q10">
        <v>105121</v>
      </c>
      <c r="R10">
        <v>58641</v>
      </c>
      <c r="S10">
        <v>21220</v>
      </c>
      <c r="T10">
        <v>57607</v>
      </c>
      <c r="U10">
        <v>5022</v>
      </c>
      <c r="V10">
        <v>362375</v>
      </c>
      <c r="W10" s="7">
        <v>3584262</v>
      </c>
      <c r="X10">
        <f t="shared" si="0"/>
        <v>643862</v>
      </c>
      <c r="Y10">
        <f t="shared" si="1"/>
        <v>527631</v>
      </c>
      <c r="Z10">
        <f t="shared" si="2"/>
        <v>477968</v>
      </c>
      <c r="AA10">
        <f t="shared" si="3"/>
        <v>184020</v>
      </c>
      <c r="AB10">
        <f t="shared" si="4"/>
        <v>830574</v>
      </c>
      <c r="AC10">
        <f t="shared" si="5"/>
        <v>102596</v>
      </c>
      <c r="AD10">
        <f t="shared" si="6"/>
        <v>134454</v>
      </c>
      <c r="AE10">
        <f t="shared" si="7"/>
        <v>620530</v>
      </c>
      <c r="AF10">
        <f t="shared" si="8"/>
        <v>62629</v>
      </c>
      <c r="AG10">
        <f t="shared" si="9"/>
        <v>3584264</v>
      </c>
    </row>
    <row r="11" spans="1:33" x14ac:dyDescent="0.3">
      <c r="A11" s="2">
        <v>2014</v>
      </c>
      <c r="B11">
        <v>696969</v>
      </c>
      <c r="C11">
        <v>426184</v>
      </c>
      <c r="D11">
        <v>518962</v>
      </c>
      <c r="E11">
        <v>142060</v>
      </c>
      <c r="F11">
        <v>19526</v>
      </c>
      <c r="G11">
        <v>201203</v>
      </c>
      <c r="H11">
        <v>387749</v>
      </c>
      <c r="I11">
        <v>112351</v>
      </c>
      <c r="J11">
        <v>147720</v>
      </c>
      <c r="K11">
        <v>26974</v>
      </c>
      <c r="L11">
        <v>207083</v>
      </c>
      <c r="M11">
        <v>202103</v>
      </c>
      <c r="N11">
        <v>51166</v>
      </c>
      <c r="O11">
        <v>14761</v>
      </c>
      <c r="P11">
        <v>106127</v>
      </c>
      <c r="Q11">
        <v>120696</v>
      </c>
      <c r="R11">
        <v>66204</v>
      </c>
      <c r="S11">
        <v>23047</v>
      </c>
      <c r="T11">
        <v>65463</v>
      </c>
      <c r="U11">
        <v>5753</v>
      </c>
      <c r="V11">
        <v>395755</v>
      </c>
      <c r="W11" s="7">
        <v>3937856</v>
      </c>
      <c r="X11">
        <f t="shared" si="0"/>
        <v>696969</v>
      </c>
      <c r="Y11">
        <f t="shared" si="1"/>
        <v>587770</v>
      </c>
      <c r="Z11">
        <f t="shared" si="2"/>
        <v>518962</v>
      </c>
      <c r="AA11">
        <f t="shared" si="3"/>
        <v>201203</v>
      </c>
      <c r="AB11">
        <f t="shared" si="4"/>
        <v>912883</v>
      </c>
      <c r="AC11">
        <f t="shared" si="5"/>
        <v>112351</v>
      </c>
      <c r="AD11">
        <f t="shared" si="6"/>
        <v>147720</v>
      </c>
      <c r="AE11">
        <f t="shared" si="7"/>
        <v>688782</v>
      </c>
      <c r="AF11">
        <f t="shared" si="8"/>
        <v>71216</v>
      </c>
      <c r="AG11">
        <f t="shared" si="9"/>
        <v>3937856</v>
      </c>
    </row>
    <row r="12" spans="1:33" x14ac:dyDescent="0.3">
      <c r="A12" s="2">
        <v>2015</v>
      </c>
      <c r="B12">
        <v>712460</v>
      </c>
      <c r="C12">
        <v>402869</v>
      </c>
      <c r="D12">
        <v>574201</v>
      </c>
      <c r="E12">
        <v>167402</v>
      </c>
      <c r="F12">
        <v>21556</v>
      </c>
      <c r="G12">
        <v>228102</v>
      </c>
      <c r="H12">
        <v>425543</v>
      </c>
      <c r="I12">
        <v>114558</v>
      </c>
      <c r="J12">
        <v>155590</v>
      </c>
      <c r="K12">
        <v>29392</v>
      </c>
      <c r="L12">
        <v>230149</v>
      </c>
      <c r="M12">
        <v>212882</v>
      </c>
      <c r="N12">
        <v>55574</v>
      </c>
      <c r="O12">
        <v>15829</v>
      </c>
      <c r="P12">
        <v>114186</v>
      </c>
      <c r="Q12">
        <v>136699</v>
      </c>
      <c r="R12">
        <v>72206</v>
      </c>
      <c r="S12">
        <v>24969</v>
      </c>
      <c r="T12">
        <v>71946</v>
      </c>
      <c r="U12">
        <v>6439</v>
      </c>
      <c r="V12">
        <v>420310</v>
      </c>
      <c r="W12" s="7">
        <v>4192862</v>
      </c>
      <c r="X12">
        <f t="shared" si="0"/>
        <v>712460</v>
      </c>
      <c r="Y12">
        <f t="shared" si="1"/>
        <v>591827</v>
      </c>
      <c r="Z12">
        <f t="shared" si="2"/>
        <v>574201</v>
      </c>
      <c r="AA12">
        <f t="shared" si="3"/>
        <v>228102</v>
      </c>
      <c r="AB12">
        <f t="shared" si="4"/>
        <v>994338</v>
      </c>
      <c r="AC12">
        <f t="shared" si="5"/>
        <v>114558</v>
      </c>
      <c r="AD12">
        <f t="shared" si="6"/>
        <v>155590</v>
      </c>
      <c r="AE12">
        <f t="shared" si="7"/>
        <v>743401</v>
      </c>
      <c r="AF12">
        <f t="shared" si="8"/>
        <v>78385</v>
      </c>
      <c r="AG12">
        <f t="shared" si="9"/>
        <v>4192862</v>
      </c>
    </row>
    <row r="13" spans="1:33" x14ac:dyDescent="0.3">
      <c r="A13" s="2">
        <v>2016</v>
      </c>
      <c r="B13">
        <v>734830</v>
      </c>
      <c r="C13">
        <v>365522</v>
      </c>
      <c r="D13">
        <v>642338</v>
      </c>
      <c r="E13">
        <v>188876</v>
      </c>
      <c r="F13">
        <v>23541</v>
      </c>
      <c r="G13">
        <v>252794</v>
      </c>
      <c r="H13">
        <v>472942</v>
      </c>
      <c r="I13">
        <v>120728</v>
      </c>
      <c r="J13">
        <v>171195</v>
      </c>
      <c r="K13">
        <v>31840</v>
      </c>
      <c r="L13">
        <v>248598</v>
      </c>
      <c r="M13">
        <v>228684</v>
      </c>
      <c r="N13">
        <v>59762</v>
      </c>
      <c r="O13">
        <v>17263</v>
      </c>
      <c r="P13">
        <v>125399</v>
      </c>
      <c r="Q13">
        <v>154718</v>
      </c>
      <c r="R13">
        <v>96949</v>
      </c>
      <c r="S13">
        <v>27128</v>
      </c>
      <c r="T13">
        <v>80286</v>
      </c>
      <c r="U13">
        <v>7236</v>
      </c>
      <c r="V13">
        <v>452103</v>
      </c>
      <c r="W13" s="7">
        <v>4502732.99</v>
      </c>
      <c r="X13">
        <f t="shared" si="0"/>
        <v>734830</v>
      </c>
      <c r="Y13">
        <f t="shared" si="1"/>
        <v>577939</v>
      </c>
      <c r="Z13">
        <f t="shared" si="2"/>
        <v>642338</v>
      </c>
      <c r="AA13">
        <f t="shared" si="3"/>
        <v>252794</v>
      </c>
      <c r="AB13">
        <f t="shared" si="4"/>
        <v>1086217</v>
      </c>
      <c r="AC13">
        <f t="shared" si="5"/>
        <v>120728</v>
      </c>
      <c r="AD13">
        <f t="shared" si="6"/>
        <v>171195</v>
      </c>
      <c r="AE13">
        <f t="shared" si="7"/>
        <v>829169</v>
      </c>
      <c r="AF13">
        <f t="shared" si="8"/>
        <v>87522</v>
      </c>
      <c r="AG13">
        <f t="shared" si="9"/>
        <v>4502732</v>
      </c>
    </row>
    <row r="14" spans="1:33" x14ac:dyDescent="0.3">
      <c r="A14" s="2">
        <v>2017</v>
      </c>
      <c r="B14">
        <v>768161</v>
      </c>
      <c r="C14">
        <v>373932</v>
      </c>
      <c r="D14">
        <v>767495</v>
      </c>
      <c r="E14">
        <v>217443</v>
      </c>
      <c r="F14">
        <v>25946</v>
      </c>
      <c r="G14">
        <v>287137</v>
      </c>
      <c r="H14">
        <v>536259</v>
      </c>
      <c r="I14">
        <v>133073</v>
      </c>
      <c r="J14">
        <v>191743</v>
      </c>
      <c r="K14">
        <v>34293</v>
      </c>
      <c r="L14">
        <v>273809</v>
      </c>
      <c r="M14">
        <v>239869</v>
      </c>
      <c r="N14">
        <v>64258</v>
      </c>
      <c r="O14">
        <v>18729</v>
      </c>
      <c r="P14">
        <v>137635</v>
      </c>
      <c r="Q14">
        <v>177620</v>
      </c>
      <c r="R14">
        <v>132507</v>
      </c>
      <c r="S14">
        <v>29990</v>
      </c>
      <c r="T14">
        <v>87620</v>
      </c>
      <c r="U14">
        <v>8082</v>
      </c>
      <c r="V14">
        <v>500374</v>
      </c>
      <c r="W14" s="7">
        <v>5005975.49</v>
      </c>
      <c r="X14">
        <f t="shared" si="0"/>
        <v>768161</v>
      </c>
      <c r="Y14">
        <f t="shared" si="1"/>
        <v>617321</v>
      </c>
      <c r="Z14">
        <f t="shared" si="2"/>
        <v>767495</v>
      </c>
      <c r="AA14">
        <f t="shared" si="3"/>
        <v>287137</v>
      </c>
      <c r="AB14">
        <f t="shared" si="4"/>
        <v>1197207</v>
      </c>
      <c r="AC14">
        <f t="shared" si="5"/>
        <v>133073</v>
      </c>
      <c r="AD14">
        <f t="shared" si="6"/>
        <v>191743</v>
      </c>
      <c r="AE14">
        <f t="shared" si="7"/>
        <v>948136</v>
      </c>
      <c r="AF14">
        <f t="shared" si="8"/>
        <v>95702</v>
      </c>
      <c r="AG14">
        <f t="shared" si="9"/>
        <v>5005975</v>
      </c>
    </row>
    <row r="15" spans="1:33" x14ac:dyDescent="0.3">
      <c r="A15" s="2">
        <v>2018</v>
      </c>
      <c r="B15">
        <v>813723.69</v>
      </c>
      <c r="C15">
        <v>408227.59</v>
      </c>
      <c r="D15">
        <v>886579.66</v>
      </c>
      <c r="E15">
        <v>250806.09</v>
      </c>
      <c r="F15">
        <v>28192.75</v>
      </c>
      <c r="G15">
        <v>323465.83</v>
      </c>
      <c r="H15">
        <v>602583.59</v>
      </c>
      <c r="I15">
        <v>149478.38</v>
      </c>
      <c r="J15">
        <v>209390.06</v>
      </c>
      <c r="K15">
        <v>37793.14</v>
      </c>
      <c r="L15">
        <v>295443.88</v>
      </c>
      <c r="M15">
        <v>253869.66</v>
      </c>
      <c r="N15">
        <v>69340.960000000006</v>
      </c>
      <c r="O15">
        <v>20410.64</v>
      </c>
      <c r="P15">
        <v>150003.64000000001</v>
      </c>
      <c r="Q15">
        <v>203193.23</v>
      </c>
      <c r="R15">
        <v>151541.51</v>
      </c>
      <c r="S15">
        <v>32418.15</v>
      </c>
      <c r="T15">
        <v>94300.87</v>
      </c>
      <c r="U15">
        <v>9124.15</v>
      </c>
      <c r="V15">
        <v>552444.41</v>
      </c>
      <c r="W15" s="7">
        <v>5542331.8700000001</v>
      </c>
      <c r="X15">
        <f t="shared" si="0"/>
        <v>813723.69</v>
      </c>
      <c r="Y15">
        <f t="shared" si="1"/>
        <v>687226.43</v>
      </c>
      <c r="Z15">
        <f t="shared" si="2"/>
        <v>886579.66</v>
      </c>
      <c r="AA15">
        <f t="shared" si="3"/>
        <v>323465.83</v>
      </c>
      <c r="AB15">
        <f t="shared" si="4"/>
        <v>1311860.02</v>
      </c>
      <c r="AC15">
        <f t="shared" si="5"/>
        <v>149478.38</v>
      </c>
      <c r="AD15">
        <f t="shared" si="6"/>
        <v>209390.06</v>
      </c>
      <c r="AE15">
        <f t="shared" si="7"/>
        <v>1057182.79</v>
      </c>
      <c r="AF15">
        <f t="shared" si="8"/>
        <v>103425.01999999999</v>
      </c>
      <c r="AG15">
        <f t="shared" si="9"/>
        <v>5542331.8799999999</v>
      </c>
    </row>
    <row r="17" spans="1:23" x14ac:dyDescent="0.3">
      <c r="A17" s="2"/>
    </row>
    <row r="18" spans="1:23" x14ac:dyDescent="0.3">
      <c r="A18" s="2"/>
    </row>
    <row r="19" spans="1:23" x14ac:dyDescent="0.3">
      <c r="A19" s="2"/>
      <c r="W19" s="5"/>
    </row>
    <row r="20" spans="1:23" x14ac:dyDescent="0.3">
      <c r="A20" s="2"/>
      <c r="W20" s="5"/>
    </row>
    <row r="21" spans="1:23" x14ac:dyDescent="0.3">
      <c r="A21" s="2"/>
      <c r="W21" s="5"/>
    </row>
    <row r="22" spans="1:23" x14ac:dyDescent="0.3">
      <c r="A22" s="2"/>
      <c r="W22" s="5"/>
    </row>
    <row r="23" spans="1:23" x14ac:dyDescent="0.3">
      <c r="A23" s="2"/>
      <c r="W23" s="5"/>
    </row>
    <row r="24" spans="1:23" x14ac:dyDescent="0.3">
      <c r="A24" s="2"/>
      <c r="W24" s="5"/>
    </row>
    <row r="25" spans="1:23" x14ac:dyDescent="0.3">
      <c r="A25" s="2"/>
    </row>
    <row r="26" spans="1:23" x14ac:dyDescent="0.3">
      <c r="A26" s="2"/>
    </row>
    <row r="27" spans="1:23" x14ac:dyDescent="0.3">
      <c r="A27" s="2"/>
    </row>
    <row r="28" spans="1:23" x14ac:dyDescent="0.3">
      <c r="A28" s="2"/>
    </row>
    <row r="29" spans="1:23" x14ac:dyDescent="0.3">
      <c r="A29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5DF5-1871-4CB8-93F9-925648AF05B7}">
  <dimension ref="A1:L39"/>
  <sheetViews>
    <sheetView tabSelected="1" topLeftCell="A13" workbookViewId="0">
      <selection activeCell="F20" sqref="F20"/>
    </sheetView>
  </sheetViews>
  <sheetFormatPr baseColWidth="10" defaultRowHeight="14.4" x14ac:dyDescent="0.3"/>
  <sheetData>
    <row r="1" spans="1:12" x14ac:dyDescent="0.3">
      <c r="A1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48</v>
      </c>
      <c r="G1" s="2" t="s">
        <v>51</v>
      </c>
      <c r="H1" s="2" t="s">
        <v>50</v>
      </c>
      <c r="I1" s="2" t="s">
        <v>49</v>
      </c>
      <c r="J1" s="2" t="s">
        <v>46</v>
      </c>
    </row>
    <row r="2" spans="1:12" x14ac:dyDescent="0.3">
      <c r="A2" s="2">
        <v>2005</v>
      </c>
      <c r="B2" s="8">
        <f>'Regression Data'!X2/'Regression Data'!$AG2</f>
        <v>0.19299936652286701</v>
      </c>
      <c r="C2" s="8">
        <f>'Regression Data'!Y2/'Regression Data'!$AG2</f>
        <v>0.13478949193821027</v>
      </c>
      <c r="D2" s="8">
        <f>'Regression Data'!Z2/'Regression Data'!$AG2</f>
        <v>0.18823242374477983</v>
      </c>
      <c r="E2" s="8">
        <f>'Regression Data'!AA2/'Regression Data'!$AG2</f>
        <v>5.8288648943165391E-2</v>
      </c>
      <c r="F2" s="8">
        <f>'Regression Data'!AB2/'Regression Data'!$AG2</f>
        <v>0.27797829985240746</v>
      </c>
      <c r="G2" s="8">
        <f>'Regression Data'!AC2/'Regression Data'!$AG2</f>
        <v>3.0648695901435773E-2</v>
      </c>
      <c r="H2" s="8">
        <f>'Regression Data'!AD2/'Regression Data'!$AG2</f>
        <v>3.2088516120844242E-2</v>
      </c>
      <c r="I2" s="8">
        <f>'Regression Data'!AE2/'Regression Data'!$AG2</f>
        <v>6.8104809283995787E-2</v>
      </c>
      <c r="J2" s="8">
        <f>'Regression Data'!AF2/'Regression Data'!$AG2</f>
        <v>1.6869747692294226E-2</v>
      </c>
    </row>
    <row r="3" spans="1:12" x14ac:dyDescent="0.3">
      <c r="A3" s="2">
        <v>2006</v>
      </c>
      <c r="B3" s="8">
        <f>'Regression Data'!X3/'Regression Data'!$AG3</f>
        <v>0.18726785453552067</v>
      </c>
      <c r="C3" s="8">
        <f>'Regression Data'!Y3/'Regression Data'!$AG3</f>
        <v>0.13127787747335301</v>
      </c>
      <c r="D3" s="8">
        <f>'Regression Data'!Z3/'Regression Data'!$AG3</f>
        <v>0.19380725626786866</v>
      </c>
      <c r="E3" s="8">
        <f>'Regression Data'!AA3/'Regression Data'!$AG3</f>
        <v>6.0762176597758968E-2</v>
      </c>
      <c r="F3" s="8">
        <f>'Regression Data'!AB3/'Regression Data'!$AG3</f>
        <v>0.27751385925496791</v>
      </c>
      <c r="G3" s="8">
        <f>'Regression Data'!AC3/'Regression Data'!$AG3</f>
        <v>3.1572254171906573E-2</v>
      </c>
      <c r="H3" s="8">
        <f>'Regression Data'!AD3/'Regression Data'!$AG3</f>
        <v>3.3781256917852415E-2</v>
      </c>
      <c r="I3" s="8">
        <f>'Regression Data'!AE3/'Regression Data'!$AG3</f>
        <v>6.7237521960501714E-2</v>
      </c>
      <c r="J3" s="8">
        <f>'Regression Data'!AF3/'Regression Data'!$AG3</f>
        <v>1.6779942820270073E-2</v>
      </c>
      <c r="L3">
        <f t="shared" ref="L3:L14" si="0">B3/B2-1</f>
        <v>-2.9697050775901124E-2</v>
      </c>
    </row>
    <row r="4" spans="1:12" x14ac:dyDescent="0.3">
      <c r="A4" s="2">
        <v>2007</v>
      </c>
      <c r="B4" s="8">
        <f>'Regression Data'!X4/'Regression Data'!$AG4</f>
        <v>0.18655114664476471</v>
      </c>
      <c r="C4" s="8">
        <f>'Regression Data'!Y4/'Regression Data'!$AG4</f>
        <v>0.12737654479421995</v>
      </c>
      <c r="D4" s="8">
        <f>'Regression Data'!Z4/'Regression Data'!$AG4</f>
        <v>0.19380430039911195</v>
      </c>
      <c r="E4" s="8">
        <f>'Regression Data'!AA4/'Regression Data'!$AG4</f>
        <v>6.393491010356378E-2</v>
      </c>
      <c r="F4" s="8">
        <f>'Regression Data'!AB4/'Regression Data'!$AG4</f>
        <v>0.2783003734455809</v>
      </c>
      <c r="G4" s="8">
        <f>'Regression Data'!AC4/'Regression Data'!$AG4</f>
        <v>3.1355472710239599E-2</v>
      </c>
      <c r="H4" s="8">
        <f>'Regression Data'!AD4/'Regression Data'!$AG4</f>
        <v>3.608690630494206E-2</v>
      </c>
      <c r="I4" s="8">
        <f>'Regression Data'!AE4/'Regression Data'!$AG4</f>
        <v>6.5863897693877294E-2</v>
      </c>
      <c r="J4" s="8">
        <f>'Regression Data'!AF4/'Regression Data'!$AG4</f>
        <v>1.6726447903699808E-2</v>
      </c>
      <c r="L4">
        <f t="shared" si="0"/>
        <v>-3.8271805512676282E-3</v>
      </c>
    </row>
    <row r="5" spans="1:12" x14ac:dyDescent="0.3">
      <c r="A5" s="2">
        <v>2008</v>
      </c>
      <c r="B5" s="8">
        <f>'Regression Data'!X5/'Regression Data'!$AG5</f>
        <v>0.20413156556187137</v>
      </c>
      <c r="C5" s="8">
        <f>'Regression Data'!Y5/'Regression Data'!$AG5</f>
        <v>0.12576374682403843</v>
      </c>
      <c r="D5" s="8">
        <f>'Regression Data'!Z5/'Regression Data'!$AG5</f>
        <v>0.18579669143081323</v>
      </c>
      <c r="E5" s="8">
        <f>'Regression Data'!AA5/'Regression Data'!$AG5</f>
        <v>5.9216136174341572E-2</v>
      </c>
      <c r="F5" s="8">
        <f>'Regression Data'!AB5/'Regression Data'!$AG5</f>
        <v>0.28043261144794146</v>
      </c>
      <c r="G5" s="8">
        <f>'Regression Data'!AC5/'Regression Data'!$AG5</f>
        <v>3.1403190255722919E-2</v>
      </c>
      <c r="H5" s="8">
        <f>'Regression Data'!AD5/'Regression Data'!$AG5</f>
        <v>3.5312732434596539E-2</v>
      </c>
      <c r="I5" s="8">
        <f>'Regression Data'!AE5/'Regression Data'!$AG5</f>
        <v>6.0942572179257276E-2</v>
      </c>
      <c r="J5" s="8">
        <f>'Regression Data'!AF5/'Regression Data'!$AG5</f>
        <v>1.7000753691417198E-2</v>
      </c>
      <c r="L5">
        <f t="shared" si="0"/>
        <v>9.4239136200989115E-2</v>
      </c>
    </row>
    <row r="6" spans="1:12" x14ac:dyDescent="0.3">
      <c r="A6" s="2">
        <v>2009</v>
      </c>
      <c r="B6" s="8">
        <f>'Regression Data'!X6/'Regression Data'!$AG6</f>
        <v>0.19168470462339179</v>
      </c>
      <c r="C6" s="8">
        <f>'Regression Data'!Y6/'Regression Data'!$AG6</f>
        <v>0.12992856305841202</v>
      </c>
      <c r="D6" s="8">
        <f>'Regression Data'!Z6/'Regression Data'!$AG6</f>
        <v>0.18301045575044164</v>
      </c>
      <c r="E6" s="8">
        <f>'Regression Data'!AA6/'Regression Data'!$AG6</f>
        <v>6.0943051646410354E-2</v>
      </c>
      <c r="F6" s="8">
        <f>'Regression Data'!AB6/'Regression Data'!$AG6</f>
        <v>0.28748283722503631</v>
      </c>
      <c r="G6" s="8">
        <f>'Regression Data'!AC6/'Regression Data'!$AG6</f>
        <v>3.0609988790303501E-2</v>
      </c>
      <c r="H6" s="8">
        <f>'Regression Data'!AD6/'Regression Data'!$AG6</f>
        <v>3.725178924001795E-2</v>
      </c>
      <c r="I6" s="8">
        <f>'Regression Data'!AE6/'Regression Data'!$AG6</f>
        <v>6.1409016841076573E-2</v>
      </c>
      <c r="J6" s="8">
        <f>'Regression Data'!AF6/'Regression Data'!$AG6</f>
        <v>1.7679592824909846E-2</v>
      </c>
      <c r="L6">
        <f t="shared" si="0"/>
        <v>-6.097469984232784E-2</v>
      </c>
    </row>
    <row r="7" spans="1:12" x14ac:dyDescent="0.3">
      <c r="A7" s="2">
        <v>2010</v>
      </c>
      <c r="B7" s="8">
        <f>'Regression Data'!X7/'Regression Data'!$AG7</f>
        <v>0.18378472066136844</v>
      </c>
      <c r="C7" s="8">
        <f>'Regression Data'!Y7/'Regression Data'!$AG7</f>
        <v>0.13039587474262326</v>
      </c>
      <c r="D7" s="8">
        <f>'Regression Data'!Z7/'Regression Data'!$AG7</f>
        <v>0.12946345609406493</v>
      </c>
      <c r="E7" s="8">
        <f>'Regression Data'!AA7/'Regression Data'!$AG7</f>
        <v>6.1458994202042885E-2</v>
      </c>
      <c r="F7" s="8">
        <f>'Regression Data'!AB7/'Regression Data'!$AG7</f>
        <v>0.22763017829494367</v>
      </c>
      <c r="G7" s="8">
        <f>'Regression Data'!AC7/'Regression Data'!$AG7</f>
        <v>2.8762242049763905E-2</v>
      </c>
      <c r="H7" s="8">
        <f>'Regression Data'!AD7/'Regression Data'!$AG7</f>
        <v>3.6054756887593964E-2</v>
      </c>
      <c r="I7" s="8">
        <f>'Regression Data'!AE7/'Regression Data'!$AG7</f>
        <v>0.18514534747656095</v>
      </c>
      <c r="J7" s="8">
        <f>'Regression Data'!AF7/'Regression Data'!$AG7</f>
        <v>1.7304429591038031E-2</v>
      </c>
      <c r="L7">
        <f t="shared" si="0"/>
        <v>-4.1213428987694534E-2</v>
      </c>
    </row>
    <row r="8" spans="1:12" x14ac:dyDescent="0.3">
      <c r="A8" s="2">
        <v>2011</v>
      </c>
      <c r="B8" s="8">
        <f>'Regression Data'!X8/'Regression Data'!$AG8</f>
        <v>0.19567751125947883</v>
      </c>
      <c r="C8" s="8">
        <f>'Regression Data'!Y8/'Regression Data'!$AG8</f>
        <v>0.13275321236887924</v>
      </c>
      <c r="D8" s="8">
        <f>'Regression Data'!Z8/'Regression Data'!$AG8</f>
        <v>0.13354605234758335</v>
      </c>
      <c r="E8" s="8">
        <f>'Regression Data'!AA8/'Regression Data'!$AG8</f>
        <v>5.614522929047297E-2</v>
      </c>
      <c r="F8" s="8">
        <f>'Regression Data'!AB8/'Regression Data'!$AG8</f>
        <v>0.22658532022965019</v>
      </c>
      <c r="G8" s="8">
        <f>'Regression Data'!AC8/'Regression Data'!$AG8</f>
        <v>2.8467056131919362E-2</v>
      </c>
      <c r="H8" s="8">
        <f>'Regression Data'!AD8/'Regression Data'!$AG8</f>
        <v>3.6671726837129659E-2</v>
      </c>
      <c r="I8" s="8">
        <f>'Regression Data'!AE8/'Regression Data'!$AG8</f>
        <v>0.17320280012086853</v>
      </c>
      <c r="J8" s="8">
        <f>'Regression Data'!AF8/'Regression Data'!$AG8</f>
        <v>1.695109141401787E-2</v>
      </c>
      <c r="L8">
        <f t="shared" si="0"/>
        <v>6.4710442496595633E-2</v>
      </c>
    </row>
    <row r="9" spans="1:12" x14ac:dyDescent="0.3">
      <c r="A9" s="2">
        <v>2012</v>
      </c>
      <c r="B9" s="8">
        <f>'Regression Data'!X9/'Regression Data'!$AG9</f>
        <v>0.19221400996296625</v>
      </c>
      <c r="C9" s="8">
        <f>'Regression Data'!Y9/'Regression Data'!$AG9</f>
        <v>0.1488892497394019</v>
      </c>
      <c r="D9" s="8">
        <f>'Regression Data'!Z9/'Regression Data'!$AG9</f>
        <v>0.13284694518643048</v>
      </c>
      <c r="E9" s="8">
        <f>'Regression Data'!AA9/'Regression Data'!$AG9</f>
        <v>5.3841738154611164E-2</v>
      </c>
      <c r="F9" s="8">
        <f>'Regression Data'!AB9/'Regression Data'!$AG9</f>
        <v>0.229192594238217</v>
      </c>
      <c r="G9" s="8">
        <f>'Regression Data'!AC9/'Regression Data'!$AG9</f>
        <v>2.873527270284669E-2</v>
      </c>
      <c r="H9" s="8">
        <f>'Regression Data'!AD9/'Regression Data'!$AG9</f>
        <v>3.6402079361709534E-2</v>
      </c>
      <c r="I9" s="8">
        <f>'Regression Data'!AE9/'Regression Data'!$AG9</f>
        <v>0.16106025138818747</v>
      </c>
      <c r="J9" s="8">
        <f>'Regression Data'!AF9/'Regression Data'!$AG9</f>
        <v>1.6817859265629492E-2</v>
      </c>
      <c r="L9">
        <f t="shared" si="0"/>
        <v>-1.7700047768492877E-2</v>
      </c>
    </row>
    <row r="10" spans="1:12" x14ac:dyDescent="0.3">
      <c r="A10" s="2">
        <v>2013</v>
      </c>
      <c r="B10" s="8">
        <f>'Regression Data'!X10/'Regression Data'!$AG10</f>
        <v>0.17963576343706825</v>
      </c>
      <c r="C10" s="8">
        <f>'Regression Data'!Y10/'Regression Data'!$AG10</f>
        <v>0.14720762756314826</v>
      </c>
      <c r="D10" s="8">
        <f>'Regression Data'!Z10/'Regression Data'!$AG10</f>
        <v>0.13335178435517026</v>
      </c>
      <c r="E10" s="8">
        <f>'Regression Data'!AA10/'Regression Data'!$AG10</f>
        <v>5.1341084250490478E-2</v>
      </c>
      <c r="F10" s="8">
        <f>'Regression Data'!AB10/'Regression Data'!$AG10</f>
        <v>0.23172790843531615</v>
      </c>
      <c r="G10" s="8">
        <f>'Regression Data'!AC10/'Regression Data'!$AG10</f>
        <v>2.8624007606582551E-2</v>
      </c>
      <c r="H10" s="8">
        <f>'Regression Data'!AD10/'Regression Data'!$AG10</f>
        <v>3.7512303781194689E-2</v>
      </c>
      <c r="I10" s="8">
        <f>'Regression Data'!AE10/'Regression Data'!$AG10</f>
        <v>0.17312619829342929</v>
      </c>
      <c r="J10" s="8">
        <f>'Regression Data'!AF10/'Regression Data'!$AG10</f>
        <v>1.7473322277600088E-2</v>
      </c>
      <c r="L10">
        <f t="shared" si="0"/>
        <v>-6.5438760308478283E-2</v>
      </c>
    </row>
    <row r="11" spans="1:12" x14ac:dyDescent="0.3">
      <c r="A11" s="2">
        <v>2014</v>
      </c>
      <c r="B11" s="8">
        <f>'Regression Data'!X11/'Regression Data'!$AG11</f>
        <v>0.17699199767589266</v>
      </c>
      <c r="C11" s="8">
        <f>'Regression Data'!Y11/'Regression Data'!$AG11</f>
        <v>0.14926142550667165</v>
      </c>
      <c r="D11" s="8">
        <f>'Regression Data'!Z11/'Regression Data'!$AG11</f>
        <v>0.13178795771099808</v>
      </c>
      <c r="E11" s="8">
        <f>'Regression Data'!AA11/'Regression Data'!$AG11</f>
        <v>5.1094555006582262E-2</v>
      </c>
      <c r="F11" s="8">
        <f>'Regression Data'!AB11/'Regression Data'!$AG11</f>
        <v>0.2318223419038177</v>
      </c>
      <c r="G11" s="8">
        <f>'Regression Data'!AC11/'Regression Data'!$AG11</f>
        <v>2.853100773618944E-2</v>
      </c>
      <c r="H11" s="8">
        <f>'Regression Data'!AD11/'Regression Data'!$AG11</f>
        <v>3.7512798842822083E-2</v>
      </c>
      <c r="I11" s="8">
        <f>'Regression Data'!AE11/'Regression Data'!$AG11</f>
        <v>0.17491294755318632</v>
      </c>
      <c r="J11" s="8">
        <f>'Regression Data'!AF11/'Regression Data'!$AG11</f>
        <v>1.8084968063839815E-2</v>
      </c>
      <c r="L11">
        <f t="shared" si="0"/>
        <v>-1.4717368694245447E-2</v>
      </c>
    </row>
    <row r="12" spans="1:12" x14ac:dyDescent="0.3">
      <c r="A12" s="2">
        <v>2015</v>
      </c>
      <c r="B12" s="8">
        <f>'Regression Data'!X12/'Regression Data'!$AG12</f>
        <v>0.1699221200220756</v>
      </c>
      <c r="C12" s="8">
        <f>'Regression Data'!Y12/'Regression Data'!$AG12</f>
        <v>0.14115108009755628</v>
      </c>
      <c r="D12" s="8">
        <f>'Regression Data'!Z12/'Regression Data'!$AG12</f>
        <v>0.13694726895376</v>
      </c>
      <c r="E12" s="8">
        <f>'Regression Data'!AA12/'Regression Data'!$AG12</f>
        <v>5.4402458273131817E-2</v>
      </c>
      <c r="F12" s="8">
        <f>'Regression Data'!AB12/'Regression Data'!$AG12</f>
        <v>0.23715018524339698</v>
      </c>
      <c r="G12" s="8">
        <f>'Regression Data'!AC12/'Regression Data'!$AG12</f>
        <v>2.7322148928345363E-2</v>
      </c>
      <c r="H12" s="8">
        <f>'Regression Data'!AD12/'Regression Data'!$AG12</f>
        <v>3.7108304542338863E-2</v>
      </c>
      <c r="I12" s="8">
        <f>'Regression Data'!AE12/'Regression Data'!$AG12</f>
        <v>0.17730156632867955</v>
      </c>
      <c r="J12" s="8">
        <f>'Regression Data'!AF12/'Regression Data'!$AG12</f>
        <v>1.8694867610715545E-2</v>
      </c>
      <c r="L12">
        <f t="shared" si="0"/>
        <v>-3.9944617534423243E-2</v>
      </c>
    </row>
    <row r="13" spans="1:12" x14ac:dyDescent="0.3">
      <c r="A13" s="2">
        <v>2016</v>
      </c>
      <c r="B13" s="8">
        <f>'Regression Data'!X13/'Regression Data'!$AG13</f>
        <v>0.16319647716097693</v>
      </c>
      <c r="C13" s="8">
        <f>'Regression Data'!Y13/'Regression Data'!$AG13</f>
        <v>0.12835296437807092</v>
      </c>
      <c r="D13" s="8">
        <f>'Regression Data'!Z13/'Regression Data'!$AG13</f>
        <v>0.14265517023886831</v>
      </c>
      <c r="E13" s="8">
        <f>'Regression Data'!AA13/'Regression Data'!$AG13</f>
        <v>5.6142359794009507E-2</v>
      </c>
      <c r="F13" s="8">
        <f>'Regression Data'!AB13/'Regression Data'!$AG13</f>
        <v>0.24123509904653442</v>
      </c>
      <c r="G13" s="8">
        <f>'Regression Data'!AC13/'Regression Data'!$AG13</f>
        <v>2.6812166480261315E-2</v>
      </c>
      <c r="H13" s="8">
        <f>'Regression Data'!AD13/'Regression Data'!$AG13</f>
        <v>3.8020250816615336E-2</v>
      </c>
      <c r="I13" s="8">
        <f>'Regression Data'!AE13/'Regression Data'!$AG13</f>
        <v>0.18414797949333872</v>
      </c>
      <c r="J13" s="8">
        <f>'Regression Data'!AF13/'Regression Data'!$AG13</f>
        <v>1.9437532591324556E-2</v>
      </c>
      <c r="L13">
        <f t="shared" si="0"/>
        <v>-3.9580737694567936E-2</v>
      </c>
    </row>
    <row r="14" spans="1:12" x14ac:dyDescent="0.3">
      <c r="A14" s="2">
        <v>2017</v>
      </c>
      <c r="B14" s="8">
        <f>'Regression Data'!X14/'Regression Data'!$AG14</f>
        <v>0.15344882864976353</v>
      </c>
      <c r="C14" s="8">
        <f>'Regression Data'!Y14/'Regression Data'!$AG14</f>
        <v>0.12331683638052528</v>
      </c>
      <c r="D14" s="8">
        <f>'Regression Data'!Z14/'Regression Data'!$AG14</f>
        <v>0.15331578763377762</v>
      </c>
      <c r="E14" s="8">
        <f>'Regression Data'!AA14/'Regression Data'!$AG14</f>
        <v>5.7358856166880579E-2</v>
      </c>
      <c r="F14" s="8">
        <f>'Regression Data'!AB14/'Regression Data'!$AG14</f>
        <v>0.23915560904718861</v>
      </c>
      <c r="G14" s="8">
        <f>'Regression Data'!AC14/'Regression Data'!$AG14</f>
        <v>2.658283351395083E-2</v>
      </c>
      <c r="H14" s="8">
        <f>'Regression Data'!AD14/'Regression Data'!$AG14</f>
        <v>3.8302828120396128E-2</v>
      </c>
      <c r="I14" s="8">
        <f>'Regression Data'!AE14/'Regression Data'!$AG14</f>
        <v>0.18940086596517161</v>
      </c>
      <c r="J14" s="8">
        <f>'Regression Data'!AF14/'Regression Data'!$AG14</f>
        <v>1.9117554522345797E-2</v>
      </c>
      <c r="L14">
        <f t="shared" si="0"/>
        <v>-5.9729527749537881E-2</v>
      </c>
    </row>
    <row r="15" spans="1:12" x14ac:dyDescent="0.3">
      <c r="A15" s="2">
        <v>2018</v>
      </c>
      <c r="B15" s="8">
        <f>'Regression Data'!X15/'Regression Data'!$AG15</f>
        <v>0.14681973357394829</v>
      </c>
      <c r="C15" s="8">
        <f>'Regression Data'!Y15/'Regression Data'!$AG15</f>
        <v>0.12399590007951672</v>
      </c>
      <c r="D15" s="8">
        <f>'Regression Data'!Z15/'Regression Data'!$AG15</f>
        <v>0.15996509757910782</v>
      </c>
      <c r="E15" s="8">
        <f>'Regression Data'!AA15/'Regression Data'!$AG15</f>
        <v>5.8362768055672629E-2</v>
      </c>
      <c r="F15" s="8">
        <f>'Regression Data'!AB15/'Regression Data'!$AG15</f>
        <v>0.2366982072535144</v>
      </c>
      <c r="G15" s="8">
        <f>'Regression Data'!AC15/'Regression Data'!$AG15</f>
        <v>2.6970304780810059E-2</v>
      </c>
      <c r="H15" s="8">
        <f>'Regression Data'!AD15/'Regression Data'!$AG15</f>
        <v>3.7780137410320512E-2</v>
      </c>
      <c r="I15" s="8">
        <f>'Regression Data'!AE15/'Regression Data'!$AG15</f>
        <v>0.19074692979230251</v>
      </c>
      <c r="J15" s="8">
        <f>'Regression Data'!AF15/'Regression Data'!$AG15</f>
        <v>1.8660921474807097E-2</v>
      </c>
      <c r="L15">
        <f>B15/B14-1</f>
        <v>-4.320068868655691E-2</v>
      </c>
    </row>
    <row r="16" spans="1:12" x14ac:dyDescent="0.3">
      <c r="A16" s="2">
        <v>2019</v>
      </c>
      <c r="B16">
        <f>B15*0.96</f>
        <v>0.14094694423099036</v>
      </c>
    </row>
    <row r="17" spans="1:2" x14ac:dyDescent="0.3">
      <c r="A17" s="2">
        <v>2020</v>
      </c>
      <c r="B17">
        <f t="shared" ref="B17:B39" si="1">B16*0.96</f>
        <v>0.13530906646175073</v>
      </c>
    </row>
    <row r="18" spans="1:2" x14ac:dyDescent="0.3">
      <c r="A18" s="2">
        <v>2021</v>
      </c>
      <c r="B18">
        <f t="shared" si="1"/>
        <v>0.12989670380328069</v>
      </c>
    </row>
    <row r="19" spans="1:2" x14ac:dyDescent="0.3">
      <c r="A19" s="2">
        <v>2022</v>
      </c>
      <c r="B19">
        <f t="shared" si="1"/>
        <v>0.12470083565114946</v>
      </c>
    </row>
    <row r="20" spans="1:2" x14ac:dyDescent="0.3">
      <c r="A20" s="2">
        <v>2023</v>
      </c>
      <c r="B20">
        <f t="shared" si="1"/>
        <v>0.11971280222510348</v>
      </c>
    </row>
    <row r="21" spans="1:2" x14ac:dyDescent="0.3">
      <c r="A21" s="2">
        <v>2024</v>
      </c>
      <c r="B21">
        <f t="shared" si="1"/>
        <v>0.11492429013609934</v>
      </c>
    </row>
    <row r="22" spans="1:2" x14ac:dyDescent="0.3">
      <c r="A22" s="2">
        <v>2025</v>
      </c>
      <c r="B22">
        <f t="shared" si="1"/>
        <v>0.11032731853065536</v>
      </c>
    </row>
    <row r="23" spans="1:2" x14ac:dyDescent="0.3">
      <c r="A23" s="2">
        <v>2026</v>
      </c>
      <c r="B23">
        <f t="shared" si="1"/>
        <v>0.10591422578942915</v>
      </c>
    </row>
    <row r="24" spans="1:2" x14ac:dyDescent="0.3">
      <c r="A24" s="2">
        <v>2027</v>
      </c>
      <c r="B24">
        <f t="shared" si="1"/>
        <v>0.10167765675785198</v>
      </c>
    </row>
    <row r="25" spans="1:2" x14ac:dyDescent="0.3">
      <c r="A25" s="2">
        <v>2028</v>
      </c>
      <c r="B25">
        <f t="shared" si="1"/>
        <v>9.7610550487537903E-2</v>
      </c>
    </row>
    <row r="26" spans="1:2" x14ac:dyDescent="0.3">
      <c r="A26" s="2">
        <v>2029</v>
      </c>
      <c r="B26">
        <f t="shared" si="1"/>
        <v>9.3706128468036387E-2</v>
      </c>
    </row>
    <row r="27" spans="1:2" x14ac:dyDescent="0.3">
      <c r="A27" s="2">
        <v>2030</v>
      </c>
      <c r="B27">
        <f t="shared" si="1"/>
        <v>8.9957883329314925E-2</v>
      </c>
    </row>
    <row r="28" spans="1:2" x14ac:dyDescent="0.3">
      <c r="A28" s="2">
        <v>2031</v>
      </c>
      <c r="B28">
        <f>B27*0.96</f>
        <v>8.635956799614232E-2</v>
      </c>
    </row>
    <row r="29" spans="1:2" x14ac:dyDescent="0.3">
      <c r="A29" s="2">
        <v>2032</v>
      </c>
      <c r="B29">
        <f t="shared" si="1"/>
        <v>8.2905185276296617E-2</v>
      </c>
    </row>
    <row r="30" spans="1:2" x14ac:dyDescent="0.3">
      <c r="A30" s="2">
        <v>2033</v>
      </c>
      <c r="B30">
        <f t="shared" si="1"/>
        <v>7.9588977865244756E-2</v>
      </c>
    </row>
    <row r="31" spans="1:2" x14ac:dyDescent="0.3">
      <c r="A31" s="2">
        <v>2034</v>
      </c>
      <c r="B31">
        <f t="shared" si="1"/>
        <v>7.640541875063496E-2</v>
      </c>
    </row>
    <row r="32" spans="1:2" x14ac:dyDescent="0.3">
      <c r="A32" s="2">
        <v>2035</v>
      </c>
      <c r="B32">
        <f t="shared" si="1"/>
        <v>7.3349202000609556E-2</v>
      </c>
    </row>
    <row r="33" spans="1:2" x14ac:dyDescent="0.3">
      <c r="A33" s="2">
        <v>2036</v>
      </c>
      <c r="B33">
        <f t="shared" si="1"/>
        <v>7.0415233920585171E-2</v>
      </c>
    </row>
    <row r="34" spans="1:2" x14ac:dyDescent="0.3">
      <c r="A34" s="2">
        <v>2037</v>
      </c>
      <c r="B34">
        <f t="shared" si="1"/>
        <v>6.7598624563761756E-2</v>
      </c>
    </row>
    <row r="35" spans="1:2" x14ac:dyDescent="0.3">
      <c r="A35" s="2">
        <v>2038</v>
      </c>
      <c r="B35">
        <f t="shared" si="1"/>
        <v>6.4894679581211284E-2</v>
      </c>
    </row>
    <row r="36" spans="1:2" x14ac:dyDescent="0.3">
      <c r="A36" s="2">
        <v>2039</v>
      </c>
      <c r="B36">
        <f t="shared" si="1"/>
        <v>6.2298892397962831E-2</v>
      </c>
    </row>
    <row r="37" spans="1:2" x14ac:dyDescent="0.3">
      <c r="A37" s="2">
        <v>2040</v>
      </c>
      <c r="B37">
        <f t="shared" si="1"/>
        <v>5.9806936702044317E-2</v>
      </c>
    </row>
    <row r="38" spans="1:2" x14ac:dyDescent="0.3">
      <c r="A38" s="2">
        <v>2041</v>
      </c>
      <c r="B38">
        <f t="shared" si="1"/>
        <v>5.7414659233962544E-2</v>
      </c>
    </row>
    <row r="39" spans="1:2" x14ac:dyDescent="0.3">
      <c r="A39" s="2">
        <v>2042</v>
      </c>
      <c r="B39">
        <f t="shared" si="1"/>
        <v>5.5118072864604038E-2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2D276-2F56-4201-B828-811F3E46E6C3}">
  <dimension ref="A1:V34"/>
  <sheetViews>
    <sheetView workbookViewId="0">
      <selection activeCell="E34" sqref="E34"/>
    </sheetView>
  </sheetViews>
  <sheetFormatPr baseColWidth="10" defaultRowHeight="14.4" x14ac:dyDescent="0.3"/>
  <cols>
    <col min="2" max="3" width="12" bestFit="1" customWidth="1"/>
  </cols>
  <sheetData>
    <row r="1" spans="1:22" x14ac:dyDescent="0.3">
      <c r="A1" t="s">
        <v>67</v>
      </c>
    </row>
    <row r="2" spans="1:22" x14ac:dyDescent="0.3">
      <c r="A2" s="10" t="s">
        <v>52</v>
      </c>
      <c r="B2" s="11" t="s">
        <v>47</v>
      </c>
      <c r="C2" s="11" t="s">
        <v>42</v>
      </c>
      <c r="D2" s="13" t="s">
        <v>53</v>
      </c>
      <c r="E2" s="11" t="s">
        <v>44</v>
      </c>
      <c r="F2" s="11" t="s">
        <v>54</v>
      </c>
      <c r="G2" s="11" t="s">
        <v>55</v>
      </c>
      <c r="H2" s="11" t="s">
        <v>45</v>
      </c>
      <c r="I2" s="11" t="s">
        <v>56</v>
      </c>
      <c r="J2" s="11" t="s">
        <v>51</v>
      </c>
      <c r="K2" s="11" t="s">
        <v>50</v>
      </c>
      <c r="L2" s="11" t="s">
        <v>57</v>
      </c>
      <c r="M2" s="10" t="s">
        <v>58</v>
      </c>
      <c r="N2" s="10" t="s">
        <v>59</v>
      </c>
      <c r="O2" s="10" t="s">
        <v>60</v>
      </c>
      <c r="P2" s="10" t="s">
        <v>61</v>
      </c>
      <c r="Q2" s="10" t="s">
        <v>62</v>
      </c>
      <c r="R2" s="10" t="s">
        <v>63</v>
      </c>
      <c r="S2" s="10" t="s">
        <v>64</v>
      </c>
      <c r="T2" s="10" t="s">
        <v>65</v>
      </c>
      <c r="U2" s="10" t="s">
        <v>46</v>
      </c>
      <c r="V2" s="10" t="s">
        <v>66</v>
      </c>
    </row>
    <row r="3" spans="1:22" x14ac:dyDescent="0.3">
      <c r="A3" s="10">
        <v>2010</v>
      </c>
      <c r="B3" s="12">
        <v>3259.5</v>
      </c>
      <c r="C3" s="12">
        <v>3125.2</v>
      </c>
      <c r="D3" s="12">
        <v>4453.2</v>
      </c>
      <c r="E3" s="12">
        <v>3280</v>
      </c>
      <c r="F3" s="12">
        <v>5551.4</v>
      </c>
      <c r="G3" s="12">
        <v>3794.4</v>
      </c>
      <c r="H3" s="12">
        <v>3122.5</v>
      </c>
      <c r="I3" s="12">
        <v>3357</v>
      </c>
      <c r="J3" s="12">
        <v>4296.3999999999996</v>
      </c>
      <c r="K3" s="12">
        <v>3387.4</v>
      </c>
      <c r="L3" s="12">
        <v>5104.5</v>
      </c>
      <c r="M3" s="14">
        <v>6380.6</v>
      </c>
      <c r="N3" s="14">
        <v>4365.8</v>
      </c>
      <c r="O3" s="14">
        <v>3542.7</v>
      </c>
      <c r="P3" s="14">
        <v>3542.7</v>
      </c>
      <c r="Q3" s="14">
        <v>3344.6</v>
      </c>
      <c r="R3" s="14">
        <v>2536.1</v>
      </c>
      <c r="S3" s="14">
        <v>2980</v>
      </c>
      <c r="T3" s="14">
        <v>3104.6</v>
      </c>
      <c r="U3" s="14">
        <v>2946.5</v>
      </c>
      <c r="V3" s="14">
        <v>2524.4</v>
      </c>
    </row>
    <row r="4" spans="1:22" x14ac:dyDescent="0.3">
      <c r="A4" s="9">
        <v>2015</v>
      </c>
      <c r="B4" s="12">
        <v>5695.3</v>
      </c>
      <c r="C4" s="12">
        <v>4545.2</v>
      </c>
      <c r="D4" s="12">
        <v>7407.5</v>
      </c>
      <c r="E4" s="12">
        <v>5797.2</v>
      </c>
      <c r="F4" s="12">
        <v>6743.4</v>
      </c>
      <c r="G4" s="12">
        <v>5199.7</v>
      </c>
      <c r="H4" s="12">
        <v>7181.4</v>
      </c>
      <c r="I4" s="12">
        <v>6861.1</v>
      </c>
      <c r="J4" s="12">
        <v>7217.2</v>
      </c>
      <c r="K4" s="12">
        <v>5648</v>
      </c>
      <c r="L4" s="12">
        <v>6445.4</v>
      </c>
      <c r="M4" s="14">
        <v>7217.1</v>
      </c>
      <c r="N4" s="14">
        <v>6223.6</v>
      </c>
      <c r="O4" s="14">
        <v>5853.1</v>
      </c>
      <c r="P4" s="14">
        <v>5853.1</v>
      </c>
      <c r="Q4" s="14">
        <v>5039.7</v>
      </c>
      <c r="R4" s="14">
        <v>5200.8999999999996</v>
      </c>
      <c r="S4" s="14">
        <v>5729.6</v>
      </c>
      <c r="T4" s="14">
        <v>5486.3</v>
      </c>
      <c r="U4" s="14">
        <v>5353</v>
      </c>
      <c r="V4" s="14">
        <v>4229.6000000000004</v>
      </c>
    </row>
    <row r="5" spans="1:22" x14ac:dyDescent="0.3">
      <c r="A5" s="10">
        <v>2016</v>
      </c>
      <c r="B5" s="12">
        <v>5989.9</v>
      </c>
      <c r="C5" s="12">
        <v>4556.3999999999996</v>
      </c>
      <c r="D5" s="12">
        <v>7240.9</v>
      </c>
      <c r="E5" s="12">
        <v>6352.1</v>
      </c>
      <c r="F5" s="12">
        <v>7127.5</v>
      </c>
      <c r="G5" s="12">
        <v>5545.2</v>
      </c>
      <c r="H5" s="12">
        <v>8549.2000000000007</v>
      </c>
      <c r="I5" s="12">
        <v>6862.8</v>
      </c>
      <c r="J5" s="12">
        <v>8028.1</v>
      </c>
      <c r="K5" s="12">
        <v>6106.2</v>
      </c>
      <c r="L5" s="12">
        <v>7127</v>
      </c>
      <c r="M5" s="14">
        <v>7876.8</v>
      </c>
      <c r="N5" s="14">
        <v>6913</v>
      </c>
      <c r="O5" s="14">
        <v>6925.6</v>
      </c>
      <c r="P5" s="14">
        <v>6925.6</v>
      </c>
      <c r="Q5" s="14">
        <v>5099.2</v>
      </c>
      <c r="R5" s="14">
        <v>5578.9</v>
      </c>
      <c r="S5" s="14">
        <v>5763.5</v>
      </c>
      <c r="T5" s="14">
        <v>5918.8</v>
      </c>
      <c r="U5" s="14">
        <v>5552.5</v>
      </c>
      <c r="V5" s="14">
        <v>4363.3</v>
      </c>
    </row>
    <row r="6" spans="1:22" x14ac:dyDescent="0.3">
      <c r="A6" s="10">
        <v>2017</v>
      </c>
      <c r="B6" s="12">
        <v>6357.4</v>
      </c>
      <c r="C6" s="12">
        <v>5264.6</v>
      </c>
      <c r="D6" s="12">
        <v>7441.4</v>
      </c>
      <c r="E6" s="12">
        <v>6816.6</v>
      </c>
      <c r="F6" s="12">
        <v>7187.6</v>
      </c>
      <c r="G6" s="12">
        <v>5995.8</v>
      </c>
      <c r="H6" s="12">
        <v>8555.4</v>
      </c>
      <c r="I6" s="12">
        <v>7100.3</v>
      </c>
      <c r="J6" s="12">
        <v>8442.4</v>
      </c>
      <c r="K6" s="12">
        <v>5895.6</v>
      </c>
      <c r="L6" s="12">
        <v>7714.5</v>
      </c>
      <c r="M6" s="14">
        <v>8477</v>
      </c>
      <c r="N6" s="14">
        <v>7644.4</v>
      </c>
      <c r="O6" s="14">
        <v>7638.9</v>
      </c>
      <c r="P6" s="14">
        <v>7638.9</v>
      </c>
      <c r="Q6" s="14">
        <v>6183.9</v>
      </c>
      <c r="R6" s="14">
        <v>5840.6</v>
      </c>
      <c r="S6" s="14">
        <v>6202.7</v>
      </c>
      <c r="T6" s="14">
        <v>6269.9</v>
      </c>
      <c r="U6" s="14">
        <v>6230.8</v>
      </c>
      <c r="V6" s="14">
        <v>3746.8</v>
      </c>
    </row>
    <row r="7" spans="1:22" x14ac:dyDescent="0.3">
      <c r="A7" s="10">
        <v>2018</v>
      </c>
      <c r="B7" s="12">
        <v>6690.8</v>
      </c>
      <c r="C7" s="12">
        <v>5398.7</v>
      </c>
      <c r="D7" s="12">
        <v>8273.7000000000007</v>
      </c>
      <c r="E7" s="12">
        <v>7028.8</v>
      </c>
      <c r="F7" s="12">
        <v>8422.2000000000007</v>
      </c>
      <c r="G7" s="12">
        <v>6390.1</v>
      </c>
      <c r="H7" s="12">
        <v>8852.9</v>
      </c>
      <c r="I7" s="12">
        <v>7276.7</v>
      </c>
      <c r="J7" s="12">
        <v>8442.1</v>
      </c>
      <c r="K7" s="12">
        <v>6212.6</v>
      </c>
      <c r="L7" s="12">
        <v>7855.9</v>
      </c>
      <c r="M7" s="14">
        <v>9354.2000000000007</v>
      </c>
      <c r="N7" s="14">
        <v>6539.2</v>
      </c>
      <c r="O7" s="14">
        <v>7381.3</v>
      </c>
      <c r="P7" s="14">
        <v>7381.3</v>
      </c>
      <c r="Q7" s="14">
        <v>6402.2</v>
      </c>
      <c r="R7" s="14">
        <v>6148.7</v>
      </c>
      <c r="S7" s="14">
        <v>6589.1</v>
      </c>
      <c r="T7" s="14">
        <v>6665.6</v>
      </c>
      <c r="U7" s="14">
        <v>6160.6</v>
      </c>
      <c r="V7" s="14">
        <v>4483.6000000000004</v>
      </c>
    </row>
    <row r="8" spans="1:22" x14ac:dyDescent="0.3">
      <c r="A8" s="10" t="s">
        <v>68</v>
      </c>
    </row>
    <row r="9" spans="1:22" x14ac:dyDescent="0.3">
      <c r="A9" s="10" t="s">
        <v>52</v>
      </c>
      <c r="B9" s="11" t="s">
        <v>47</v>
      </c>
      <c r="C9" s="11" t="s">
        <v>42</v>
      </c>
      <c r="D9" s="13" t="s">
        <v>53</v>
      </c>
      <c r="E9" s="11" t="s">
        <v>44</v>
      </c>
      <c r="F9" s="11" t="s">
        <v>54</v>
      </c>
      <c r="G9" s="11" t="s">
        <v>55</v>
      </c>
      <c r="H9" s="11" t="s">
        <v>45</v>
      </c>
      <c r="I9" s="11" t="s">
        <v>56</v>
      </c>
      <c r="J9" s="11" t="s">
        <v>51</v>
      </c>
      <c r="K9" s="11" t="s">
        <v>50</v>
      </c>
      <c r="L9" s="11" t="s">
        <v>57</v>
      </c>
      <c r="M9" s="10" t="s">
        <v>58</v>
      </c>
      <c r="N9" s="10" t="s">
        <v>59</v>
      </c>
      <c r="O9" s="10" t="s">
        <v>60</v>
      </c>
      <c r="P9" s="10" t="s">
        <v>61</v>
      </c>
      <c r="Q9" s="10" t="s">
        <v>62</v>
      </c>
      <c r="R9" s="10" t="s">
        <v>63</v>
      </c>
      <c r="S9" s="10" t="s">
        <v>64</v>
      </c>
      <c r="T9" s="10" t="s">
        <v>65</v>
      </c>
      <c r="U9" s="10" t="s">
        <v>46</v>
      </c>
      <c r="V9" s="10" t="s">
        <v>66</v>
      </c>
    </row>
    <row r="10" spans="1:22" x14ac:dyDescent="0.3">
      <c r="A10" s="10">
        <v>2010</v>
      </c>
      <c r="B10" s="12">
        <f>VLOOKUP($A10,'[1]E02.39-40'!$A$5:$W$17,COLUMN(B10),0)*B3</f>
        <v>159873585.75</v>
      </c>
      <c r="C10" s="12">
        <f>VLOOKUP($A10,'[1]E02.39-40'!$A$5:$W$17,COLUMN(C10),0)*C3</f>
        <v>75876730.799999997</v>
      </c>
      <c r="D10" s="12">
        <f>VLOOKUP($A10,'[1]E02.39-40'!$A$5:$W$17,COLUMN(D10),0)*D3</f>
        <v>1227301.9200000002</v>
      </c>
      <c r="E10" s="12">
        <f>VLOOKUP($A10,'[1]E02.39-40'!$A$5:$W$17,COLUMN(E10),0)*E3</f>
        <v>21798224</v>
      </c>
      <c r="F10" s="12">
        <f>VLOOKUP($A10,'[1]E02.39-40'!$A$5:$W$17,COLUMN(F10),0)*F3</f>
        <v>722792.27999999991</v>
      </c>
      <c r="G10" s="12">
        <f>VLOOKUP($A10,'[1]E02.39-40'!$A$5:$W$17,COLUMN(G10),0)*G3</f>
        <v>445462.56000000006</v>
      </c>
      <c r="H10" s="12">
        <f>VLOOKUP($A10,'[1]E02.39-40'!$A$5:$W$17,COLUMN(H10),0)*H3</f>
        <v>9704730</v>
      </c>
      <c r="I10" s="12">
        <f>VLOOKUP($A10,'[1]E02.39-40'!$A$5:$W$17,COLUMN(I10),0)*I3</f>
        <v>18630342.899999999</v>
      </c>
      <c r="J10" s="12">
        <f>VLOOKUP($A10,'[1]E02.39-40'!$A$5:$W$17,COLUMN(J10),0)*J3</f>
        <v>6086709.8799999999</v>
      </c>
      <c r="K10" s="12">
        <f>VLOOKUP($A10,'[1]E02.39-40'!$A$5:$W$17,COLUMN(K10),0)*K3</f>
        <v>5795841.4000000004</v>
      </c>
      <c r="L10" s="12">
        <f>VLOOKUP($A10,'[1]E02.39-40'!$A$5:$W$17,COLUMN(L10),0)*L3</f>
        <v>1313898.2999999998</v>
      </c>
      <c r="M10" s="12">
        <f>VLOOKUP($A10,'[1]E02.39-40'!$A$5:$W$17,COLUMN(M10),0)*M3</f>
        <v>1623862.7000000002</v>
      </c>
      <c r="N10" s="12">
        <f>VLOOKUP($A10,'[1]E02.39-40'!$A$5:$W$17,COLUMN(N10),0)*N3</f>
        <v>442255.54</v>
      </c>
      <c r="O10" s="12">
        <f>VLOOKUP($A10,'[1]E02.39-40'!$A$5:$W$17,COLUMN(O10),0)*O3</f>
        <v>770537.25</v>
      </c>
      <c r="P10" s="12">
        <f>VLOOKUP($A10,'[1]E02.39-40'!$A$5:$W$17,COLUMN(P10),0)*P3</f>
        <v>657170.85</v>
      </c>
      <c r="Q10" s="12">
        <f>VLOOKUP($A10,'[1]E02.39-40'!$A$5:$W$17,COLUMN(Q10),0)*Q3</f>
        <v>5249684.1599999992</v>
      </c>
      <c r="R10" s="12">
        <f>VLOOKUP($A10,'[1]E02.39-40'!$A$5:$W$17,COLUMN(R10),0)*R3</f>
        <v>4243909.74</v>
      </c>
      <c r="S10" s="12">
        <f>VLOOKUP($A10,'[1]E02.39-40'!$A$5:$W$17,COLUMN(S10),0)*S3</f>
        <v>1302260</v>
      </c>
      <c r="T10" s="12">
        <f>VLOOKUP($A10,'[1]E02.39-40'!$A$5:$W$17,COLUMN(T10),0)*T3</f>
        <v>721509.04</v>
      </c>
      <c r="U10" s="12">
        <f>VLOOKUP($A10,'[1]E02.39-40'!$A$5:$W$17,COLUMN(U10),0)*U3</f>
        <v>2025129.45</v>
      </c>
      <c r="V10" s="12">
        <f>VLOOKUP($A10,'[1]E02.39-40'!$A$5:$W$17,COLUMN(V10),0)*V3</f>
        <v>496549.48</v>
      </c>
    </row>
    <row r="11" spans="1:22" x14ac:dyDescent="0.3">
      <c r="A11" s="9">
        <v>2015</v>
      </c>
      <c r="B11" s="12">
        <f>VLOOKUP($A11,'[1]E02.39-40'!$A$5:$W$17,COLUMN(B11),0)*B4</f>
        <v>300939652</v>
      </c>
      <c r="C11" s="12">
        <f>VLOOKUP($A11,'[1]E02.39-40'!$A$5:$W$17,COLUMN(C11),0)*C4</f>
        <v>105717261.31999999</v>
      </c>
      <c r="D11" s="12">
        <f>VLOOKUP($A11,'[1]E02.39-40'!$A$5:$W$17,COLUMN(D11),0)*D4</f>
        <v>1760022</v>
      </c>
      <c r="E11" s="12">
        <f>VLOOKUP($A11,'[1]E02.39-40'!$A$5:$W$17,COLUMN(E11),0)*E4</f>
        <v>46857608.159999996</v>
      </c>
      <c r="F11" s="12">
        <f>VLOOKUP($A11,'[1]E02.39-40'!$A$5:$W$17,COLUMN(F11),0)*F4</f>
        <v>984536.39999999991</v>
      </c>
      <c r="G11" s="12">
        <f>VLOOKUP($A11,'[1]E02.39-40'!$A$5:$W$17,COLUMN(G11),0)*G4</f>
        <v>622924.05999999994</v>
      </c>
      <c r="H11" s="12">
        <f>VLOOKUP($A11,'[1]E02.39-40'!$A$5:$W$17,COLUMN(H11),0)*H4</f>
        <v>24645128.52</v>
      </c>
      <c r="I11" s="12">
        <f>VLOOKUP($A11,'[1]E02.39-40'!$A$5:$W$17,COLUMN(I11),0)*I4</f>
        <v>46036608.780000001</v>
      </c>
      <c r="J11" s="12">
        <f>VLOOKUP($A11,'[1]E02.39-40'!$A$5:$W$17,COLUMN(J11),0)*J4</f>
        <v>11491947.559999999</v>
      </c>
      <c r="K11" s="12">
        <f>VLOOKUP($A11,'[1]E02.39-40'!$A$5:$W$17,COLUMN(K11),0)*K4</f>
        <v>13788462.4</v>
      </c>
      <c r="L11" s="12">
        <f>VLOOKUP($A11,'[1]E02.39-40'!$A$5:$W$17,COLUMN(L11),0)*L4</f>
        <v>2178545.1999999997</v>
      </c>
      <c r="M11" s="12">
        <f>VLOOKUP($A11,'[1]E02.39-40'!$A$5:$W$17,COLUMN(M11),0)*M4</f>
        <v>2632076.37</v>
      </c>
      <c r="N11" s="12">
        <f>VLOOKUP($A11,'[1]E02.39-40'!$A$5:$W$17,COLUMN(N11),0)*N4</f>
        <v>1031250.52</v>
      </c>
      <c r="O11" s="12">
        <f>VLOOKUP($A11,'[1]E02.39-40'!$A$5:$W$17,COLUMN(O11),0)*O4</f>
        <v>1473810.58</v>
      </c>
      <c r="P11" s="12">
        <f>VLOOKUP($A11,'[1]E02.39-40'!$A$5:$W$17,COLUMN(P11),0)*P4</f>
        <v>1636526.7600000002</v>
      </c>
      <c r="Q11" s="12">
        <f>VLOOKUP($A11,'[1]E02.39-40'!$A$5:$W$17,COLUMN(Q11),0)*Q4</f>
        <v>8601759.959999999</v>
      </c>
      <c r="R11" s="12">
        <f>VLOOKUP($A11,'[1]E02.39-40'!$A$5:$W$17,COLUMN(R11),0)*R4</f>
        <v>9861946.5800000001</v>
      </c>
      <c r="S11" s="12">
        <f>VLOOKUP($A11,'[1]E02.39-40'!$A$5:$W$17,COLUMN(S11),0)*S4</f>
        <v>3092265.1200000006</v>
      </c>
      <c r="T11" s="12">
        <f>VLOOKUP($A11,'[1]E02.39-40'!$A$5:$W$17,COLUMN(T11),0)*T4</f>
        <v>1619555.76</v>
      </c>
      <c r="U11" s="12">
        <f>VLOOKUP($A11,'[1]E02.39-40'!$A$5:$W$17,COLUMN(U11),0)*U4</f>
        <v>4281329.3999999994</v>
      </c>
      <c r="V11" s="12">
        <f>VLOOKUP($A11,'[1]E02.39-40'!$A$5:$W$17,COLUMN(V11),0)*V4</f>
        <v>757944.32000000007</v>
      </c>
    </row>
    <row r="12" spans="1:22" x14ac:dyDescent="0.3">
      <c r="A12" s="10">
        <v>2016</v>
      </c>
      <c r="B12" s="12">
        <f>VLOOKUP($A12,'[1]E02.39-40'!$A$5:$W$17,COLUMN(B12),0)*B5</f>
        <v>319278441.71999997</v>
      </c>
      <c r="C12" s="12">
        <f>VLOOKUP($A12,'[1]E02.39-40'!$A$5:$W$17,COLUMN(C12),0)*C5</f>
        <v>101676977.28</v>
      </c>
      <c r="D12" s="12">
        <f>VLOOKUP($A12,'[1]E02.39-40'!$A$5:$W$17,COLUMN(D12),0)*D5</f>
        <v>1709576.4899999998</v>
      </c>
      <c r="E12" s="12">
        <f>VLOOKUP($A12,'[1]E02.39-40'!$A$5:$W$17,COLUMN(E12),0)*E5</f>
        <v>56321529.860000007</v>
      </c>
      <c r="F12" s="12">
        <f>VLOOKUP($A12,'[1]E02.39-40'!$A$5:$W$17,COLUMN(F12),0)*F5</f>
        <v>1131134.25</v>
      </c>
      <c r="G12" s="12">
        <f>VLOOKUP($A12,'[1]E02.39-40'!$A$5:$W$17,COLUMN(G12),0)*G5</f>
        <v>762465</v>
      </c>
      <c r="H12" s="12">
        <f>VLOOKUP($A12,'[1]E02.39-40'!$A$5:$W$17,COLUMN(H12),0)*H5</f>
        <v>32487814.920000002</v>
      </c>
      <c r="I12" s="12">
        <f>VLOOKUP($A12,'[1]E02.39-40'!$A$5:$W$17,COLUMN(I12),0)*I5</f>
        <v>46226448.240000002</v>
      </c>
      <c r="J12" s="12">
        <f>VLOOKUP($A12,'[1]E02.39-40'!$A$5:$W$17,COLUMN(J12),0)*J5</f>
        <v>12959761.83</v>
      </c>
      <c r="K12" s="12">
        <f>VLOOKUP($A12,'[1]E02.39-40'!$A$5:$W$17,COLUMN(K12),0)*K5</f>
        <v>15157420.26</v>
      </c>
      <c r="L12" s="12">
        <f>VLOOKUP($A12,'[1]E02.39-40'!$A$5:$W$17,COLUMN(L12),0)*L5</f>
        <v>2442422.9</v>
      </c>
      <c r="M12" s="12">
        <f>VLOOKUP($A12,'[1]E02.39-40'!$A$5:$W$17,COLUMN(M12),0)*M5</f>
        <v>2964039.8400000003</v>
      </c>
      <c r="N12" s="12">
        <f>VLOOKUP($A12,'[1]E02.39-40'!$A$5:$W$17,COLUMN(N12),0)*N5</f>
        <v>1240883.5</v>
      </c>
      <c r="O12" s="12">
        <f>VLOOKUP($A12,'[1]E02.39-40'!$A$5:$W$17,COLUMN(O12),0)*O5</f>
        <v>1747328.8800000001</v>
      </c>
      <c r="P12" s="12">
        <f>VLOOKUP($A12,'[1]E02.39-40'!$A$5:$W$17,COLUMN(P12),0)*P5</f>
        <v>1964792.72</v>
      </c>
      <c r="Q12" s="12">
        <f>VLOOKUP($A12,'[1]E02.39-40'!$A$5:$W$17,COLUMN(Q12),0)*Q5</f>
        <v>8676288.7999999989</v>
      </c>
      <c r="R12" s="12">
        <f>VLOOKUP($A12,'[1]E02.39-40'!$A$5:$W$17,COLUMN(R12),0)*R5</f>
        <v>10609394.129999999</v>
      </c>
      <c r="S12" s="12">
        <f>VLOOKUP($A12,'[1]E02.39-40'!$A$5:$W$17,COLUMN(S12),0)*S5</f>
        <v>3277126.1</v>
      </c>
      <c r="T12" s="12">
        <f>VLOOKUP($A12,'[1]E02.39-40'!$A$5:$W$17,COLUMN(T12),0)*T5</f>
        <v>1805825.8800000001</v>
      </c>
      <c r="U12" s="12">
        <f>VLOOKUP($A12,'[1]E02.39-40'!$A$5:$W$17,COLUMN(U12),0)*U5</f>
        <v>4709630.5</v>
      </c>
      <c r="V12" s="12">
        <f>VLOOKUP($A12,'[1]E02.39-40'!$A$5:$W$17,COLUMN(V12),0)*V5</f>
        <v>846916.53</v>
      </c>
    </row>
    <row r="13" spans="1:22" x14ac:dyDescent="0.3">
      <c r="A13" s="10">
        <v>2017</v>
      </c>
      <c r="B13" s="12">
        <f>VLOOKUP($A13,'[1]E02.39-40'!$A$5:$W$17,COLUMN(B13),0)*B6</f>
        <v>341413995.15999997</v>
      </c>
      <c r="C13" s="12">
        <f>VLOOKUP($A13,'[1]E02.39-40'!$A$5:$W$17,COLUMN(C13),0)*C6</f>
        <v>113530046.08</v>
      </c>
      <c r="D13" s="12">
        <f>VLOOKUP($A13,'[1]E02.39-40'!$A$5:$W$17,COLUMN(D13),0)*D6</f>
        <v>1567158.8399999999</v>
      </c>
      <c r="E13" s="12">
        <f>VLOOKUP($A13,'[1]E02.39-40'!$A$5:$W$17,COLUMN(E13),0)*E6</f>
        <v>63503445.600000001</v>
      </c>
      <c r="F13" s="12">
        <f>VLOOKUP($A13,'[1]E02.39-40'!$A$5:$W$17,COLUMN(F13),0)*F6</f>
        <v>1113359.24</v>
      </c>
      <c r="G13" s="12">
        <f>VLOOKUP($A13,'[1]E02.39-40'!$A$5:$W$17,COLUMN(G13),0)*G6</f>
        <v>802238.04</v>
      </c>
      <c r="H13" s="12">
        <f>VLOOKUP($A13,'[1]E02.39-40'!$A$5:$W$17,COLUMN(H13),0)*H6</f>
        <v>34458584.579999998</v>
      </c>
      <c r="I13" s="12">
        <f>VLOOKUP($A13,'[1]E02.39-40'!$A$5:$W$17,COLUMN(I13),0)*I6</f>
        <v>49046032.280000001</v>
      </c>
      <c r="J13" s="12">
        <f>VLOOKUP($A13,'[1]E02.39-40'!$A$5:$W$17,COLUMN(J13),0)*J6</f>
        <v>14791929.039999999</v>
      </c>
      <c r="K13" s="12">
        <f>VLOOKUP($A13,'[1]E02.39-40'!$A$5:$W$17,COLUMN(K13),0)*K6</f>
        <v>14658230.280000001</v>
      </c>
      <c r="L13" s="12">
        <f>VLOOKUP($A13,'[1]E02.39-40'!$A$5:$W$17,COLUMN(L13),0)*L6</f>
        <v>2609815.35</v>
      </c>
      <c r="M13" s="12">
        <f>VLOOKUP($A13,'[1]E02.39-40'!$A$5:$W$17,COLUMN(M13),0)*M6</f>
        <v>3257711.1</v>
      </c>
      <c r="N13" s="12">
        <f>VLOOKUP($A13,'[1]E02.39-40'!$A$5:$W$17,COLUMN(N13),0)*N6</f>
        <v>1728398.8399999999</v>
      </c>
      <c r="O13" s="12">
        <f>VLOOKUP($A13,'[1]E02.39-40'!$A$5:$W$17,COLUMN(O13),0)*O6</f>
        <v>1918891.68</v>
      </c>
      <c r="P13" s="12">
        <f>VLOOKUP($A13,'[1]E02.39-40'!$A$5:$W$17,COLUMN(P13),0)*P6</f>
        <v>2369586.7799999998</v>
      </c>
      <c r="Q13" s="12">
        <f>VLOOKUP($A13,'[1]E02.39-40'!$A$5:$W$17,COLUMN(Q13),0)*Q6</f>
        <v>10688871.149999999</v>
      </c>
      <c r="R13" s="12">
        <f>VLOOKUP($A13,'[1]E02.39-40'!$A$5:$W$17,COLUMN(R13),0)*R6</f>
        <v>11851745.520000001</v>
      </c>
      <c r="S13" s="12">
        <f>VLOOKUP($A13,'[1]E02.39-40'!$A$5:$W$17,COLUMN(S13),0)*S6</f>
        <v>3332090.4400000004</v>
      </c>
      <c r="T13" s="12">
        <f>VLOOKUP($A13,'[1]E02.39-40'!$A$5:$W$17,COLUMN(T13),0)*T6</f>
        <v>1793191.4</v>
      </c>
      <c r="U13" s="12">
        <f>VLOOKUP($A13,'[1]E02.39-40'!$A$5:$W$17,COLUMN(U13),0)*U6</f>
        <v>5349141.8</v>
      </c>
      <c r="V13" s="12">
        <f>VLOOKUP($A13,'[1]E02.39-40'!$A$5:$W$17,COLUMN(V13),0)*V6</f>
        <v>735871.52</v>
      </c>
    </row>
    <row r="14" spans="1:22" x14ac:dyDescent="0.3">
      <c r="A14" s="10">
        <v>2018</v>
      </c>
      <c r="B14" s="12">
        <f>VLOOKUP($A14,'[1]E02.39-40'!$A$5:$W$17,COLUMN(B14),0)*B7</f>
        <v>362971885.52000004</v>
      </c>
      <c r="C14" s="12">
        <f>VLOOKUP($A14,'[1]E02.39-40'!$A$5:$W$17,COLUMN(C14),0)*C7</f>
        <v>110484935.36999999</v>
      </c>
      <c r="D14" s="12">
        <f>VLOOKUP($A14,'[1]E02.39-40'!$A$5:$W$17,COLUMN(D14),0)*D7</f>
        <v>1500849.1800000002</v>
      </c>
      <c r="E14" s="12">
        <f>VLOOKUP($A14,'[1]E02.39-40'!$A$5:$W$17,COLUMN(E14),0)*E7</f>
        <v>68301661.120000005</v>
      </c>
      <c r="F14" s="12">
        <f>VLOOKUP($A14,'[1]E02.39-40'!$A$5:$W$17,COLUMN(F14),0)*F7</f>
        <v>1417456.2600000002</v>
      </c>
      <c r="G14" s="12">
        <f>VLOOKUP($A14,'[1]E02.39-40'!$A$5:$W$17,COLUMN(G14),0)*G7</f>
        <v>938066.68000000017</v>
      </c>
      <c r="H14" s="12">
        <f>VLOOKUP($A14,'[1]E02.39-40'!$A$5:$W$17,COLUMN(H14),0)*H7</f>
        <v>37831097.57</v>
      </c>
      <c r="I14" s="12">
        <f>VLOOKUP($A14,'[1]E02.39-40'!$A$5:$W$17,COLUMN(I14),0)*I7</f>
        <v>53290912.449999996</v>
      </c>
      <c r="J14" s="12">
        <f>VLOOKUP($A14,'[1]E02.39-40'!$A$5:$W$17,COLUMN(J14),0)*J7</f>
        <v>14978818.030000001</v>
      </c>
      <c r="K14" s="12">
        <f>VLOOKUP($A14,'[1]E02.39-40'!$A$5:$W$17,COLUMN(K14),0)*K7</f>
        <v>17100802.760000002</v>
      </c>
      <c r="L14" s="12">
        <f>VLOOKUP($A14,'[1]E02.39-40'!$A$5:$W$17,COLUMN(L14),0)*L7</f>
        <v>2521743.9</v>
      </c>
      <c r="M14" s="12">
        <f>VLOOKUP($A14,'[1]E02.39-40'!$A$5:$W$17,COLUMN(M14),0)*M7</f>
        <v>3952149.5000000005</v>
      </c>
      <c r="N14" s="12">
        <f>VLOOKUP($A14,'[1]E02.39-40'!$A$5:$W$17,COLUMN(N14),0)*N7</f>
        <v>1744658.56</v>
      </c>
      <c r="O14" s="12">
        <f>VLOOKUP($A14,'[1]E02.39-40'!$A$5:$W$17,COLUMN(O14),0)*O7</f>
        <v>2140577</v>
      </c>
      <c r="P14" s="12">
        <f>VLOOKUP($A14,'[1]E02.39-40'!$A$5:$W$17,COLUMN(P14),0)*P7</f>
        <v>2519237.69</v>
      </c>
      <c r="Q14" s="12">
        <f>VLOOKUP($A14,'[1]E02.39-40'!$A$5:$W$17,COLUMN(Q14),0)*Q7</f>
        <v>10764018.859999999</v>
      </c>
      <c r="R14" s="12">
        <f>VLOOKUP($A14,'[1]E02.39-40'!$A$5:$W$17,COLUMN(R14),0)*R7</f>
        <v>13042622.439999998</v>
      </c>
      <c r="S14" s="12">
        <f>VLOOKUP($A14,'[1]E02.39-40'!$A$5:$W$17,COLUMN(S14),0)*S7</f>
        <v>3926444.69</v>
      </c>
      <c r="T14" s="12">
        <f>VLOOKUP($A14,'[1]E02.39-40'!$A$5:$W$17,COLUMN(T14),0)*T7</f>
        <v>1853703.3600000003</v>
      </c>
      <c r="U14" s="12">
        <f>VLOOKUP($A14,'[1]E02.39-40'!$A$5:$W$17,COLUMN(U14),0)*U7</f>
        <v>5665903.8200000003</v>
      </c>
      <c r="V14" s="12">
        <f>VLOOKUP($A14,'[1]E02.39-40'!$A$5:$W$17,COLUMN(V14),0)*V7</f>
        <v>910170.8</v>
      </c>
    </row>
    <row r="15" spans="1:22" x14ac:dyDescent="0.3">
      <c r="A15" s="10" t="s">
        <v>69</v>
      </c>
      <c r="B15" s="14"/>
      <c r="C15" s="14"/>
      <c r="D15" s="14"/>
      <c r="E15" s="14"/>
      <c r="F15" s="14"/>
    </row>
    <row r="16" spans="1:22" x14ac:dyDescent="0.3">
      <c r="A16" s="10" t="s">
        <v>52</v>
      </c>
      <c r="B16" s="11" t="s">
        <v>47</v>
      </c>
      <c r="C16" s="11" t="s">
        <v>42</v>
      </c>
      <c r="D16" s="13" t="s">
        <v>53</v>
      </c>
      <c r="E16" s="11" t="s">
        <v>44</v>
      </c>
      <c r="F16" s="11" t="s">
        <v>54</v>
      </c>
      <c r="G16" s="11" t="s">
        <v>55</v>
      </c>
      <c r="H16" s="11" t="s">
        <v>45</v>
      </c>
      <c r="I16" s="11" t="s">
        <v>56</v>
      </c>
      <c r="J16" s="11" t="s">
        <v>51</v>
      </c>
      <c r="K16" s="11" t="s">
        <v>50</v>
      </c>
      <c r="L16" s="11" t="s">
        <v>57</v>
      </c>
      <c r="M16" s="10" t="s">
        <v>58</v>
      </c>
      <c r="N16" s="10" t="s">
        <v>59</v>
      </c>
      <c r="O16" s="10" t="s">
        <v>60</v>
      </c>
      <c r="P16" s="10" t="s">
        <v>61</v>
      </c>
      <c r="Q16" s="10" t="s">
        <v>62</v>
      </c>
      <c r="R16" s="10" t="s">
        <v>63</v>
      </c>
      <c r="S16" s="10" t="s">
        <v>64</v>
      </c>
      <c r="T16" s="10" t="s">
        <v>65</v>
      </c>
      <c r="U16" s="10" t="s">
        <v>46</v>
      </c>
      <c r="V16" s="10" t="s">
        <v>66</v>
      </c>
    </row>
    <row r="17" spans="1:22" x14ac:dyDescent="0.3">
      <c r="A17" s="10">
        <v>2010</v>
      </c>
      <c r="B17" s="12">
        <f>B10/(10^3* VLOOKUP($A17,'Regression Data'!$A$1:$AG$15,COLUMN('Labour Cost Shares'!W17),0))</f>
        <v>7.4090050620346015E-2</v>
      </c>
      <c r="C17" s="12">
        <f>C10/(10^3* VLOOKUP($A17,'Regression Data'!$A$1:$AG$15,COLUMN('Labour Cost Shares'!C17)-1,0))</f>
        <v>0.19132960844831759</v>
      </c>
      <c r="D17" s="12">
        <f>D10/(10^3* VLOOKUP($A17,'Regression Data'!$A$1:$AG$15,COLUMN('Labour Cost Shares'!D17)-1,0))</f>
        <v>6.0001853879849817E-3</v>
      </c>
      <c r="E17" s="12">
        <f>E10/(10^3* VLOOKUP($A17,'Regression Data'!$A$1:$AG$15,COLUMN('Labour Cost Shares'!E17)-1,0))</f>
        <v>7.8029152348224509E-2</v>
      </c>
      <c r="F17" s="12">
        <f>F10/(10^3* VLOOKUP($A17,'Regression Data'!$A$1:$AG$15,COLUMN('Labour Cost Shares'!F17)-1,0))</f>
        <v>1.0997889259140912E-2</v>
      </c>
      <c r="G17" s="12">
        <f>G10/(10^3* VLOOKUP($A17,'Regression Data'!$A$1:$AG$15,COLUMN('Labour Cost Shares'!G17)-1,0))</f>
        <v>4.0106469793823721E-2</v>
      </c>
      <c r="H17" s="12">
        <f>H10/(10^3* VLOOKUP($A17,'Regression Data'!$A$1:$AG$15,COLUMN('Labour Cost Shares'!H17)-1,0))</f>
        <v>7.3178075374383561E-2</v>
      </c>
      <c r="I17" s="12">
        <f>I10/(10^3* VLOOKUP($A17,'Regression Data'!$A$1:$AG$15,COLUMN('Labour Cost Shares'!I17)-1,0))</f>
        <v>0.10793441149888765</v>
      </c>
      <c r="J17" s="12">
        <f>J10/(10^3* VLOOKUP($A17,'Regression Data'!$A$1:$AG$15,COLUMN('Labour Cost Shares'!J17)-1,0))</f>
        <v>9.8071504898169626E-2</v>
      </c>
      <c r="K17" s="12">
        <f>K10/(10^3* VLOOKUP($A17,'Regression Data'!$A$1:$AG$15,COLUMN('Labour Cost Shares'!K17)-1,0))</f>
        <v>7.4496676092544997E-2</v>
      </c>
      <c r="L17" s="12">
        <f>L10/(10^3* VLOOKUP($A17,'Regression Data'!$A$1:$AG$15,COLUMN('Labour Cost Shares'!L17)-1,0))</f>
        <v>6.6041633576275433E-2</v>
      </c>
      <c r="M17" s="12">
        <f>M10/(10^3* VLOOKUP($A17,'Regression Data'!$A$1:$AG$15,COLUMN('Labour Cost Shares'!M17)-1,0))</f>
        <v>1.393694116637343E-2</v>
      </c>
      <c r="N17" s="12">
        <f>N10/(10^3* VLOOKUP($A17,'Regression Data'!$A$1:$AG$15,COLUMN('Labour Cost Shares'!N17)-1,0))</f>
        <v>3.3582566898520791E-3</v>
      </c>
      <c r="O17" s="12">
        <f>O10/(10^3* VLOOKUP($A17,'Regression Data'!$A$1:$AG$15,COLUMN('Labour Cost Shares'!O17)-1,0))</f>
        <v>2.7515256749035853E-2</v>
      </c>
      <c r="P17" s="12">
        <f>P10/(10^3* VLOOKUP($A17,'Regression Data'!$A$1:$AG$15,COLUMN('Labour Cost Shares'!P17)-1,0))</f>
        <v>8.3386733917015607E-2</v>
      </c>
      <c r="Q17" s="12">
        <f>Q10/(10^3* VLOOKUP($A17,'Regression Data'!$A$1:$AG$15,COLUMN('Labour Cost Shares'!Q17)-1,0))</f>
        <v>9.5113312316556134E-2</v>
      </c>
      <c r="R17" s="12">
        <f>R10/(10^3* VLOOKUP($A17,'Regression Data'!$A$1:$AG$15,COLUMN('Labour Cost Shares'!R17)-1,0))</f>
        <v>8.447777016939706E-2</v>
      </c>
      <c r="S17" s="12">
        <f>S10/(10^3* VLOOKUP($A17,'Regression Data'!$A$1:$AG$15,COLUMN('Labour Cost Shares'!S17)-1,0))</f>
        <v>5.5807156631669165E-2</v>
      </c>
      <c r="T17" s="12">
        <f>T10/(10^3* VLOOKUP($A17,'Regression Data'!$A$1:$AG$15,COLUMN('Labour Cost Shares'!T17)-1,0))</f>
        <v>4.9445520833333333E-2</v>
      </c>
      <c r="U17" s="12">
        <f>U10/(10^3* VLOOKUP($A17,'Regression Data'!$A$1:$AG$15,COLUMN('Labour Cost Shares'!U17)-1,0))</f>
        <v>5.8876888300965227E-2</v>
      </c>
      <c r="V17" s="12">
        <f>V10/(10^3* VLOOKUP($A17,'Regression Data'!$A$1:$AG$15,COLUMN('Labour Cost Shares'!V17)-1,0))</f>
        <v>0.16866490489130434</v>
      </c>
    </row>
    <row r="18" spans="1:22" x14ac:dyDescent="0.3">
      <c r="A18" s="9">
        <v>2015</v>
      </c>
      <c r="B18" s="12">
        <f>B11/(10^3* VLOOKUP($A18,'Regression Data'!$A$1:$AG$15,COLUMN('Labour Cost Shares'!W18),0))</f>
        <v>7.1774280193338105E-2</v>
      </c>
      <c r="C18" s="12">
        <f>C11/(10^3* VLOOKUP($A18,'Regression Data'!$A$1:$AG$15,COLUMN('Labour Cost Shares'!C18)-1,0))</f>
        <v>0.14838343390506134</v>
      </c>
      <c r="D18" s="12">
        <f>D11/(10^3* VLOOKUP($A18,'Regression Data'!$A$1:$AG$15,COLUMN('Labour Cost Shares'!D18)-1,0))</f>
        <v>4.368720353266198E-3</v>
      </c>
      <c r="E18" s="12">
        <f>E11/(10^3* VLOOKUP($A18,'Regression Data'!$A$1:$AG$15,COLUMN('Labour Cost Shares'!E18)-1,0))</f>
        <v>8.1604887765782355E-2</v>
      </c>
      <c r="F18" s="12">
        <f>F11/(10^3* VLOOKUP($A18,'Regression Data'!$A$1:$AG$15,COLUMN('Labour Cost Shares'!F18)-1,0))</f>
        <v>5.8812702357200026E-3</v>
      </c>
      <c r="G18" s="12">
        <f>G11/(10^3* VLOOKUP($A18,'Regression Data'!$A$1:$AG$15,COLUMN('Labour Cost Shares'!G18)-1,0))</f>
        <v>2.8897943032102427E-2</v>
      </c>
      <c r="H18" s="12">
        <f>H11/(10^3* VLOOKUP($A18,'Regression Data'!$A$1:$AG$15,COLUMN('Labour Cost Shares'!H18)-1,0))</f>
        <v>0.10804433332456533</v>
      </c>
      <c r="I18" s="12">
        <f>I11/(10^3* VLOOKUP($A18,'Regression Data'!$A$1:$AG$15,COLUMN('Labour Cost Shares'!I18)-1,0))</f>
        <v>0.10818321246031541</v>
      </c>
      <c r="J18" s="12">
        <f>J11/(10^3* VLOOKUP($A18,'Regression Data'!$A$1:$AG$15,COLUMN('Labour Cost Shares'!J18)-1,0))</f>
        <v>0.10031553937743326</v>
      </c>
      <c r="K18" s="12">
        <f>K11/(10^3* VLOOKUP($A18,'Regression Data'!$A$1:$AG$15,COLUMN('Labour Cost Shares'!K18)-1,0))</f>
        <v>8.862049231955782E-2</v>
      </c>
      <c r="L18" s="12">
        <f>L11/(10^3* VLOOKUP($A18,'Regression Data'!$A$1:$AG$15,COLUMN('Labour Cost Shares'!L18)-1,0))</f>
        <v>7.4120345672291768E-2</v>
      </c>
      <c r="M18" s="12">
        <f>M11/(10^3* VLOOKUP($A18,'Regression Data'!$A$1:$AG$15,COLUMN('Labour Cost Shares'!M18)-1,0))</f>
        <v>1.1436401505111906E-2</v>
      </c>
      <c r="N18" s="12">
        <f>N11/(10^3* VLOOKUP($A18,'Regression Data'!$A$1:$AG$15,COLUMN('Labour Cost Shares'!N18)-1,0))</f>
        <v>4.8442353980139236E-3</v>
      </c>
      <c r="O18" s="12">
        <f>O11/(10^3* VLOOKUP($A18,'Regression Data'!$A$1:$AG$15,COLUMN('Labour Cost Shares'!O18)-1,0))</f>
        <v>2.6519785871090801E-2</v>
      </c>
      <c r="P18" s="12">
        <f>P11/(10^3* VLOOKUP($A18,'Regression Data'!$A$1:$AG$15,COLUMN('Labour Cost Shares'!P18)-1,0))</f>
        <v>0.1033878804725504</v>
      </c>
      <c r="Q18" s="12">
        <f>Q11/(10^3* VLOOKUP($A18,'Regression Data'!$A$1:$AG$15,COLUMN('Labour Cost Shares'!Q18)-1,0))</f>
        <v>7.5331126057485154E-2</v>
      </c>
      <c r="R18" s="12">
        <f>R11/(10^3* VLOOKUP($A18,'Regression Data'!$A$1:$AG$15,COLUMN('Labour Cost Shares'!R18)-1,0))</f>
        <v>7.2143516631431107E-2</v>
      </c>
      <c r="S18" s="12">
        <f>S11/(10^3* VLOOKUP($A18,'Regression Data'!$A$1:$AG$15,COLUMN('Labour Cost Shares'!S18)-1,0))</f>
        <v>4.2825597872752967E-2</v>
      </c>
      <c r="T18" s="12">
        <f>T11/(10^3* VLOOKUP($A18,'Regression Data'!$A$1:$AG$15,COLUMN('Labour Cost Shares'!T18)-1,0))</f>
        <v>6.4862660098522165E-2</v>
      </c>
      <c r="U18" s="12">
        <f>U11/(10^3* VLOOKUP($A18,'Regression Data'!$A$1:$AG$15,COLUMN('Labour Cost Shares'!U18)-1,0))</f>
        <v>5.9507538987574007E-2</v>
      </c>
      <c r="V18" s="12">
        <f>V11/(10^3* VLOOKUP($A18,'Regression Data'!$A$1:$AG$15,COLUMN('Labour Cost Shares'!V18)-1,0))</f>
        <v>0.11771149557384689</v>
      </c>
    </row>
    <row r="19" spans="1:22" x14ac:dyDescent="0.3">
      <c r="A19" s="10">
        <v>2016</v>
      </c>
      <c r="B19" s="12">
        <f>B12/(10^3* VLOOKUP($A19,'Regression Data'!$A$1:$AG$15,COLUMN('Labour Cost Shares'!W19),0))</f>
        <v>7.0907700374212054E-2</v>
      </c>
      <c r="C19" s="12">
        <f>C12/(10^3* VLOOKUP($A19,'Regression Data'!$A$1:$AG$15,COLUMN('Labour Cost Shares'!C19)-1,0))</f>
        <v>0.13836802699944206</v>
      </c>
      <c r="D19" s="12">
        <f>D12/(10^3* VLOOKUP($A19,'Regression Data'!$A$1:$AG$15,COLUMN('Labour Cost Shares'!D19)-1,0))</f>
        <v>4.6770823370412716E-3</v>
      </c>
      <c r="E19" s="12">
        <f>E12/(10^3* VLOOKUP($A19,'Regression Data'!$A$1:$AG$15,COLUMN('Labour Cost Shares'!E19)-1,0))</f>
        <v>8.7682076819369251E-2</v>
      </c>
      <c r="F19" s="12">
        <f>F12/(10^3* VLOOKUP($A19,'Regression Data'!$A$1:$AG$15,COLUMN('Labour Cost Shares'!F19)-1,0))</f>
        <v>5.9887664393570381E-3</v>
      </c>
      <c r="G19" s="12">
        <f>G12/(10^3* VLOOKUP($A19,'Regression Data'!$A$1:$AG$15,COLUMN('Labour Cost Shares'!G19)-1,0))</f>
        <v>3.2388811010577293E-2</v>
      </c>
      <c r="H19" s="12">
        <f>H12/(10^3* VLOOKUP($A19,'Regression Data'!$A$1:$AG$15,COLUMN('Labour Cost Shares'!H19)-1,0))</f>
        <v>0.12851497630481737</v>
      </c>
      <c r="I19" s="12">
        <f>I12/(10^3* VLOOKUP($A19,'Regression Data'!$A$1:$AG$15,COLUMN('Labour Cost Shares'!I19)-1,0))</f>
        <v>9.7742319861632079E-2</v>
      </c>
      <c r="J19" s="12">
        <f>J12/(10^3* VLOOKUP($A19,'Regression Data'!$A$1:$AG$15,COLUMN('Labour Cost Shares'!J19)-1,0))</f>
        <v>0.10734677812934862</v>
      </c>
      <c r="K19" s="12">
        <f>K12/(10^3* VLOOKUP($A19,'Regression Data'!$A$1:$AG$15,COLUMN('Labour Cost Shares'!K19)-1,0))</f>
        <v>8.8538919127310961E-2</v>
      </c>
      <c r="L19" s="12">
        <f>L12/(10^3* VLOOKUP($A19,'Regression Data'!$A$1:$AG$15,COLUMN('Labour Cost Shares'!L19)-1,0))</f>
        <v>7.6709261934673367E-2</v>
      </c>
      <c r="M19" s="12">
        <f>M12/(10^3* VLOOKUP($A19,'Regression Data'!$A$1:$AG$15,COLUMN('Labour Cost Shares'!M19)-1,0))</f>
        <v>1.192302367677938E-2</v>
      </c>
      <c r="N19" s="12">
        <f>N12/(10^3* VLOOKUP($A19,'Regression Data'!$A$1:$AG$15,COLUMN('Labour Cost Shares'!N19)-1,0))</f>
        <v>5.4261929124905985E-3</v>
      </c>
      <c r="O19" s="12">
        <f>O12/(10^3* VLOOKUP($A19,'Regression Data'!$A$1:$AG$15,COLUMN('Labour Cost Shares'!O19)-1,0))</f>
        <v>2.923812589940096E-2</v>
      </c>
      <c r="P19" s="12">
        <f>P12/(10^3* VLOOKUP($A19,'Regression Data'!$A$1:$AG$15,COLUMN('Labour Cost Shares'!P19)-1,0))</f>
        <v>0.11381525343219602</v>
      </c>
      <c r="Q19" s="12">
        <f>Q12/(10^3* VLOOKUP($A19,'Regression Data'!$A$1:$AG$15,COLUMN('Labour Cost Shares'!Q19)-1,0))</f>
        <v>6.9189457651177427E-2</v>
      </c>
      <c r="R19" s="12">
        <f>R12/(10^3* VLOOKUP($A19,'Regression Data'!$A$1:$AG$15,COLUMN('Labour Cost Shares'!R19)-1,0))</f>
        <v>6.8572461704520471E-2</v>
      </c>
      <c r="S19" s="12">
        <f>S12/(10^3* VLOOKUP($A19,'Regression Data'!$A$1:$AG$15,COLUMN('Labour Cost Shares'!S19)-1,0))</f>
        <v>3.3802577643915872E-2</v>
      </c>
      <c r="T19" s="12">
        <f>T12/(10^3* VLOOKUP($A19,'Regression Data'!$A$1:$AG$15,COLUMN('Labour Cost Shares'!T19)-1,0))</f>
        <v>6.6566863757003839E-2</v>
      </c>
      <c r="U19" s="12">
        <f>U12/(10^3* VLOOKUP($A19,'Regression Data'!$A$1:$AG$15,COLUMN('Labour Cost Shares'!U19)-1,0))</f>
        <v>5.8660669357048549E-2</v>
      </c>
      <c r="V19" s="12">
        <f>V12/(10^3* VLOOKUP($A19,'Regression Data'!$A$1:$AG$15,COLUMN('Labour Cost Shares'!V19)-1,0))</f>
        <v>0.11704208540630183</v>
      </c>
    </row>
    <row r="20" spans="1:22" x14ac:dyDescent="0.3">
      <c r="A20" s="10">
        <v>2017</v>
      </c>
      <c r="B20" s="12">
        <f>B13/(10^3* VLOOKUP($A20,'Regression Data'!$A$1:$AG$15,COLUMN('Labour Cost Shares'!W20),0))</f>
        <v>6.8201291804566938E-2</v>
      </c>
      <c r="C20" s="12">
        <f>C13/(10^3* VLOOKUP($A20,'Regression Data'!$A$1:$AG$15,COLUMN('Labour Cost Shares'!C20)-1,0))</f>
        <v>0.1477945978512317</v>
      </c>
      <c r="D20" s="12">
        <f>D13/(10^3* VLOOKUP($A20,'Regression Data'!$A$1:$AG$15,COLUMN('Labour Cost Shares'!D20)-1,0))</f>
        <v>4.1910262828535666E-3</v>
      </c>
      <c r="E20" s="12">
        <f>E13/(10^3* VLOOKUP($A20,'Regression Data'!$A$1:$AG$15,COLUMN('Labour Cost Shares'!E20)-1,0))</f>
        <v>8.2741184763418657E-2</v>
      </c>
      <c r="F20" s="12">
        <f>F13/(10^3* VLOOKUP($A20,'Regression Data'!$A$1:$AG$15,COLUMN('Labour Cost Shares'!F20)-1,0))</f>
        <v>5.1202349121378934E-3</v>
      </c>
      <c r="G20" s="12">
        <f>G13/(10^3* VLOOKUP($A20,'Regression Data'!$A$1:$AG$15,COLUMN('Labour Cost Shares'!G20)-1,0))</f>
        <v>3.0919526709319356E-2</v>
      </c>
      <c r="H20" s="12">
        <f>H13/(10^3* VLOOKUP($A20,'Regression Data'!$A$1:$AG$15,COLUMN('Labour Cost Shares'!H20)-1,0))</f>
        <v>0.12000746883891661</v>
      </c>
      <c r="I20" s="12">
        <f>I13/(10^3* VLOOKUP($A20,'Regression Data'!$A$1:$AG$15,COLUMN('Labour Cost Shares'!I20)-1,0))</f>
        <v>9.1459597470625209E-2</v>
      </c>
      <c r="J20" s="12">
        <f>J13/(10^3* VLOOKUP($A20,'Regression Data'!$A$1:$AG$15,COLUMN('Labour Cost Shares'!J20)-1,0))</f>
        <v>0.11115650086794465</v>
      </c>
      <c r="K20" s="12">
        <f>K13/(10^3* VLOOKUP($A20,'Regression Data'!$A$1:$AG$15,COLUMN('Labour Cost Shares'!K20)-1,0))</f>
        <v>7.6447277240890163E-2</v>
      </c>
      <c r="L20" s="12">
        <f>L13/(10^3* VLOOKUP($A20,'Regression Data'!$A$1:$AG$15,COLUMN('Labour Cost Shares'!L20)-1,0))</f>
        <v>7.6103442393491386E-2</v>
      </c>
      <c r="M20" s="12">
        <f>M13/(10^3* VLOOKUP($A20,'Regression Data'!$A$1:$AG$15,COLUMN('Labour Cost Shares'!M20)-1,0))</f>
        <v>1.1897750256565708E-2</v>
      </c>
      <c r="N20" s="12">
        <f>N13/(10^3* VLOOKUP($A20,'Regression Data'!$A$1:$AG$15,COLUMN('Labour Cost Shares'!N20)-1,0))</f>
        <v>7.2055948872092679E-3</v>
      </c>
      <c r="O20" s="12">
        <f>O13/(10^3* VLOOKUP($A20,'Regression Data'!$A$1:$AG$15,COLUMN('Labour Cost Shares'!O20)-1,0))</f>
        <v>2.9862300102710945E-2</v>
      </c>
      <c r="P20" s="12">
        <f>P13/(10^3* VLOOKUP($A20,'Regression Data'!$A$1:$AG$15,COLUMN('Labour Cost Shares'!P20)-1,0))</f>
        <v>0.12651966362325803</v>
      </c>
      <c r="Q20" s="12">
        <f>Q13/(10^3* VLOOKUP($A20,'Regression Data'!$A$1:$AG$15,COLUMN('Labour Cost Shares'!Q20)-1,0))</f>
        <v>7.7660995749627634E-2</v>
      </c>
      <c r="R20" s="12">
        <f>R13/(10^3* VLOOKUP($A20,'Regression Data'!$A$1:$AG$15,COLUMN('Labour Cost Shares'!R20)-1,0))</f>
        <v>6.6725287242427669E-2</v>
      </c>
      <c r="S20" s="12">
        <f>S13/(10^3* VLOOKUP($A20,'Regression Data'!$A$1:$AG$15,COLUMN('Labour Cost Shares'!S20)-1,0))</f>
        <v>2.5146523881757192E-2</v>
      </c>
      <c r="T20" s="12">
        <f>T13/(10^3* VLOOKUP($A20,'Regression Data'!$A$1:$AG$15,COLUMN('Labour Cost Shares'!T20)-1,0))</f>
        <v>5.9792977659219738E-2</v>
      </c>
      <c r="U20" s="12">
        <f>U13/(10^3* VLOOKUP($A20,'Regression Data'!$A$1:$AG$15,COLUMN('Labour Cost Shares'!U20)-1,0))</f>
        <v>6.1049324355170048E-2</v>
      </c>
      <c r="V20" s="12">
        <f>V13/(10^3* VLOOKUP($A20,'Regression Data'!$A$1:$AG$15,COLUMN('Labour Cost Shares'!V20)-1,0))</f>
        <v>9.1050670626082658E-2</v>
      </c>
    </row>
    <row r="21" spans="1:22" x14ac:dyDescent="0.3">
      <c r="A21" s="10">
        <v>2018</v>
      </c>
      <c r="B21" s="12">
        <f>B14/(10^3* VLOOKUP($A21,'Regression Data'!$A$1:$AG$15,COLUMN('Labour Cost Shares'!W21),0))</f>
        <v>6.5490824806923739E-2</v>
      </c>
      <c r="C21" s="12">
        <f>C14/(10^3* VLOOKUP($A21,'Regression Data'!$A$1:$AG$15,COLUMN('Labour Cost Shares'!C21)-1,0))</f>
        <v>0.13577696794104641</v>
      </c>
      <c r="D21" s="12">
        <f>D14/(10^3* VLOOKUP($A21,'Regression Data'!$A$1:$AG$15,COLUMN('Labour Cost Shares'!D21)-1,0))</f>
        <v>3.6765010909723182E-3</v>
      </c>
      <c r="E21" s="12">
        <f>E14/(10^3* VLOOKUP($A21,'Regression Data'!$A$1:$AG$15,COLUMN('Labour Cost Shares'!E21)-1,0))</f>
        <v>7.703950835055251E-2</v>
      </c>
      <c r="F21" s="12">
        <f>F14/(10^3* VLOOKUP($A21,'Regression Data'!$A$1:$AG$15,COLUMN('Labour Cost Shares'!F21)-1,0))</f>
        <v>5.6516022398020727E-3</v>
      </c>
      <c r="G21" s="12">
        <f>G14/(10^3* VLOOKUP($A21,'Regression Data'!$A$1:$AG$15,COLUMN('Labour Cost Shares'!G21)-1,0))</f>
        <v>3.327333020014011E-2</v>
      </c>
      <c r="H21" s="12">
        <f>H14/(10^3* VLOOKUP($A21,'Regression Data'!$A$1:$AG$15,COLUMN('Labour Cost Shares'!H21)-1,0))</f>
        <v>0.11695546812471661</v>
      </c>
      <c r="I21" s="12">
        <f>I14/(10^3* VLOOKUP($A21,'Regression Data'!$A$1:$AG$15,COLUMN('Labour Cost Shares'!I21)-1,0))</f>
        <v>8.8437377542923121E-2</v>
      </c>
      <c r="J21" s="12">
        <f>J14/(10^3* VLOOKUP($A21,'Regression Data'!$A$1:$AG$15,COLUMN('Labour Cost Shares'!J21)-1,0))</f>
        <v>0.10020725425308999</v>
      </c>
      <c r="K21" s="12">
        <f>K14/(10^3* VLOOKUP($A21,'Regression Data'!$A$1:$AG$15,COLUMN('Labour Cost Shares'!K21)-1,0))</f>
        <v>8.1669601508304657E-2</v>
      </c>
      <c r="L21" s="12">
        <f>L14/(10^3* VLOOKUP($A21,'Regression Data'!$A$1:$AG$15,COLUMN('Labour Cost Shares'!L21)-1,0))</f>
        <v>6.6724910922987615E-2</v>
      </c>
      <c r="M21" s="12">
        <f>M14/(10^3* VLOOKUP($A21,'Regression Data'!$A$1:$AG$15,COLUMN('Labour Cost Shares'!M21)-1,0))</f>
        <v>1.3376988888718902E-2</v>
      </c>
      <c r="N21" s="12">
        <f>N14/(10^3* VLOOKUP($A21,'Regression Data'!$A$1:$AG$15,COLUMN('Labour Cost Shares'!N21)-1,0))</f>
        <v>6.8722609862084351E-3</v>
      </c>
      <c r="O21" s="12">
        <f>O14/(10^3* VLOOKUP($A21,'Regression Data'!$A$1:$AG$15,COLUMN('Labour Cost Shares'!O21)-1,0))</f>
        <v>3.0870310996559611E-2</v>
      </c>
      <c r="P21" s="12">
        <f>P14/(10^3* VLOOKUP($A21,'Regression Data'!$A$1:$AG$15,COLUMN('Labour Cost Shares'!P21)-1,0))</f>
        <v>0.12342766762825663</v>
      </c>
      <c r="Q21" s="12">
        <f>Q14/(10^3* VLOOKUP($A21,'Regression Data'!$A$1:$AG$15,COLUMN('Labour Cost Shares'!Q21)-1,0))</f>
        <v>7.1758384396538644E-2</v>
      </c>
      <c r="R21" s="12">
        <f>R14/(10^3* VLOOKUP($A21,'Regression Data'!$A$1:$AG$15,COLUMN('Labour Cost Shares'!R21)-1,0))</f>
        <v>6.4188272611247918E-2</v>
      </c>
      <c r="S21" s="12">
        <f>S14/(10^3* VLOOKUP($A21,'Regression Data'!$A$1:$AG$15,COLUMN('Labour Cost Shares'!S21)-1,0))</f>
        <v>2.5910027490157646E-2</v>
      </c>
      <c r="T21" s="12">
        <f>T14/(10^3* VLOOKUP($A21,'Regression Data'!$A$1:$AG$15,COLUMN('Labour Cost Shares'!T21)-1,0))</f>
        <v>5.7181034698155213E-2</v>
      </c>
      <c r="U21" s="12">
        <f>U14/(10^3* VLOOKUP($A21,'Regression Data'!$A$1:$AG$15,COLUMN('Labour Cost Shares'!U21)-1,0))</f>
        <v>6.0083261373940669E-2</v>
      </c>
      <c r="V21" s="12">
        <f>V14/(10^3* VLOOKUP($A21,'Regression Data'!$A$1:$AG$15,COLUMN('Labour Cost Shares'!V21)-1,0))</f>
        <v>9.9754037362384446E-2</v>
      </c>
    </row>
    <row r="22" spans="1:22" x14ac:dyDescent="0.3">
      <c r="A22" s="10"/>
      <c r="B22" s="14"/>
      <c r="C22" s="14"/>
      <c r="D22" s="14"/>
      <c r="E22" s="14"/>
      <c r="F22" s="14"/>
    </row>
    <row r="23" spans="1:22" x14ac:dyDescent="0.3">
      <c r="A23" s="10"/>
      <c r="B23" s="14"/>
      <c r="C23" s="14"/>
      <c r="D23" s="14"/>
      <c r="E23" s="14"/>
      <c r="F23" s="14"/>
    </row>
    <row r="34" spans="2:5" x14ac:dyDescent="0.3">
      <c r="B34">
        <v>3876</v>
      </c>
      <c r="C34">
        <f>B34*12</f>
        <v>46512</v>
      </c>
      <c r="D34">
        <f>C34*'[1]E02.39-40'!$B$17</f>
        <v>2523248092.8000002</v>
      </c>
      <c r="E34">
        <f>D34/(10^3 * 'Regression Data'!W15)</f>
        <v>0.45526831521187855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E03.04-05</vt:lpstr>
      <vt:lpstr>Regression Data</vt:lpstr>
      <vt:lpstr>Shares for Calibration</vt:lpstr>
      <vt:lpstr>Labour Cost Shares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Schult</cp:lastModifiedBy>
  <dcterms:created xsi:type="dcterms:W3CDTF">2020-03-08T18:55:00Z</dcterms:created>
  <dcterms:modified xsi:type="dcterms:W3CDTF">2020-03-17T18:02:39Z</dcterms:modified>
</cp:coreProperties>
</file>