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shikiwiskamp/Documents/IWH/Simulation_CCS/DGE-CRED-master-CCS_simul-0807/DGE_CRED_Model/ExcelFiles/"/>
    </mc:Choice>
  </mc:AlternateContent>
  <xr:revisionPtr revIDLastSave="0" documentId="13_ncr:1_{816B7465-0733-3848-B837-D28D62A25E71}" xr6:coauthVersionLast="45" xr6:coauthVersionMax="45" xr10:uidLastSave="{00000000-0000-0000-0000-000000000000}"/>
  <bookViews>
    <workbookView xWindow="0" yWindow="460" windowWidth="25600" windowHeight="14280" firstSheet="5" activeTab="12" xr2:uid="{00000000-000D-0000-FFFF-FFFF00000000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Extremes" sheetId="12" r:id="rId8"/>
    <sheet name="Dynamics" sheetId="3" r:id="rId9"/>
    <sheet name="Structural Parameters" sheetId="5" r:id="rId10"/>
    <sheet name="Damage Functions Labour" sheetId="17" r:id="rId11"/>
    <sheet name="Damage Functions Capital" sheetId="16" r:id="rId12"/>
    <sheet name="Damage Functions TFP" sheetId="4" r:id="rId13"/>
    <sheet name="Data" sheetId="11" r:id="rId14"/>
    <sheet name="RCP_45_Average" sheetId="18" r:id="rId15"/>
    <sheet name="RCP_45_Lower" sheetId="19" r:id="rId16"/>
    <sheet name="RCP_45_Upper" sheetId="20" r:id="rId17"/>
    <sheet name="RCP_85_Average" sheetId="21" r:id="rId18"/>
    <sheet name="RCP_85_Lower" sheetId="22" r:id="rId19"/>
    <sheet name="RCP_85_Upper" sheetId="23" r:id="rId20"/>
  </sheets>
  <externalReferences>
    <externalReference r:id="rId21"/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6" i="11" l="1"/>
  <c r="D75" i="11"/>
  <c r="D74" i="11"/>
  <c r="D73" i="11"/>
  <c r="D72" i="11"/>
  <c r="D71" i="11"/>
  <c r="D70" i="11"/>
  <c r="C68" i="11"/>
  <c r="C67" i="11"/>
  <c r="C66" i="11"/>
  <c r="C65" i="11"/>
  <c r="C64" i="11"/>
  <c r="C63" i="11"/>
  <c r="C62" i="11"/>
  <c r="D59" i="11"/>
  <c r="D58" i="11"/>
  <c r="D57" i="11"/>
  <c r="D56" i="11"/>
  <c r="D55" i="11"/>
  <c r="D54" i="11"/>
  <c r="D53" i="11"/>
  <c r="F50" i="11"/>
  <c r="E50" i="11"/>
  <c r="F49" i="11"/>
  <c r="E49" i="11"/>
  <c r="F48" i="11"/>
  <c r="E48" i="11"/>
  <c r="F47" i="11"/>
  <c r="E47" i="11"/>
  <c r="F46" i="11"/>
  <c r="E46" i="11"/>
  <c r="F45" i="11"/>
  <c r="E45" i="11"/>
  <c r="F44" i="11"/>
  <c r="E44" i="11"/>
  <c r="B24" i="11"/>
  <c r="B23" i="11"/>
  <c r="B22" i="11"/>
  <c r="B14" i="11"/>
  <c r="B13" i="11"/>
  <c r="J25" i="1" s="1"/>
  <c r="B12" i="11"/>
  <c r="B4" i="11"/>
  <c r="B3" i="11"/>
  <c r="B2" i="11"/>
  <c r="I17" i="1" s="1"/>
  <c r="F127" i="4"/>
  <c r="A127" i="4"/>
  <c r="F102" i="4"/>
  <c r="A102" i="4"/>
  <c r="F77" i="4"/>
  <c r="A77" i="4"/>
  <c r="F52" i="4"/>
  <c r="A52" i="4"/>
  <c r="F27" i="4"/>
  <c r="A27" i="4"/>
  <c r="F2" i="4"/>
  <c r="A2" i="4"/>
  <c r="F127" i="16"/>
  <c r="A127" i="16"/>
  <c r="F102" i="16"/>
  <c r="A102" i="16"/>
  <c r="F77" i="16"/>
  <c r="A77" i="16"/>
  <c r="F52" i="16"/>
  <c r="A52" i="16"/>
  <c r="F27" i="16"/>
  <c r="A27" i="16"/>
  <c r="F2" i="16"/>
  <c r="A2" i="16"/>
  <c r="F127" i="17"/>
  <c r="A127" i="17"/>
  <c r="F102" i="17"/>
  <c r="A102" i="17"/>
  <c r="F77" i="17"/>
  <c r="A77" i="17"/>
  <c r="F52" i="17"/>
  <c r="A52" i="17"/>
  <c r="F27" i="17"/>
  <c r="A27" i="17"/>
  <c r="F2" i="17"/>
  <c r="A2" i="17"/>
  <c r="C39" i="5"/>
  <c r="A39" i="5"/>
  <c r="C38" i="5"/>
  <c r="A38" i="5"/>
  <c r="C37" i="5"/>
  <c r="A37" i="5"/>
  <c r="C36" i="5"/>
  <c r="A36" i="5"/>
  <c r="C35" i="5"/>
  <c r="A35" i="5"/>
  <c r="C34" i="5"/>
  <c r="A34" i="5"/>
  <c r="C32" i="5"/>
  <c r="A32" i="5"/>
  <c r="C31" i="5"/>
  <c r="A31" i="5"/>
  <c r="C30" i="5"/>
  <c r="A30" i="5"/>
  <c r="C29" i="5"/>
  <c r="A29" i="5"/>
  <c r="C28" i="5"/>
  <c r="A28" i="5"/>
  <c r="C27" i="5"/>
  <c r="A27" i="5"/>
  <c r="C25" i="5"/>
  <c r="A25" i="5"/>
  <c r="C24" i="5"/>
  <c r="A24" i="5"/>
  <c r="C23" i="5"/>
  <c r="A23" i="5"/>
  <c r="C22" i="5"/>
  <c r="A22" i="5"/>
  <c r="C21" i="5"/>
  <c r="A21" i="5"/>
  <c r="C20" i="5"/>
  <c r="A20" i="5"/>
  <c r="C18" i="5"/>
  <c r="A18" i="5"/>
  <c r="C17" i="5"/>
  <c r="A17" i="5"/>
  <c r="C16" i="5"/>
  <c r="A16" i="5"/>
  <c r="C15" i="5"/>
  <c r="A15" i="5"/>
  <c r="C14" i="5"/>
  <c r="A14" i="5"/>
  <c r="C13" i="5"/>
  <c r="A13" i="5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I5" i="3"/>
  <c r="B3" i="3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G83" i="10"/>
  <c r="F83" i="10"/>
  <c r="E83" i="10"/>
  <c r="D83" i="10"/>
  <c r="C83" i="10"/>
  <c r="G82" i="10"/>
  <c r="F82" i="10"/>
  <c r="E82" i="10"/>
  <c r="D82" i="10"/>
  <c r="C82" i="10"/>
  <c r="G81" i="10"/>
  <c r="F81" i="10"/>
  <c r="E81" i="10"/>
  <c r="D81" i="10"/>
  <c r="C81" i="10"/>
  <c r="G80" i="10"/>
  <c r="F80" i="10"/>
  <c r="E80" i="10"/>
  <c r="D80" i="10"/>
  <c r="C80" i="10"/>
  <c r="G79" i="10"/>
  <c r="F79" i="10"/>
  <c r="E79" i="10"/>
  <c r="D79" i="10"/>
  <c r="C79" i="10"/>
  <c r="G78" i="10"/>
  <c r="F78" i="10"/>
  <c r="E78" i="10"/>
  <c r="D78" i="10"/>
  <c r="C78" i="10"/>
  <c r="G77" i="10"/>
  <c r="F77" i="10"/>
  <c r="E77" i="10"/>
  <c r="D77" i="10"/>
  <c r="C77" i="10"/>
  <c r="G76" i="10"/>
  <c r="F76" i="10"/>
  <c r="E76" i="10"/>
  <c r="D76" i="10"/>
  <c r="C76" i="10"/>
  <c r="G75" i="10"/>
  <c r="F75" i="10"/>
  <c r="E75" i="10"/>
  <c r="D75" i="10"/>
  <c r="C75" i="10"/>
  <c r="G74" i="10"/>
  <c r="F74" i="10"/>
  <c r="E74" i="10"/>
  <c r="D74" i="10"/>
  <c r="C74" i="10"/>
  <c r="G73" i="10"/>
  <c r="F73" i="10"/>
  <c r="E73" i="10"/>
  <c r="D73" i="10"/>
  <c r="C73" i="10"/>
  <c r="G72" i="10"/>
  <c r="F72" i="10"/>
  <c r="E72" i="10"/>
  <c r="D72" i="10"/>
  <c r="C72" i="10"/>
  <c r="G71" i="10"/>
  <c r="F71" i="10"/>
  <c r="E71" i="10"/>
  <c r="D71" i="10"/>
  <c r="C71" i="10"/>
  <c r="G70" i="10"/>
  <c r="F70" i="10"/>
  <c r="E70" i="10"/>
  <c r="D70" i="10"/>
  <c r="C70" i="10"/>
  <c r="G69" i="10"/>
  <c r="F69" i="10"/>
  <c r="E69" i="10"/>
  <c r="D69" i="10"/>
  <c r="C69" i="10"/>
  <c r="G68" i="10"/>
  <c r="F68" i="10"/>
  <c r="E68" i="10"/>
  <c r="D68" i="10"/>
  <c r="C68" i="10"/>
  <c r="G67" i="10"/>
  <c r="F67" i="10"/>
  <c r="E67" i="10"/>
  <c r="D67" i="10"/>
  <c r="C67" i="10"/>
  <c r="G66" i="10"/>
  <c r="F66" i="10"/>
  <c r="E66" i="10"/>
  <c r="D66" i="10"/>
  <c r="C66" i="10"/>
  <c r="G65" i="10"/>
  <c r="F65" i="10"/>
  <c r="E65" i="10"/>
  <c r="D65" i="10"/>
  <c r="C65" i="10"/>
  <c r="G64" i="10"/>
  <c r="F64" i="10"/>
  <c r="E64" i="10"/>
  <c r="D64" i="10"/>
  <c r="C64" i="10"/>
  <c r="G63" i="10"/>
  <c r="F63" i="10"/>
  <c r="E63" i="10"/>
  <c r="D63" i="10"/>
  <c r="C63" i="10"/>
  <c r="G62" i="10"/>
  <c r="F62" i="10"/>
  <c r="E62" i="10"/>
  <c r="D62" i="10"/>
  <c r="C62" i="10"/>
  <c r="G61" i="10"/>
  <c r="F61" i="10"/>
  <c r="E61" i="10"/>
  <c r="D61" i="10"/>
  <c r="C61" i="10"/>
  <c r="G60" i="10"/>
  <c r="F60" i="10"/>
  <c r="E60" i="10"/>
  <c r="D60" i="10"/>
  <c r="C60" i="10"/>
  <c r="G59" i="10"/>
  <c r="F59" i="10"/>
  <c r="E59" i="10"/>
  <c r="D59" i="10"/>
  <c r="C59" i="10"/>
  <c r="G58" i="10"/>
  <c r="F58" i="10"/>
  <c r="E58" i="10"/>
  <c r="D58" i="10"/>
  <c r="C58" i="10"/>
  <c r="G57" i="10"/>
  <c r="F57" i="10"/>
  <c r="E57" i="10"/>
  <c r="D57" i="10"/>
  <c r="C57" i="10"/>
  <c r="G56" i="10"/>
  <c r="F56" i="10"/>
  <c r="E56" i="10"/>
  <c r="D56" i="10"/>
  <c r="C56" i="10"/>
  <c r="G55" i="10"/>
  <c r="F55" i="10"/>
  <c r="E55" i="10"/>
  <c r="D55" i="10"/>
  <c r="C55" i="10"/>
  <c r="G54" i="10"/>
  <c r="F54" i="10"/>
  <c r="E54" i="10"/>
  <c r="D54" i="10"/>
  <c r="C54" i="10"/>
  <c r="G53" i="10"/>
  <c r="F53" i="10"/>
  <c r="E53" i="10"/>
  <c r="D53" i="10"/>
  <c r="C53" i="10"/>
  <c r="G52" i="10"/>
  <c r="F52" i="10"/>
  <c r="E52" i="10"/>
  <c r="D52" i="10"/>
  <c r="C52" i="10"/>
  <c r="G51" i="10"/>
  <c r="F51" i="10"/>
  <c r="E51" i="10"/>
  <c r="D51" i="10"/>
  <c r="C51" i="10"/>
  <c r="G50" i="10"/>
  <c r="F50" i="10"/>
  <c r="E50" i="10"/>
  <c r="D50" i="10"/>
  <c r="C50" i="10"/>
  <c r="G49" i="10"/>
  <c r="F49" i="10"/>
  <c r="E49" i="10"/>
  <c r="D49" i="10"/>
  <c r="C49" i="10"/>
  <c r="G48" i="10"/>
  <c r="F48" i="10"/>
  <c r="E48" i="10"/>
  <c r="D48" i="10"/>
  <c r="C48" i="10"/>
  <c r="G47" i="10"/>
  <c r="F47" i="10"/>
  <c r="E47" i="10"/>
  <c r="D47" i="10"/>
  <c r="C47" i="10"/>
  <c r="G46" i="10"/>
  <c r="F46" i="10"/>
  <c r="E46" i="10"/>
  <c r="D46" i="10"/>
  <c r="C46" i="10"/>
  <c r="G45" i="10"/>
  <c r="F45" i="10"/>
  <c r="E45" i="10"/>
  <c r="D45" i="10"/>
  <c r="C45" i="10"/>
  <c r="G44" i="10"/>
  <c r="F44" i="10"/>
  <c r="E44" i="10"/>
  <c r="D44" i="10"/>
  <c r="C44" i="10"/>
  <c r="G43" i="10"/>
  <c r="F43" i="10"/>
  <c r="E43" i="10"/>
  <c r="D43" i="10"/>
  <c r="C43" i="10"/>
  <c r="G42" i="10"/>
  <c r="F42" i="10"/>
  <c r="E42" i="10"/>
  <c r="D42" i="10"/>
  <c r="C42" i="10"/>
  <c r="G41" i="10"/>
  <c r="F41" i="10"/>
  <c r="E41" i="10"/>
  <c r="D41" i="10"/>
  <c r="C41" i="10"/>
  <c r="G40" i="10"/>
  <c r="F40" i="10"/>
  <c r="E40" i="10"/>
  <c r="D40" i="10"/>
  <c r="C40" i="10"/>
  <c r="G39" i="10"/>
  <c r="F39" i="10"/>
  <c r="E39" i="10"/>
  <c r="D39" i="10"/>
  <c r="C39" i="10"/>
  <c r="G38" i="10"/>
  <c r="F38" i="10"/>
  <c r="E38" i="10"/>
  <c r="D38" i="10"/>
  <c r="C38" i="10"/>
  <c r="G37" i="10"/>
  <c r="F37" i="10"/>
  <c r="E37" i="10"/>
  <c r="D37" i="10"/>
  <c r="C37" i="10"/>
  <c r="G36" i="10"/>
  <c r="F36" i="10"/>
  <c r="E36" i="10"/>
  <c r="D36" i="10"/>
  <c r="C36" i="10"/>
  <c r="G35" i="10"/>
  <c r="F35" i="10"/>
  <c r="E35" i="10"/>
  <c r="D35" i="10"/>
  <c r="C35" i="10"/>
  <c r="G34" i="10"/>
  <c r="F34" i="10"/>
  <c r="E34" i="10"/>
  <c r="D34" i="10"/>
  <c r="C34" i="10"/>
  <c r="G33" i="10"/>
  <c r="F33" i="10"/>
  <c r="E33" i="10"/>
  <c r="D33" i="10"/>
  <c r="C33" i="10"/>
  <c r="G32" i="10"/>
  <c r="F32" i="10"/>
  <c r="E32" i="10"/>
  <c r="D32" i="10"/>
  <c r="C32" i="10"/>
  <c r="G31" i="10"/>
  <c r="F31" i="10"/>
  <c r="E31" i="10"/>
  <c r="D31" i="10"/>
  <c r="C31" i="10"/>
  <c r="G30" i="10"/>
  <c r="F30" i="10"/>
  <c r="E30" i="10"/>
  <c r="D30" i="10"/>
  <c r="C30" i="10"/>
  <c r="G29" i="10"/>
  <c r="F29" i="10"/>
  <c r="E29" i="10"/>
  <c r="D29" i="10"/>
  <c r="C29" i="10"/>
  <c r="G28" i="10"/>
  <c r="F28" i="10"/>
  <c r="E28" i="10"/>
  <c r="D28" i="10"/>
  <c r="C28" i="10"/>
  <c r="G27" i="10"/>
  <c r="F27" i="10"/>
  <c r="E27" i="10"/>
  <c r="D27" i="10"/>
  <c r="C27" i="10"/>
  <c r="G26" i="10"/>
  <c r="F26" i="10"/>
  <c r="E26" i="10"/>
  <c r="D26" i="10"/>
  <c r="C26" i="10"/>
  <c r="G25" i="10"/>
  <c r="F25" i="10"/>
  <c r="E25" i="10"/>
  <c r="D25" i="10"/>
  <c r="C25" i="10"/>
  <c r="G24" i="10"/>
  <c r="F24" i="10"/>
  <c r="E24" i="10"/>
  <c r="D24" i="10"/>
  <c r="C24" i="10"/>
  <c r="G23" i="10"/>
  <c r="F23" i="10"/>
  <c r="E23" i="10"/>
  <c r="D23" i="10"/>
  <c r="C23" i="10"/>
  <c r="G22" i="10"/>
  <c r="F22" i="10"/>
  <c r="E22" i="10"/>
  <c r="D22" i="10"/>
  <c r="C22" i="10"/>
  <c r="G21" i="10"/>
  <c r="F21" i="10"/>
  <c r="E21" i="10"/>
  <c r="D21" i="10"/>
  <c r="C21" i="10"/>
  <c r="G20" i="10"/>
  <c r="F20" i="10"/>
  <c r="E20" i="10"/>
  <c r="D20" i="10"/>
  <c r="C20" i="10"/>
  <c r="G19" i="10"/>
  <c r="F19" i="10"/>
  <c r="E19" i="10"/>
  <c r="D19" i="10"/>
  <c r="C19" i="10"/>
  <c r="G18" i="10"/>
  <c r="F18" i="10"/>
  <c r="E18" i="10"/>
  <c r="D18" i="10"/>
  <c r="C18" i="10"/>
  <c r="G17" i="10"/>
  <c r="F17" i="10"/>
  <c r="E17" i="10"/>
  <c r="D17" i="10"/>
  <c r="C17" i="10"/>
  <c r="G16" i="10"/>
  <c r="F16" i="10"/>
  <c r="E16" i="10"/>
  <c r="D16" i="10"/>
  <c r="C16" i="10"/>
  <c r="G15" i="10"/>
  <c r="F15" i="10"/>
  <c r="E15" i="10"/>
  <c r="D15" i="10"/>
  <c r="C15" i="10"/>
  <c r="G14" i="10"/>
  <c r="F14" i="10"/>
  <c r="E14" i="10"/>
  <c r="D14" i="10"/>
  <c r="C14" i="10"/>
  <c r="G13" i="10"/>
  <c r="F13" i="10"/>
  <c r="E13" i="10"/>
  <c r="D13" i="10"/>
  <c r="C13" i="10"/>
  <c r="G12" i="10"/>
  <c r="F12" i="10"/>
  <c r="E12" i="10"/>
  <c r="D12" i="10"/>
  <c r="C12" i="10"/>
  <c r="G11" i="10"/>
  <c r="F11" i="10"/>
  <c r="E11" i="10"/>
  <c r="D11" i="10"/>
  <c r="C11" i="10"/>
  <c r="G10" i="10"/>
  <c r="F10" i="10"/>
  <c r="E10" i="10"/>
  <c r="D10" i="10"/>
  <c r="C10" i="10"/>
  <c r="G9" i="10"/>
  <c r="F9" i="10"/>
  <c r="E9" i="10"/>
  <c r="D9" i="10"/>
  <c r="C9" i="10"/>
  <c r="G8" i="10"/>
  <c r="F8" i="10"/>
  <c r="E8" i="10"/>
  <c r="D8" i="10"/>
  <c r="C8" i="10"/>
  <c r="G7" i="10"/>
  <c r="F7" i="10"/>
  <c r="E7" i="10"/>
  <c r="D7" i="10"/>
  <c r="C7" i="10"/>
  <c r="G6" i="10"/>
  <c r="F6" i="10"/>
  <c r="E6" i="10"/>
  <c r="D6" i="10"/>
  <c r="C6" i="10"/>
  <c r="G5" i="10"/>
  <c r="F5" i="10"/>
  <c r="E5" i="10"/>
  <c r="D5" i="10"/>
  <c r="C5" i="10"/>
  <c r="G4" i="10"/>
  <c r="F4" i="10"/>
  <c r="E4" i="10"/>
  <c r="D4" i="10"/>
  <c r="C4" i="10"/>
  <c r="G3" i="10"/>
  <c r="F3" i="10"/>
  <c r="E3" i="10"/>
  <c r="D3" i="10"/>
  <c r="C3" i="10"/>
  <c r="G2" i="10"/>
  <c r="F2" i="10"/>
  <c r="E2" i="10"/>
  <c r="D2" i="10"/>
  <c r="C2" i="10"/>
  <c r="G83" i="8"/>
  <c r="F83" i="8"/>
  <c r="E83" i="8"/>
  <c r="D83" i="8"/>
  <c r="C83" i="8"/>
  <c r="G82" i="8"/>
  <c r="F82" i="8"/>
  <c r="E82" i="8"/>
  <c r="D82" i="8"/>
  <c r="C82" i="8"/>
  <c r="G81" i="8"/>
  <c r="F81" i="8"/>
  <c r="E81" i="8"/>
  <c r="D81" i="8"/>
  <c r="C81" i="8"/>
  <c r="G80" i="8"/>
  <c r="F80" i="8"/>
  <c r="E80" i="8"/>
  <c r="D80" i="8"/>
  <c r="C80" i="8"/>
  <c r="G79" i="8"/>
  <c r="F79" i="8"/>
  <c r="E79" i="8"/>
  <c r="D79" i="8"/>
  <c r="C79" i="8"/>
  <c r="G78" i="8"/>
  <c r="F78" i="8"/>
  <c r="E78" i="8"/>
  <c r="D78" i="8"/>
  <c r="C78" i="8"/>
  <c r="G77" i="8"/>
  <c r="F77" i="8"/>
  <c r="E77" i="8"/>
  <c r="D77" i="8"/>
  <c r="C77" i="8"/>
  <c r="G76" i="8"/>
  <c r="F76" i="8"/>
  <c r="E76" i="8"/>
  <c r="D76" i="8"/>
  <c r="C76" i="8"/>
  <c r="G75" i="8"/>
  <c r="F75" i="8"/>
  <c r="E75" i="8"/>
  <c r="D75" i="8"/>
  <c r="C75" i="8"/>
  <c r="G74" i="8"/>
  <c r="F74" i="8"/>
  <c r="E74" i="8"/>
  <c r="D74" i="8"/>
  <c r="C74" i="8"/>
  <c r="G73" i="8"/>
  <c r="F73" i="8"/>
  <c r="E73" i="8"/>
  <c r="D73" i="8"/>
  <c r="C73" i="8"/>
  <c r="G72" i="8"/>
  <c r="F72" i="8"/>
  <c r="E72" i="8"/>
  <c r="D72" i="8"/>
  <c r="C72" i="8"/>
  <c r="G71" i="8"/>
  <c r="F71" i="8"/>
  <c r="E71" i="8"/>
  <c r="D71" i="8"/>
  <c r="C71" i="8"/>
  <c r="G70" i="8"/>
  <c r="F70" i="8"/>
  <c r="E70" i="8"/>
  <c r="D70" i="8"/>
  <c r="C70" i="8"/>
  <c r="G69" i="8"/>
  <c r="F69" i="8"/>
  <c r="E69" i="8"/>
  <c r="D69" i="8"/>
  <c r="C69" i="8"/>
  <c r="G68" i="8"/>
  <c r="F68" i="8"/>
  <c r="E68" i="8"/>
  <c r="D68" i="8"/>
  <c r="C68" i="8"/>
  <c r="G67" i="8"/>
  <c r="F67" i="8"/>
  <c r="E67" i="8"/>
  <c r="D67" i="8"/>
  <c r="C67" i="8"/>
  <c r="G66" i="8"/>
  <c r="F66" i="8"/>
  <c r="E66" i="8"/>
  <c r="D66" i="8"/>
  <c r="C66" i="8"/>
  <c r="G65" i="8"/>
  <c r="F65" i="8"/>
  <c r="E65" i="8"/>
  <c r="D65" i="8"/>
  <c r="C65" i="8"/>
  <c r="G64" i="8"/>
  <c r="F64" i="8"/>
  <c r="E64" i="8"/>
  <c r="D64" i="8"/>
  <c r="C64" i="8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58" i="8"/>
  <c r="F58" i="8"/>
  <c r="E58" i="8"/>
  <c r="D58" i="8"/>
  <c r="C58" i="8"/>
  <c r="G57" i="8"/>
  <c r="F57" i="8"/>
  <c r="E57" i="8"/>
  <c r="D57" i="8"/>
  <c r="C57" i="8"/>
  <c r="G56" i="8"/>
  <c r="F56" i="8"/>
  <c r="E56" i="8"/>
  <c r="D56" i="8"/>
  <c r="C56" i="8"/>
  <c r="G55" i="8"/>
  <c r="F55" i="8"/>
  <c r="E55" i="8"/>
  <c r="D55" i="8"/>
  <c r="C55" i="8"/>
  <c r="G54" i="8"/>
  <c r="F54" i="8"/>
  <c r="E54" i="8"/>
  <c r="D54" i="8"/>
  <c r="C54" i="8"/>
  <c r="G53" i="8"/>
  <c r="F53" i="8"/>
  <c r="E53" i="8"/>
  <c r="D53" i="8"/>
  <c r="C53" i="8"/>
  <c r="G52" i="8"/>
  <c r="F52" i="8"/>
  <c r="E52" i="8"/>
  <c r="D52" i="8"/>
  <c r="C52" i="8"/>
  <c r="G51" i="8"/>
  <c r="F51" i="8"/>
  <c r="E51" i="8"/>
  <c r="D51" i="8"/>
  <c r="C51" i="8"/>
  <c r="G50" i="8"/>
  <c r="F50" i="8"/>
  <c r="E50" i="8"/>
  <c r="D50" i="8"/>
  <c r="C50" i="8"/>
  <c r="G49" i="8"/>
  <c r="F49" i="8"/>
  <c r="E49" i="8"/>
  <c r="D49" i="8"/>
  <c r="C49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5" i="8"/>
  <c r="F45" i="8"/>
  <c r="E45" i="8"/>
  <c r="D45" i="8"/>
  <c r="C45" i="8"/>
  <c r="G44" i="8"/>
  <c r="F44" i="8"/>
  <c r="E44" i="8"/>
  <c r="D44" i="8"/>
  <c r="C44" i="8"/>
  <c r="G43" i="8"/>
  <c r="F43" i="8"/>
  <c r="E43" i="8"/>
  <c r="D43" i="8"/>
  <c r="C43" i="8"/>
  <c r="G42" i="8"/>
  <c r="F42" i="8"/>
  <c r="E42" i="8"/>
  <c r="D42" i="8"/>
  <c r="C42" i="8"/>
  <c r="G41" i="8"/>
  <c r="F41" i="8"/>
  <c r="E41" i="8"/>
  <c r="D41" i="8"/>
  <c r="C41" i="8"/>
  <c r="G40" i="8"/>
  <c r="F40" i="8"/>
  <c r="E40" i="8"/>
  <c r="D40" i="8"/>
  <c r="C40" i="8"/>
  <c r="G39" i="8"/>
  <c r="F39" i="8"/>
  <c r="E39" i="8"/>
  <c r="D39" i="8"/>
  <c r="C39" i="8"/>
  <c r="G38" i="8"/>
  <c r="F38" i="8"/>
  <c r="E38" i="8"/>
  <c r="D38" i="8"/>
  <c r="C38" i="8"/>
  <c r="G37" i="8"/>
  <c r="F37" i="8"/>
  <c r="E37" i="8"/>
  <c r="D37" i="8"/>
  <c r="C37" i="8"/>
  <c r="G36" i="8"/>
  <c r="F36" i="8"/>
  <c r="E36" i="8"/>
  <c r="D36" i="8"/>
  <c r="C36" i="8"/>
  <c r="G35" i="8"/>
  <c r="F35" i="8"/>
  <c r="E35" i="8"/>
  <c r="D35" i="8"/>
  <c r="C35" i="8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1" i="8"/>
  <c r="F31" i="8"/>
  <c r="E31" i="8"/>
  <c r="D31" i="8"/>
  <c r="C31" i="8"/>
  <c r="G30" i="8"/>
  <c r="F30" i="8"/>
  <c r="E30" i="8"/>
  <c r="D30" i="8"/>
  <c r="C30" i="8"/>
  <c r="G29" i="8"/>
  <c r="F29" i="8"/>
  <c r="E29" i="8"/>
  <c r="D29" i="8"/>
  <c r="C29" i="8"/>
  <c r="G28" i="8"/>
  <c r="F28" i="8"/>
  <c r="E28" i="8"/>
  <c r="D28" i="8"/>
  <c r="C28" i="8"/>
  <c r="G27" i="8"/>
  <c r="F27" i="8"/>
  <c r="E27" i="8"/>
  <c r="D27" i="8"/>
  <c r="C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G3" i="8"/>
  <c r="F3" i="8"/>
  <c r="E3" i="8"/>
  <c r="D3" i="8"/>
  <c r="C3" i="8"/>
  <c r="G2" i="8"/>
  <c r="F2" i="8"/>
  <c r="E2" i="8"/>
  <c r="D2" i="8"/>
  <c r="C2" i="8"/>
  <c r="G83" i="7"/>
  <c r="F83" i="7"/>
  <c r="E83" i="7"/>
  <c r="D83" i="7"/>
  <c r="C83" i="7"/>
  <c r="G82" i="7"/>
  <c r="F82" i="7"/>
  <c r="E82" i="7"/>
  <c r="D82" i="7"/>
  <c r="C82" i="7"/>
  <c r="G81" i="7"/>
  <c r="F81" i="7"/>
  <c r="E81" i="7"/>
  <c r="D81" i="7"/>
  <c r="C81" i="7"/>
  <c r="G80" i="7"/>
  <c r="F80" i="7"/>
  <c r="E80" i="7"/>
  <c r="D80" i="7"/>
  <c r="C80" i="7"/>
  <c r="G79" i="7"/>
  <c r="F79" i="7"/>
  <c r="E79" i="7"/>
  <c r="D79" i="7"/>
  <c r="C79" i="7"/>
  <c r="G78" i="7"/>
  <c r="F78" i="7"/>
  <c r="E78" i="7"/>
  <c r="D78" i="7"/>
  <c r="C78" i="7"/>
  <c r="G77" i="7"/>
  <c r="F77" i="7"/>
  <c r="E77" i="7"/>
  <c r="D77" i="7"/>
  <c r="C77" i="7"/>
  <c r="G76" i="7"/>
  <c r="F76" i="7"/>
  <c r="E76" i="7"/>
  <c r="D76" i="7"/>
  <c r="C76" i="7"/>
  <c r="G75" i="7"/>
  <c r="F75" i="7"/>
  <c r="E75" i="7"/>
  <c r="D75" i="7"/>
  <c r="C75" i="7"/>
  <c r="G74" i="7"/>
  <c r="F74" i="7"/>
  <c r="E74" i="7"/>
  <c r="D74" i="7"/>
  <c r="C74" i="7"/>
  <c r="G73" i="7"/>
  <c r="F73" i="7"/>
  <c r="E73" i="7"/>
  <c r="D73" i="7"/>
  <c r="C73" i="7"/>
  <c r="G72" i="7"/>
  <c r="F72" i="7"/>
  <c r="E72" i="7"/>
  <c r="D72" i="7"/>
  <c r="C72" i="7"/>
  <c r="G71" i="7"/>
  <c r="F71" i="7"/>
  <c r="E71" i="7"/>
  <c r="D71" i="7"/>
  <c r="C71" i="7"/>
  <c r="G70" i="7"/>
  <c r="F70" i="7"/>
  <c r="E70" i="7"/>
  <c r="D70" i="7"/>
  <c r="C70" i="7"/>
  <c r="G69" i="7"/>
  <c r="F69" i="7"/>
  <c r="E69" i="7"/>
  <c r="D69" i="7"/>
  <c r="C69" i="7"/>
  <c r="G68" i="7"/>
  <c r="F68" i="7"/>
  <c r="E68" i="7"/>
  <c r="D68" i="7"/>
  <c r="C68" i="7"/>
  <c r="G67" i="7"/>
  <c r="F67" i="7"/>
  <c r="E67" i="7"/>
  <c r="D67" i="7"/>
  <c r="C67" i="7"/>
  <c r="G66" i="7"/>
  <c r="F66" i="7"/>
  <c r="E66" i="7"/>
  <c r="D66" i="7"/>
  <c r="C66" i="7"/>
  <c r="G65" i="7"/>
  <c r="F65" i="7"/>
  <c r="E65" i="7"/>
  <c r="D65" i="7"/>
  <c r="C65" i="7"/>
  <c r="G64" i="7"/>
  <c r="F64" i="7"/>
  <c r="E64" i="7"/>
  <c r="D64" i="7"/>
  <c r="C64" i="7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57" i="7"/>
  <c r="F57" i="7"/>
  <c r="E57" i="7"/>
  <c r="D57" i="7"/>
  <c r="C57" i="7"/>
  <c r="G56" i="7"/>
  <c r="F56" i="7"/>
  <c r="E56" i="7"/>
  <c r="D56" i="7"/>
  <c r="C56" i="7"/>
  <c r="G55" i="7"/>
  <c r="F55" i="7"/>
  <c r="E55" i="7"/>
  <c r="D55" i="7"/>
  <c r="C55" i="7"/>
  <c r="G54" i="7"/>
  <c r="F54" i="7"/>
  <c r="E54" i="7"/>
  <c r="D54" i="7"/>
  <c r="C54" i="7"/>
  <c r="G53" i="7"/>
  <c r="F53" i="7"/>
  <c r="E53" i="7"/>
  <c r="D53" i="7"/>
  <c r="C53" i="7"/>
  <c r="G52" i="7"/>
  <c r="F52" i="7"/>
  <c r="E52" i="7"/>
  <c r="D52" i="7"/>
  <c r="C52" i="7"/>
  <c r="G51" i="7"/>
  <c r="F51" i="7"/>
  <c r="E51" i="7"/>
  <c r="D51" i="7"/>
  <c r="C51" i="7"/>
  <c r="G50" i="7"/>
  <c r="F50" i="7"/>
  <c r="E50" i="7"/>
  <c r="D50" i="7"/>
  <c r="C50" i="7"/>
  <c r="G49" i="7"/>
  <c r="F49" i="7"/>
  <c r="E49" i="7"/>
  <c r="D49" i="7"/>
  <c r="C49" i="7"/>
  <c r="G48" i="7"/>
  <c r="F48" i="7"/>
  <c r="E48" i="7"/>
  <c r="D48" i="7"/>
  <c r="C48" i="7"/>
  <c r="G47" i="7"/>
  <c r="F47" i="7"/>
  <c r="E47" i="7"/>
  <c r="D47" i="7"/>
  <c r="C47" i="7"/>
  <c r="G46" i="7"/>
  <c r="F46" i="7"/>
  <c r="E46" i="7"/>
  <c r="D46" i="7"/>
  <c r="C46" i="7"/>
  <c r="G45" i="7"/>
  <c r="F45" i="7"/>
  <c r="E45" i="7"/>
  <c r="D45" i="7"/>
  <c r="C45" i="7"/>
  <c r="G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C42" i="7"/>
  <c r="G41" i="7"/>
  <c r="F41" i="7"/>
  <c r="E41" i="7"/>
  <c r="D41" i="7"/>
  <c r="C41" i="7"/>
  <c r="G40" i="7"/>
  <c r="F40" i="7"/>
  <c r="E40" i="7"/>
  <c r="D40" i="7"/>
  <c r="C40" i="7"/>
  <c r="G39" i="7"/>
  <c r="F39" i="7"/>
  <c r="E39" i="7"/>
  <c r="D39" i="7"/>
  <c r="C39" i="7"/>
  <c r="G38" i="7"/>
  <c r="F38" i="7"/>
  <c r="E38" i="7"/>
  <c r="D38" i="7"/>
  <c r="C38" i="7"/>
  <c r="G37" i="7"/>
  <c r="F37" i="7"/>
  <c r="E37" i="7"/>
  <c r="D37" i="7"/>
  <c r="C37" i="7"/>
  <c r="G36" i="7"/>
  <c r="F36" i="7"/>
  <c r="E36" i="7"/>
  <c r="D36" i="7"/>
  <c r="C36" i="7"/>
  <c r="G35" i="7"/>
  <c r="F35" i="7"/>
  <c r="E35" i="7"/>
  <c r="D35" i="7"/>
  <c r="C35" i="7"/>
  <c r="G34" i="7"/>
  <c r="F34" i="7"/>
  <c r="E34" i="7"/>
  <c r="D34" i="7"/>
  <c r="C34" i="7"/>
  <c r="G33" i="7"/>
  <c r="F33" i="7"/>
  <c r="E33" i="7"/>
  <c r="D33" i="7"/>
  <c r="C33" i="7"/>
  <c r="G32" i="7"/>
  <c r="F32" i="7"/>
  <c r="E32" i="7"/>
  <c r="D32" i="7"/>
  <c r="C32" i="7"/>
  <c r="G31" i="7"/>
  <c r="F31" i="7"/>
  <c r="E31" i="7"/>
  <c r="D31" i="7"/>
  <c r="C31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G3" i="7"/>
  <c r="F3" i="7"/>
  <c r="E3" i="7"/>
  <c r="D3" i="7"/>
  <c r="C3" i="7"/>
  <c r="G2" i="7"/>
  <c r="F2" i="7"/>
  <c r="E2" i="7"/>
  <c r="D2" i="7"/>
  <c r="C2" i="7"/>
  <c r="G83" i="6"/>
  <c r="F83" i="6"/>
  <c r="E83" i="6"/>
  <c r="D83" i="6"/>
  <c r="C83" i="6"/>
  <c r="G82" i="6"/>
  <c r="F82" i="6"/>
  <c r="E82" i="6"/>
  <c r="D82" i="6"/>
  <c r="C82" i="6"/>
  <c r="G81" i="6"/>
  <c r="F81" i="6"/>
  <c r="E81" i="6"/>
  <c r="D81" i="6"/>
  <c r="C81" i="6"/>
  <c r="G80" i="6"/>
  <c r="F80" i="6"/>
  <c r="E80" i="6"/>
  <c r="D80" i="6"/>
  <c r="C80" i="6"/>
  <c r="G79" i="6"/>
  <c r="F79" i="6"/>
  <c r="E79" i="6"/>
  <c r="D79" i="6"/>
  <c r="C79" i="6"/>
  <c r="G78" i="6"/>
  <c r="F78" i="6"/>
  <c r="E78" i="6"/>
  <c r="D78" i="6"/>
  <c r="C78" i="6"/>
  <c r="G77" i="6"/>
  <c r="F77" i="6"/>
  <c r="E77" i="6"/>
  <c r="D77" i="6"/>
  <c r="C77" i="6"/>
  <c r="G76" i="6"/>
  <c r="F76" i="6"/>
  <c r="E76" i="6"/>
  <c r="D76" i="6"/>
  <c r="C76" i="6"/>
  <c r="G75" i="6"/>
  <c r="F75" i="6"/>
  <c r="E75" i="6"/>
  <c r="D75" i="6"/>
  <c r="C75" i="6"/>
  <c r="G74" i="6"/>
  <c r="F74" i="6"/>
  <c r="E74" i="6"/>
  <c r="D74" i="6"/>
  <c r="C74" i="6"/>
  <c r="G73" i="6"/>
  <c r="F73" i="6"/>
  <c r="E73" i="6"/>
  <c r="D73" i="6"/>
  <c r="C73" i="6"/>
  <c r="G72" i="6"/>
  <c r="F72" i="6"/>
  <c r="E72" i="6"/>
  <c r="D72" i="6"/>
  <c r="C72" i="6"/>
  <c r="G71" i="6"/>
  <c r="F71" i="6"/>
  <c r="E71" i="6"/>
  <c r="D71" i="6"/>
  <c r="C71" i="6"/>
  <c r="G70" i="6"/>
  <c r="F70" i="6"/>
  <c r="E70" i="6"/>
  <c r="D70" i="6"/>
  <c r="C70" i="6"/>
  <c r="G69" i="6"/>
  <c r="F69" i="6"/>
  <c r="E69" i="6"/>
  <c r="D69" i="6"/>
  <c r="C69" i="6"/>
  <c r="G68" i="6"/>
  <c r="F68" i="6"/>
  <c r="E68" i="6"/>
  <c r="D68" i="6"/>
  <c r="C68" i="6"/>
  <c r="G67" i="6"/>
  <c r="F67" i="6"/>
  <c r="E67" i="6"/>
  <c r="D67" i="6"/>
  <c r="C67" i="6"/>
  <c r="G66" i="6"/>
  <c r="F66" i="6"/>
  <c r="E66" i="6"/>
  <c r="D66" i="6"/>
  <c r="C66" i="6"/>
  <c r="G65" i="6"/>
  <c r="F65" i="6"/>
  <c r="E65" i="6"/>
  <c r="D65" i="6"/>
  <c r="C65" i="6"/>
  <c r="G64" i="6"/>
  <c r="F64" i="6"/>
  <c r="E64" i="6"/>
  <c r="D64" i="6"/>
  <c r="C64" i="6"/>
  <c r="G63" i="6"/>
  <c r="F63" i="6"/>
  <c r="E63" i="6"/>
  <c r="D63" i="6"/>
  <c r="C63" i="6"/>
  <c r="G62" i="6"/>
  <c r="F62" i="6"/>
  <c r="E62" i="6"/>
  <c r="D62" i="6"/>
  <c r="C62" i="6"/>
  <c r="G61" i="6"/>
  <c r="F61" i="6"/>
  <c r="E61" i="6"/>
  <c r="D61" i="6"/>
  <c r="C61" i="6"/>
  <c r="G60" i="6"/>
  <c r="F60" i="6"/>
  <c r="E60" i="6"/>
  <c r="D60" i="6"/>
  <c r="C60" i="6"/>
  <c r="G59" i="6"/>
  <c r="F59" i="6"/>
  <c r="E59" i="6"/>
  <c r="D59" i="6"/>
  <c r="C59" i="6"/>
  <c r="G58" i="6"/>
  <c r="F58" i="6"/>
  <c r="E58" i="6"/>
  <c r="D58" i="6"/>
  <c r="C58" i="6"/>
  <c r="G57" i="6"/>
  <c r="F57" i="6"/>
  <c r="E57" i="6"/>
  <c r="D57" i="6"/>
  <c r="C57" i="6"/>
  <c r="G56" i="6"/>
  <c r="F56" i="6"/>
  <c r="E56" i="6"/>
  <c r="D56" i="6"/>
  <c r="C56" i="6"/>
  <c r="G55" i="6"/>
  <c r="F55" i="6"/>
  <c r="E55" i="6"/>
  <c r="D55" i="6"/>
  <c r="C55" i="6"/>
  <c r="G54" i="6"/>
  <c r="F54" i="6"/>
  <c r="E54" i="6"/>
  <c r="D54" i="6"/>
  <c r="C54" i="6"/>
  <c r="G53" i="6"/>
  <c r="F53" i="6"/>
  <c r="E53" i="6"/>
  <c r="D53" i="6"/>
  <c r="C53" i="6"/>
  <c r="G52" i="6"/>
  <c r="F52" i="6"/>
  <c r="E52" i="6"/>
  <c r="D52" i="6"/>
  <c r="C52" i="6"/>
  <c r="G51" i="6"/>
  <c r="F51" i="6"/>
  <c r="E51" i="6"/>
  <c r="D51" i="6"/>
  <c r="C51" i="6"/>
  <c r="G50" i="6"/>
  <c r="F50" i="6"/>
  <c r="E50" i="6"/>
  <c r="D50" i="6"/>
  <c r="C50" i="6"/>
  <c r="G49" i="6"/>
  <c r="F49" i="6"/>
  <c r="E49" i="6"/>
  <c r="D49" i="6"/>
  <c r="C49" i="6"/>
  <c r="G48" i="6"/>
  <c r="F48" i="6"/>
  <c r="E48" i="6"/>
  <c r="D48" i="6"/>
  <c r="C48" i="6"/>
  <c r="G47" i="6"/>
  <c r="F47" i="6"/>
  <c r="E47" i="6"/>
  <c r="D47" i="6"/>
  <c r="C47" i="6"/>
  <c r="G46" i="6"/>
  <c r="F46" i="6"/>
  <c r="E46" i="6"/>
  <c r="D46" i="6"/>
  <c r="C46" i="6"/>
  <c r="G45" i="6"/>
  <c r="F45" i="6"/>
  <c r="E45" i="6"/>
  <c r="D45" i="6"/>
  <c r="C45" i="6"/>
  <c r="G44" i="6"/>
  <c r="F44" i="6"/>
  <c r="E44" i="6"/>
  <c r="D44" i="6"/>
  <c r="C44" i="6"/>
  <c r="G43" i="6"/>
  <c r="F43" i="6"/>
  <c r="E43" i="6"/>
  <c r="D43" i="6"/>
  <c r="C43" i="6"/>
  <c r="G42" i="6"/>
  <c r="F42" i="6"/>
  <c r="E42" i="6"/>
  <c r="D42" i="6"/>
  <c r="C42" i="6"/>
  <c r="G41" i="6"/>
  <c r="F41" i="6"/>
  <c r="E41" i="6"/>
  <c r="D41" i="6"/>
  <c r="C41" i="6"/>
  <c r="G40" i="6"/>
  <c r="F40" i="6"/>
  <c r="E40" i="6"/>
  <c r="D40" i="6"/>
  <c r="C40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36" i="6"/>
  <c r="F36" i="6"/>
  <c r="E36" i="6"/>
  <c r="D36" i="6"/>
  <c r="C36" i="6"/>
  <c r="G35" i="6"/>
  <c r="F35" i="6"/>
  <c r="E35" i="6"/>
  <c r="D35" i="6"/>
  <c r="C35" i="6"/>
  <c r="G34" i="6"/>
  <c r="F34" i="6"/>
  <c r="E34" i="6"/>
  <c r="D34" i="6"/>
  <c r="C34" i="6"/>
  <c r="G33" i="6"/>
  <c r="F33" i="6"/>
  <c r="E33" i="6"/>
  <c r="D33" i="6"/>
  <c r="C33" i="6"/>
  <c r="G32" i="6"/>
  <c r="F32" i="6"/>
  <c r="E32" i="6"/>
  <c r="D32" i="6"/>
  <c r="C32" i="6"/>
  <c r="G31" i="6"/>
  <c r="F31" i="6"/>
  <c r="E31" i="6"/>
  <c r="D31" i="6"/>
  <c r="C31" i="6"/>
  <c r="G30" i="6"/>
  <c r="F30" i="6"/>
  <c r="E30" i="6"/>
  <c r="D30" i="6"/>
  <c r="C30" i="6"/>
  <c r="G29" i="6"/>
  <c r="F29" i="6"/>
  <c r="E29" i="6"/>
  <c r="D29" i="6"/>
  <c r="C29" i="6"/>
  <c r="G28" i="6"/>
  <c r="F28" i="6"/>
  <c r="E28" i="6"/>
  <c r="D28" i="6"/>
  <c r="C28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G24" i="6"/>
  <c r="F24" i="6"/>
  <c r="E24" i="6"/>
  <c r="D24" i="6"/>
  <c r="C24" i="6"/>
  <c r="G23" i="6"/>
  <c r="F23" i="6"/>
  <c r="E23" i="6"/>
  <c r="D23" i="6"/>
  <c r="C23" i="6"/>
  <c r="G22" i="6"/>
  <c r="F22" i="6"/>
  <c r="E22" i="6"/>
  <c r="D22" i="6"/>
  <c r="C22" i="6"/>
  <c r="G21" i="6"/>
  <c r="F21" i="6"/>
  <c r="E21" i="6"/>
  <c r="D21" i="6"/>
  <c r="C21" i="6"/>
  <c r="G20" i="6"/>
  <c r="F20" i="6"/>
  <c r="E20" i="6"/>
  <c r="D20" i="6"/>
  <c r="C20" i="6"/>
  <c r="G19" i="6"/>
  <c r="F19" i="6"/>
  <c r="E19" i="6"/>
  <c r="D19" i="6"/>
  <c r="C19" i="6"/>
  <c r="G18" i="6"/>
  <c r="F18" i="6"/>
  <c r="E18" i="6"/>
  <c r="D18" i="6"/>
  <c r="C18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11" i="6"/>
  <c r="F11" i="6"/>
  <c r="E11" i="6"/>
  <c r="D11" i="6"/>
  <c r="C11" i="6"/>
  <c r="G10" i="6"/>
  <c r="F10" i="6"/>
  <c r="E10" i="6"/>
  <c r="D10" i="6"/>
  <c r="C10" i="6"/>
  <c r="G9" i="6"/>
  <c r="F9" i="6"/>
  <c r="E9" i="6"/>
  <c r="D9" i="6"/>
  <c r="C9" i="6"/>
  <c r="G8" i="6"/>
  <c r="F8" i="6"/>
  <c r="E8" i="6"/>
  <c r="D8" i="6"/>
  <c r="C8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G3" i="6"/>
  <c r="F3" i="6"/>
  <c r="E3" i="6"/>
  <c r="D3" i="6"/>
  <c r="C3" i="6"/>
  <c r="G2" i="6"/>
  <c r="F2" i="6"/>
  <c r="E2" i="6"/>
  <c r="D2" i="6"/>
  <c r="C2" i="6"/>
  <c r="F21" i="2"/>
  <c r="C21" i="2"/>
  <c r="A21" i="2"/>
  <c r="F20" i="2"/>
  <c r="C20" i="2"/>
  <c r="A20" i="2"/>
  <c r="F19" i="2"/>
  <c r="C19" i="2"/>
  <c r="A19" i="2"/>
  <c r="F18" i="2"/>
  <c r="C18" i="2"/>
  <c r="A18" i="2"/>
  <c r="F17" i="2"/>
  <c r="C17" i="2"/>
  <c r="A17" i="2"/>
  <c r="J16" i="2"/>
  <c r="F16" i="2"/>
  <c r="C16" i="2"/>
  <c r="A16" i="2"/>
  <c r="F14" i="2"/>
  <c r="C14" i="2"/>
  <c r="A14" i="2"/>
  <c r="F13" i="2"/>
  <c r="C13" i="2"/>
  <c r="A13" i="2"/>
  <c r="F12" i="2"/>
  <c r="C12" i="2"/>
  <c r="A12" i="2"/>
  <c r="G11" i="2"/>
  <c r="G18" i="2" s="1"/>
  <c r="F11" i="2"/>
  <c r="B11" i="2" s="1"/>
  <c r="C11" i="2"/>
  <c r="A11" i="2"/>
  <c r="F10" i="2"/>
  <c r="C10" i="2"/>
  <c r="A10" i="2"/>
  <c r="F9" i="2"/>
  <c r="C9" i="2"/>
  <c r="A9" i="2"/>
  <c r="C36" i="1"/>
  <c r="A36" i="1"/>
  <c r="C35" i="1"/>
  <c r="A35" i="1"/>
  <c r="F34" i="1"/>
  <c r="C34" i="1"/>
  <c r="B34" i="1"/>
  <c r="A34" i="1"/>
  <c r="I33" i="1"/>
  <c r="F36" i="1" s="1"/>
  <c r="B36" i="1" s="1"/>
  <c r="C33" i="1"/>
  <c r="A33" i="1"/>
  <c r="I32" i="1"/>
  <c r="F33" i="1" s="1"/>
  <c r="B33" i="1" s="1"/>
  <c r="C32" i="1"/>
  <c r="A32" i="1"/>
  <c r="I31" i="1"/>
  <c r="F31" i="1" s="1"/>
  <c r="B31" i="1" s="1"/>
  <c r="C31" i="1"/>
  <c r="A31" i="1"/>
  <c r="C29" i="1"/>
  <c r="A29" i="1"/>
  <c r="C28" i="1"/>
  <c r="A28" i="1"/>
  <c r="C27" i="1"/>
  <c r="A27" i="1"/>
  <c r="J26" i="1"/>
  <c r="I26" i="1"/>
  <c r="J18" i="2" s="1"/>
  <c r="C26" i="1"/>
  <c r="A26" i="1"/>
  <c r="F25" i="1"/>
  <c r="C25" i="1"/>
  <c r="A25" i="1"/>
  <c r="J24" i="1"/>
  <c r="I24" i="1"/>
  <c r="F24" i="1"/>
  <c r="C24" i="1"/>
  <c r="A24" i="1"/>
  <c r="C22" i="1"/>
  <c r="A22" i="1"/>
  <c r="C21" i="1"/>
  <c r="A21" i="1"/>
  <c r="C20" i="1"/>
  <c r="A20" i="1"/>
  <c r="J19" i="1"/>
  <c r="I19" i="1"/>
  <c r="F22" i="1" s="1"/>
  <c r="G19" i="1"/>
  <c r="G26" i="1" s="1"/>
  <c r="C19" i="1"/>
  <c r="A19" i="1"/>
  <c r="J18" i="1"/>
  <c r="I18" i="1"/>
  <c r="J10" i="2" s="1"/>
  <c r="C18" i="1"/>
  <c r="A18" i="1"/>
  <c r="J17" i="1"/>
  <c r="G17" i="1"/>
  <c r="G18" i="1" s="1"/>
  <c r="C17" i="1"/>
  <c r="A17" i="1"/>
  <c r="D6" i="1"/>
  <c r="B3" i="1"/>
  <c r="B3" i="2" s="1"/>
  <c r="A4" i="17" a="1"/>
  <c r="A120" i="4" a="1"/>
  <c r="A47" i="4" a="1"/>
  <c r="A55" i="16" a="1"/>
  <c r="A109" i="17" a="1"/>
  <c r="A25" i="17" a="1"/>
  <c r="A110" i="17" a="1"/>
  <c r="A88" i="4" a="1"/>
  <c r="A135" i="16" a="1"/>
  <c r="A49" i="16" a="1"/>
  <c r="A96" i="17" a="1"/>
  <c r="A112" i="4" a="1"/>
  <c r="A118" i="17" a="1"/>
  <c r="A85" i="4" a="1"/>
  <c r="A145" i="16" a="1"/>
  <c r="A34" i="16" a="1"/>
  <c r="A100" i="17" a="1"/>
  <c r="A60" i="4" a="1"/>
  <c r="A92" i="17" a="1"/>
  <c r="A18" i="17" a="1"/>
  <c r="A106" i="4" a="1"/>
  <c r="A83" i="16" a="1"/>
  <c r="A43" i="17" a="1"/>
  <c r="A139" i="4" a="1"/>
  <c r="A64" i="16" a="1"/>
  <c r="A67" i="17" a="1"/>
  <c r="A80" i="4" a="1"/>
  <c r="A142" i="16" a="1"/>
  <c r="A51" i="16" a="1"/>
  <c r="A95" i="17" a="1"/>
  <c r="A59" i="4" a="1"/>
  <c r="A117" i="4" a="1"/>
  <c r="A138" i="16" a="1"/>
  <c r="A59" i="16" a="1"/>
  <c r="A99" i="17" a="1"/>
  <c r="A113" i="4" a="1"/>
  <c r="A80" i="17" a="1"/>
  <c r="A95" i="4" a="1"/>
  <c r="A137" i="16" a="1"/>
  <c r="A38" i="16" a="1"/>
  <c r="A89" i="17" a="1"/>
  <c r="A79" i="4" a="1"/>
  <c r="A97" i="17" a="1"/>
  <c r="A92" i="4" a="1"/>
  <c r="A110" i="16" a="1"/>
  <c r="A47" i="16" a="1"/>
  <c r="A63" i="17" a="1"/>
  <c r="A51" i="4" a="1"/>
  <c r="A51" i="17" a="1"/>
  <c r="A143" i="16" a="1"/>
  <c r="A110" i="4" a="1"/>
  <c r="A116" i="4" a="1"/>
  <c r="A42" i="4" a="1"/>
  <c r="A74" i="16" a="1"/>
  <c r="A126" i="17" a="1"/>
  <c r="A31" i="17" a="1"/>
  <c r="A138" i="17" a="1"/>
  <c r="A109" i="4" a="1"/>
  <c r="A134" i="16" a="1"/>
  <c r="A75" i="16" a="1"/>
  <c r="A88" i="17" a="1"/>
  <c r="A147" i="4" a="1"/>
  <c r="A131" i="17" a="1"/>
  <c r="A83" i="4" a="1"/>
  <c r="A130" i="16" a="1"/>
  <c r="A46" i="16" a="1"/>
  <c r="A91" i="17" a="1"/>
  <c r="A97" i="4" a="1"/>
  <c r="A93" i="17" a="1"/>
  <c r="A13" i="17" a="1"/>
  <c r="A120" i="16" a="1"/>
  <c r="A55" i="17" a="1"/>
  <c r="A122" i="4" a="1"/>
  <c r="A135" i="17" a="1"/>
  <c r="A6" i="17" a="1"/>
  <c r="A104" i="17" a="1"/>
  <c r="A121" i="17" a="1"/>
  <c r="A87" i="4" a="1"/>
  <c r="A58" i="17" a="1"/>
  <c r="A75" i="4" a="1"/>
  <c r="A139" i="16" a="1"/>
  <c r="A56" i="4" a="1"/>
  <c r="A35" i="17" a="1"/>
  <c r="A10" i="17" a="1"/>
  <c r="A29" i="16" a="1"/>
  <c r="A67" i="4" a="1"/>
  <c r="A66" i="16" a="1"/>
  <c r="A22" i="17" a="1"/>
  <c r="A63" i="16" a="1"/>
  <c r="A150" i="4" a="1"/>
  <c r="A17" i="17" a="1"/>
  <c r="A79" i="17" a="1"/>
  <c r="A101" i="17" a="1"/>
  <c r="A121" i="16" a="1"/>
  <c r="A58" i="16" a="1"/>
  <c r="A137" i="4" a="1"/>
  <c r="A33" i="4" a="1"/>
  <c r="A116" i="17" a="1"/>
  <c r="A25" i="16" a="1"/>
  <c r="A149" i="16" a="1"/>
  <c r="A106" i="17" a="1"/>
  <c r="A146" i="17" a="1"/>
  <c r="A104" i="4" a="1"/>
  <c r="A114" i="4" a="1"/>
  <c r="A125" i="17" a="1"/>
  <c r="A70" i="4" a="1"/>
  <c r="A143" i="17" a="1"/>
  <c r="A50" i="4" a="1"/>
  <c r="A105" i="17" a="1"/>
  <c r="A76" i="16" a="1"/>
  <c r="A29" i="4" a="1"/>
  <c r="A42" i="16" a="1"/>
  <c r="A120" i="17" a="1"/>
  <c r="A81" i="16" a="1"/>
  <c r="A99" i="4" a="1"/>
  <c r="A129" i="16" a="1"/>
  <c r="A41" i="16" a="1"/>
  <c r="A85" i="17" a="1"/>
  <c r="A81" i="4" a="1"/>
  <c r="A75" i="17" a="1"/>
  <c r="A74" i="4" a="1"/>
  <c r="A118" i="16" a="1"/>
  <c r="A39" i="16" a="1"/>
  <c r="A71" i="17" a="1"/>
  <c r="A46" i="4" a="1"/>
  <c r="A46" i="17" a="1"/>
  <c r="A54" i="4" a="1"/>
  <c r="A112" i="16" a="1"/>
  <c r="A21" i="16" a="1"/>
  <c r="A72" i="17" a="1"/>
  <c r="A141" i="16" a="1"/>
  <c r="A21" i="17" a="1"/>
  <c r="A35" i="16" a="1"/>
  <c r="A91" i="4" a="1"/>
  <c r="A30" i="16" a="1"/>
  <c r="A96" i="4" a="1"/>
  <c r="A89" i="4" a="1"/>
  <c r="A122" i="17" a="1"/>
  <c r="A14" i="17" a="1"/>
  <c r="A76" i="4" a="1"/>
  <c r="A106" i="16" a="1"/>
  <c r="A149" i="17" a="1"/>
  <c r="A70" i="17" a="1"/>
  <c r="A104" i="16" a="1"/>
  <c r="A84" i="4" a="1"/>
  <c r="A124" i="16" a="1"/>
  <c r="A37" i="16" a="1"/>
  <c r="A84" i="17" a="1"/>
  <c r="A31" i="4" a="1"/>
  <c r="A146" i="4" a="1"/>
  <c r="A63" i="4" a="1"/>
  <c r="A122" i="16" a="1"/>
  <c r="A141" i="17" a="1"/>
  <c r="A64" i="17" a="1"/>
  <c r="A133" i="16" a="1"/>
  <c r="A135" i="4" a="1"/>
  <c r="A72" i="4" a="1"/>
  <c r="A93" i="16" a="1"/>
  <c r="A151" i="17" a="1"/>
  <c r="A54" i="17" a="1"/>
  <c r="A125" i="16" a="1"/>
  <c r="A9" i="17" a="1"/>
  <c r="A33" i="16" a="1"/>
  <c r="A54" i="16" a="1"/>
  <c r="A101" i="4" a="1"/>
  <c r="A146" i="16" a="1"/>
  <c r="A62" i="16" a="1"/>
  <c r="A81" i="17" a="1"/>
  <c r="A93" i="4" a="1"/>
  <c r="A76" i="17" a="1"/>
  <c r="A100" i="4" a="1"/>
  <c r="A116" i="16" a="1"/>
  <c r="A50" i="16" a="1"/>
  <c r="A74" i="17" a="1"/>
  <c r="A68" i="4" a="1"/>
  <c r="A60" i="17" a="1"/>
  <c r="A71" i="4" a="1"/>
  <c r="A113" i="16" a="1"/>
  <c r="A31" i="16" a="1"/>
  <c r="A68" i="17" a="1"/>
  <c r="A34" i="4" a="1"/>
  <c r="A50" i="17" a="1"/>
  <c r="A133" i="4" a="1"/>
  <c r="A71" i="16" a="1"/>
  <c r="A39" i="4" a="1"/>
  <c r="A58" i="4" a="1"/>
  <c r="A87" i="17" a="1"/>
  <c r="A8" i="17" a="1"/>
  <c r="A37" i="17" a="1"/>
  <c r="A20" i="17" a="1"/>
  <c r="A105" i="16" a="1"/>
  <c r="A21" i="4" a="1"/>
  <c r="A99" i="16" a="1"/>
  <c r="A129" i="17" a="1"/>
  <c r="A62" i="17" a="1"/>
  <c r="A149" i="4" a="1"/>
  <c r="A137" i="17" a="1"/>
  <c r="A88" i="16" a="1"/>
  <c r="A22" i="16" a="1"/>
  <c r="A131" i="16" a="1"/>
  <c r="A105" i="4" a="1"/>
  <c r="A56" i="16" a="1"/>
  <c r="A126" i="4" a="1"/>
  <c r="A25" i="4" a="1"/>
  <c r="A117" i="17" a="1"/>
  <c r="A134" i="17" a="1"/>
  <c r="A47" i="17" a="1"/>
  <c r="A147" i="16" a="1"/>
  <c r="A117" i="16" a="1"/>
  <c r="A118" i="4" a="1"/>
  <c r="A114" i="17" a="1"/>
  <c r="A131" i="4" a="1"/>
  <c r="A97" i="16" a="1"/>
  <c r="A34" i="17" a="1"/>
  <c r="A108" i="4" a="1"/>
  <c r="A67" i="16" a="1"/>
  <c r="A138" i="4" a="1"/>
  <c r="A151" i="16" a="1"/>
  <c r="A83" i="17" a="1"/>
  <c r="A5" i="17" a="1"/>
  <c r="A130" i="4" a="1"/>
  <c r="A91" i="16" a="1"/>
  <c r="A124" i="4" a="1"/>
  <c r="A84" i="16" a="1"/>
  <c r="A42" i="17" a="1"/>
  <c r="A125" i="4" a="1"/>
  <c r="A26" i="17" a="1"/>
  <c r="A12" i="17" a="1"/>
  <c r="A26" i="4" a="1"/>
  <c r="A29" i="17" a="1"/>
  <c r="A147" i="17" a="1"/>
  <c r="A66" i="4" a="1"/>
  <c r="A108" i="16" a="1"/>
  <c r="A26" i="16" a="1"/>
  <c r="A66" i="17" a="1"/>
  <c r="A150" i="16" a="1"/>
  <c r="A129" i="4" a="1"/>
  <c r="A64" i="4" a="1"/>
  <c r="A80" i="16" a="1"/>
  <c r="A133" i="17" a="1"/>
  <c r="A41" i="17" a="1"/>
  <c r="A126" i="16" a="1"/>
  <c r="A142" i="4" a="1"/>
  <c r="A35" i="4" a="1"/>
  <c r="A100" i="16" a="1"/>
  <c r="A142" i="17" a="1"/>
  <c r="A38" i="17" a="1"/>
  <c r="A68" i="16" a="1"/>
  <c r="A16" i="17" a="1"/>
  <c r="A112" i="17" a="1"/>
  <c r="A41" i="4" a="1"/>
  <c r="A145" i="17" a="1"/>
  <c r="A109" i="16" a="1"/>
  <c r="A38" i="4" a="1"/>
  <c r="A39" i="17" a="1"/>
  <c r="A134" i="4" a="1"/>
  <c r="A30" i="4" a="1"/>
  <c r="A95" i="16" a="1"/>
  <c r="A139" i="17" a="1"/>
  <c r="A33" i="17" a="1"/>
  <c r="A151" i="4" a="1"/>
  <c r="A55" i="4" a="1"/>
  <c r="A114" i="16" a="1"/>
  <c r="A130" i="17" a="1"/>
  <c r="A56" i="17" a="1"/>
  <c r="A85" i="16" a="1"/>
  <c r="A145" i="4" a="1"/>
  <c r="A43" i="4" a="1"/>
  <c r="A87" i="16" a="1"/>
  <c r="A124" i="17" a="1"/>
  <c r="A45" i="17" a="1"/>
  <c r="A92" i="16" a="1"/>
  <c r="A121" i="4" a="1"/>
  <c r="A45" i="4" a="1"/>
  <c r="A79" i="16" a="1"/>
  <c r="A43" i="16" a="1"/>
  <c r="A24" i="17" a="1"/>
  <c r="A45" i="16" a="1"/>
  <c r="A141" i="4" a="1"/>
  <c r="A101" i="16" a="1"/>
  <c r="A62" i="4" a="1"/>
  <c r="A37" i="4" a="1"/>
  <c r="A113" i="17" a="1"/>
  <c r="A22" i="4" a="1"/>
  <c r="A70" i="16" a="1"/>
  <c r="A59" i="17" a="1"/>
  <c r="A49" i="17" a="1"/>
  <c r="A89" i="16" a="1"/>
  <c r="A60" i="16" a="1"/>
  <c r="A108" i="17" a="1"/>
  <c r="A143" i="4" a="1"/>
  <c r="A49" i="4" a="1"/>
  <c r="A96" i="16" a="1"/>
  <c r="A150" i="17" a="1"/>
  <c r="A30" i="17" a="1"/>
  <c r="A72" i="16" a="1"/>
  <c r="A4" i="17" l="1"/>
  <c r="A8" i="17"/>
  <c r="A18" i="17"/>
  <c r="A13" i="17"/>
  <c r="A5" i="17"/>
  <c r="A14" i="17"/>
  <c r="A17" i="17"/>
  <c r="A12" i="17"/>
  <c r="A20" i="17"/>
  <c r="A24" i="17"/>
  <c r="A16" i="17"/>
  <c r="A10" i="17"/>
  <c r="A9" i="17"/>
  <c r="A6" i="17"/>
  <c r="A21" i="17"/>
  <c r="A50" i="17"/>
  <c r="A51" i="17"/>
  <c r="A67" i="17"/>
  <c r="A92" i="17"/>
  <c r="A93" i="17"/>
  <c r="A125" i="17"/>
  <c r="A147" i="17"/>
  <c r="A134" i="17"/>
  <c r="A42" i="16"/>
  <c r="A43" i="16"/>
  <c r="A54" i="16"/>
  <c r="A68" i="16"/>
  <c r="A88" i="16"/>
  <c r="A125" i="16"/>
  <c r="A121" i="16"/>
  <c r="A141" i="16"/>
  <c r="A34" i="4"/>
  <c r="A51" i="4"/>
  <c r="A67" i="4"/>
  <c r="A60" i="4"/>
  <c r="A97" i="4"/>
  <c r="A114" i="4"/>
  <c r="A110" i="4"/>
  <c r="A150" i="4"/>
  <c r="A26" i="17"/>
  <c r="A37" i="17"/>
  <c r="A39" i="17"/>
  <c r="A38" i="17"/>
  <c r="A35" i="17"/>
  <c r="A54" i="17"/>
  <c r="A59" i="17"/>
  <c r="A72" i="17"/>
  <c r="A68" i="17"/>
  <c r="A63" i="17"/>
  <c r="A87" i="17"/>
  <c r="A100" i="17"/>
  <c r="A91" i="17"/>
  <c r="A83" i="17"/>
  <c r="A122" i="17"/>
  <c r="A117" i="17"/>
  <c r="A108" i="17"/>
  <c r="A104" i="17"/>
  <c r="A121" i="17"/>
  <c r="A142" i="17"/>
  <c r="A137" i="17"/>
  <c r="A151" i="17"/>
  <c r="A135" i="17"/>
  <c r="A21" i="16"/>
  <c r="A31" i="16"/>
  <c r="A47" i="16"/>
  <c r="A33" i="16"/>
  <c r="A34" i="16"/>
  <c r="A46" i="16"/>
  <c r="A70" i="16"/>
  <c r="A64" i="16"/>
  <c r="A63" i="16"/>
  <c r="A60" i="16"/>
  <c r="A79" i="16"/>
  <c r="A81" i="16"/>
  <c r="A100" i="16"/>
  <c r="A101" i="16"/>
  <c r="A93" i="16"/>
  <c r="A117" i="16"/>
  <c r="A112" i="16"/>
  <c r="A113" i="16"/>
  <c r="A110" i="16"/>
  <c r="A131" i="16"/>
  <c r="A145" i="16"/>
  <c r="A130" i="16"/>
  <c r="A151" i="16"/>
  <c r="A143" i="16"/>
  <c r="A25" i="4"/>
  <c r="A29" i="4"/>
  <c r="A45" i="4"/>
  <c r="A38" i="4"/>
  <c r="A35" i="4"/>
  <c r="A56" i="4"/>
  <c r="A72" i="4"/>
  <c r="A58" i="4"/>
  <c r="A54" i="4"/>
  <c r="A71" i="4"/>
  <c r="A92" i="4"/>
  <c r="A89" i="4"/>
  <c r="A85" i="4"/>
  <c r="A83" i="4"/>
  <c r="A104" i="4"/>
  <c r="A122" i="4"/>
  <c r="A126" i="4"/>
  <c r="A125" i="4"/>
  <c r="A121" i="4"/>
  <c r="A139" i="4"/>
  <c r="A142" i="4"/>
  <c r="A149" i="4"/>
  <c r="A135" i="4"/>
  <c r="A29" i="17"/>
  <c r="A46" i="17"/>
  <c r="A60" i="17"/>
  <c r="A97" i="17"/>
  <c r="A101" i="17"/>
  <c r="A118" i="17"/>
  <c r="A131" i="17"/>
  <c r="A146" i="17"/>
  <c r="A29" i="16"/>
  <c r="A56" i="16"/>
  <c r="A76" i="16"/>
  <c r="A92" i="16"/>
  <c r="A109" i="16"/>
  <c r="A126" i="16"/>
  <c r="A139" i="16"/>
  <c r="A133" i="16"/>
  <c r="A39" i="4"/>
  <c r="A46" i="4"/>
  <c r="A68" i="4"/>
  <c r="A79" i="4"/>
  <c r="A96" i="4"/>
  <c r="A112" i="4"/>
  <c r="A147" i="4"/>
  <c r="A138" i="4"/>
  <c r="A22" i="17"/>
  <c r="A42" i="17"/>
  <c r="A45" i="17"/>
  <c r="A43" i="17"/>
  <c r="A41" i="17"/>
  <c r="A62" i="17"/>
  <c r="A64" i="17"/>
  <c r="A55" i="17"/>
  <c r="A71" i="17"/>
  <c r="A74" i="17"/>
  <c r="A89" i="17"/>
  <c r="A79" i="17"/>
  <c r="A96" i="17"/>
  <c r="A88" i="17"/>
  <c r="A106" i="17"/>
  <c r="A120" i="17"/>
  <c r="A113" i="17"/>
  <c r="A105" i="17"/>
  <c r="A124" i="17"/>
  <c r="A145" i="17"/>
  <c r="A133" i="17"/>
  <c r="A129" i="17"/>
  <c r="A141" i="17"/>
  <c r="A22" i="16"/>
  <c r="A39" i="16"/>
  <c r="A50" i="16"/>
  <c r="A38" i="16"/>
  <c r="A30" i="16"/>
  <c r="A49" i="16"/>
  <c r="A75" i="16"/>
  <c r="A67" i="16"/>
  <c r="A71" i="16"/>
  <c r="A66" i="16"/>
  <c r="A84" i="16"/>
  <c r="A87" i="16"/>
  <c r="A83" i="16"/>
  <c r="A80" i="16"/>
  <c r="A99" i="16"/>
  <c r="A122" i="16"/>
  <c r="A120" i="16"/>
  <c r="A118" i="16"/>
  <c r="A116" i="16"/>
  <c r="A137" i="16"/>
  <c r="A147" i="16"/>
  <c r="A135" i="16"/>
  <c r="A134" i="16"/>
  <c r="A149" i="16"/>
  <c r="A26" i="4"/>
  <c r="A37" i="4"/>
  <c r="A50" i="4"/>
  <c r="A43" i="4"/>
  <c r="A41" i="4"/>
  <c r="A64" i="4"/>
  <c r="A75" i="4"/>
  <c r="A63" i="4"/>
  <c r="A62" i="4"/>
  <c r="A74" i="4"/>
  <c r="A100" i="4"/>
  <c r="A95" i="4"/>
  <c r="A91" i="4"/>
  <c r="A88" i="4"/>
  <c r="A109" i="4"/>
  <c r="A108" i="4"/>
  <c r="A106" i="4"/>
  <c r="A105" i="4"/>
  <c r="A124" i="4"/>
  <c r="A145" i="4"/>
  <c r="A133" i="4"/>
  <c r="A129" i="4"/>
  <c r="A141" i="4"/>
  <c r="A146" i="4"/>
  <c r="A47" i="17"/>
  <c r="A75" i="17"/>
  <c r="A76" i="17"/>
  <c r="A80" i="17"/>
  <c r="A112" i="17"/>
  <c r="A110" i="17"/>
  <c r="A138" i="17"/>
  <c r="A25" i="16"/>
  <c r="A35" i="16"/>
  <c r="A72" i="16"/>
  <c r="A89" i="16"/>
  <c r="A85" i="16"/>
  <c r="A104" i="16"/>
  <c r="A150" i="16"/>
  <c r="A21" i="4"/>
  <c r="A31" i="4"/>
  <c r="A59" i="4"/>
  <c r="A81" i="4"/>
  <c r="A93" i="4"/>
  <c r="A113" i="4"/>
  <c r="A137" i="4"/>
  <c r="A25" i="17"/>
  <c r="A31" i="17"/>
  <c r="A34" i="17"/>
  <c r="A33" i="17"/>
  <c r="A30" i="17"/>
  <c r="A49" i="17"/>
  <c r="A56" i="17"/>
  <c r="A70" i="17"/>
  <c r="A66" i="17"/>
  <c r="A58" i="17"/>
  <c r="A84" i="17"/>
  <c r="A95" i="17"/>
  <c r="A85" i="17"/>
  <c r="A81" i="17"/>
  <c r="A99" i="17"/>
  <c r="A114" i="17"/>
  <c r="A109" i="17"/>
  <c r="A126" i="17"/>
  <c r="A116" i="17"/>
  <c r="A139" i="17"/>
  <c r="A150" i="17"/>
  <c r="A143" i="17"/>
  <c r="A130" i="17"/>
  <c r="A149" i="17"/>
  <c r="A26" i="16"/>
  <c r="A45" i="16"/>
  <c r="A37" i="16"/>
  <c r="A51" i="16"/>
  <c r="A41" i="16"/>
  <c r="A62" i="16"/>
  <c r="A59" i="16"/>
  <c r="A58" i="16"/>
  <c r="A55" i="16"/>
  <c r="A74" i="16"/>
  <c r="A97" i="16"/>
  <c r="A95" i="16"/>
  <c r="A96" i="16"/>
  <c r="A91" i="16"/>
  <c r="A114" i="16"/>
  <c r="A106" i="16"/>
  <c r="A108" i="16"/>
  <c r="A105" i="16"/>
  <c r="A124" i="16"/>
  <c r="A142" i="16"/>
  <c r="A129" i="16"/>
  <c r="A146" i="16"/>
  <c r="A138" i="16"/>
  <c r="A22" i="4"/>
  <c r="A47" i="4"/>
  <c r="A42" i="4"/>
  <c r="A33" i="4"/>
  <c r="A30" i="4"/>
  <c r="A49" i="4"/>
  <c r="A70" i="4"/>
  <c r="A55" i="4"/>
  <c r="A76" i="4"/>
  <c r="A66" i="4"/>
  <c r="A87" i="4"/>
  <c r="A84" i="4"/>
  <c r="A80" i="4"/>
  <c r="A99" i="4"/>
  <c r="A101" i="4"/>
  <c r="A117" i="4"/>
  <c r="A118" i="4"/>
  <c r="A120" i="4"/>
  <c r="A116" i="4"/>
  <c r="A131" i="4"/>
  <c r="A134" i="4"/>
  <c r="A143" i="4"/>
  <c r="A130" i="4"/>
  <c r="A151" i="4"/>
  <c r="I25" i="1"/>
  <c r="F26" i="1" s="1"/>
  <c r="G25" i="1"/>
  <c r="B25" i="1" s="1"/>
  <c r="G10" i="2"/>
  <c r="B26" i="1"/>
  <c r="B18" i="2"/>
  <c r="F17" i="1"/>
  <c r="B17" i="1" s="1"/>
  <c r="F18" i="1"/>
  <c r="B18" i="1" s="1"/>
  <c r="J9" i="2"/>
  <c r="F20" i="1"/>
  <c r="F27" i="1"/>
  <c r="F19" i="1"/>
  <c r="B19" i="1" s="1"/>
  <c r="G20" i="1"/>
  <c r="F21" i="1"/>
  <c r="B21" i="1" s="1"/>
  <c r="F28" i="1"/>
  <c r="J11" i="2"/>
  <c r="G24" i="1"/>
  <c r="B24" i="1" s="1"/>
  <c r="G9" i="2"/>
  <c r="G16" i="2" s="1"/>
  <c r="B16" i="2" s="1"/>
  <c r="G21" i="1"/>
  <c r="F29" i="1"/>
  <c r="F35" i="1"/>
  <c r="B35" i="1" s="1"/>
  <c r="F32" i="1"/>
  <c r="B32" i="1" s="1"/>
  <c r="A18" i="16" a="1"/>
  <c r="A10" i="16" a="1"/>
  <c r="A4" i="4" a="1"/>
  <c r="A24" i="4" a="1"/>
  <c r="A13" i="16" a="1"/>
  <c r="A18" i="4" a="1"/>
  <c r="A14" i="16" a="1"/>
  <c r="A12" i="4" a="1"/>
  <c r="A5" i="16" a="1"/>
  <c r="A14" i="4" a="1"/>
  <c r="A8" i="16" a="1"/>
  <c r="A24" i="16" a="1"/>
  <c r="A20" i="4" a="1"/>
  <c r="A16" i="16" a="1"/>
  <c r="A17" i="16" a="1"/>
  <c r="A13" i="4" a="1"/>
  <c r="A9" i="4" a="1"/>
  <c r="A6" i="4" a="1"/>
  <c r="A4" i="16" a="1"/>
  <c r="A16" i="4" a="1"/>
  <c r="A8" i="4" a="1"/>
  <c r="A17" i="4" a="1"/>
  <c r="A9" i="16" a="1"/>
  <c r="A6" i="16" a="1"/>
  <c r="A20" i="16" a="1"/>
  <c r="A10" i="4" a="1"/>
  <c r="A12" i="16" a="1"/>
  <c r="A5" i="4" a="1"/>
  <c r="J17" i="2" l="1"/>
  <c r="A5" i="4"/>
  <c r="A6" i="16"/>
  <c r="A20" i="16"/>
  <c r="A18" i="16"/>
  <c r="A5" i="16"/>
  <c r="A20" i="4"/>
  <c r="A13" i="16"/>
  <c r="A9" i="4"/>
  <c r="A10" i="16"/>
  <c r="A6" i="4"/>
  <c r="A4" i="4"/>
  <c r="A8" i="4"/>
  <c r="A24" i="4"/>
  <c r="A8" i="16"/>
  <c r="A9" i="16"/>
  <c r="A17" i="16"/>
  <c r="A14" i="16"/>
  <c r="A13" i="4"/>
  <c r="A10" i="4"/>
  <c r="A12" i="4"/>
  <c r="A4" i="16"/>
  <c r="A12" i="16"/>
  <c r="A16" i="4"/>
  <c r="A16" i="16"/>
  <c r="A24" i="16"/>
  <c r="A17" i="4"/>
  <c r="A14" i="4"/>
  <c r="A18" i="4"/>
  <c r="G12" i="2"/>
  <c r="G27" i="1"/>
  <c r="B20" i="1"/>
  <c r="B27" i="1"/>
  <c r="G13" i="2"/>
  <c r="G22" i="1"/>
  <c r="G28" i="1"/>
  <c r="B28" i="1" s="1"/>
  <c r="G17" i="2"/>
  <c r="B17" i="2" s="1"/>
  <c r="B10" i="2"/>
  <c r="B9" i="2"/>
  <c r="G29" i="1" l="1"/>
  <c r="B29" i="1" s="1"/>
  <c r="G14" i="2"/>
  <c r="B22" i="1"/>
  <c r="B13" i="2"/>
  <c r="G20" i="2"/>
  <c r="B20" i="2" s="1"/>
  <c r="G19" i="2"/>
  <c r="B19" i="2" s="1"/>
  <c r="B12" i="2"/>
  <c r="G21" i="2" l="1"/>
  <c r="B21" i="2" s="1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<sst xmlns="http://schemas.openxmlformats.org/spreadsheetml/2006/main" count="801" uniqueCount="208">
  <si>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</si>
  <si>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</si>
  <si>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</si>
  <si>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</si>
  <si>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</si>
  <si>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</si>
  <si>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</si>
  <si>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</si>
  <si>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</si>
  <si>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</si>
  <si>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</si>
  <si>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</si>
  <si>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</si>
  <si>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</si>
  <si>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</si>
  <si>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</si>
  <si>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</si>
  <si>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</si>
  <si>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</si>
  <si>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</si>
  <si>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</si>
  <si>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</si>
  <si>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</si>
  <si>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</si>
  <si>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</si>
  <si>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</si>
  <si>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</si>
  <si>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</si>
  <si>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</si>
  <si>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</si>
  <si>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</si>
  <si>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</si>
  <si>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</si>
  <si>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</si>
  <si>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</si>
  <si>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</si>
  <si>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</si>
  <si>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</si>
  <si>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</si>
  <si>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</si>
  <si>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</si>
  <si>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</si>
  <si>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</si>
  <si>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</si>
  <si>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</si>
  <si>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</si>
  <si>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</si>
  <si>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</si>
  <si>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</si>
  <si>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</si>
  <si>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</si>
  <si>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</si>
  <si>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</si>
  <si>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</si>
  <si>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</si>
  <si>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</si>
  <si>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</si>
  <si>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</si>
  <si>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</si>
  <si>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</si>
  <si>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</si>
  <si>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</si>
  <si>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</si>
  <si>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</si>
  <si>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</si>
  <si>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</si>
  <si>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</si>
  <si>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</si>
  <si>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</si>
  <si>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</si>
  <si>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</si>
  <si>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</si>
  <si>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</si>
  <si>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</si>
  <si>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</si>
  <si>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</si>
  <si>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</si>
  <si>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</si>
  <si>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</si>
  <si>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</si>
  <si>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</si>
  <si>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</si>
  <si>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</si>
  <si>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</si>
  <si>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</si>
  <si>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</si>
  <si>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</si>
  <si>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</si>
  <si>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</si>
  <si>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</si>
  <si>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</si>
  <si>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</si>
  <si>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</si>
  <si>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</si>
  <si>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</si>
  <si>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</si>
  <si>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</si>
  <si>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</si>
  <si>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</si>
  <si>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</si>
  <si>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</si>
  <si>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</si>
  <si>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</si>
  <si>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</si>
  <si>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</si>
  <si>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</si>
  <si>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</si>
  <si>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</si>
  <si>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</si>
  <si>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</si>
  <si>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</si>
  <si>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</si>
  <si>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</si>
  <si>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</si>
  <si>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</si>
  <si>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</si>
  <si>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</si>
  <si>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</si>
  <si>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</si>
  <si>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</si>
  <si>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</si>
  <si>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</si>
  <si>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</si>
  <si>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</si>
  <si>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</si>
  <si>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</si>
  <si>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</si>
  <si>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</si>
  <si>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</si>
  <si>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</si>
  <si>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</si>
  <si>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</si>
  <si>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</si>
  <si>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</si>
  <si>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</si>
  <si>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</si>
  <si>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</si>
  <si>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</si>
  <si>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</si>
  <si>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</si>
  <si>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</si>
  <si>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</si>
  <si>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</si>
  <si>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</si>
  <si>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</si>
  <si>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</si>
  <si>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</si>
  <si>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</si>
  <si>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</si>
  <si>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</si>
  <si>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</si>
  <si>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</si>
  <si>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</si>
  <si>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</si>
  <si>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</si>
  <si>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</si>
  <si>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</si>
  <si>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</si>
  <si>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</si>
  <si>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</si>
  <si>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</si>
  <si>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</si>
  <si>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</si>
  <si>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</si>
  <si>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</si>
  <si>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</si>
  <si>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</si>
  <si>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</si>
  <si>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</si>
  <si>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</si>
  <si>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</si>
  <si>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</si>
  <si>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</si>
  <si>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</si>
  <si>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</si>
  <si>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</si>
  <si>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</si>
  <si>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</si>
  <si>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</si>
  <si>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</si>
  <si>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</si>
  <si>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</si>
  <si>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</si>
  <si>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</si>
  <si>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</si>
  <si>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Coastal</t>
  </si>
  <si>
    <t>Non-Coastal</t>
  </si>
  <si>
    <t>B,C,D,E,F,H</t>
  </si>
  <si>
    <t>I-T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</si>
  <si>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</si>
  <si>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</si>
  <si>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</si>
  <si>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</si>
  <si>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</si>
  <si>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</si>
  <si>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</si>
  <si>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</si>
  <si>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</si>
  <si>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</si>
  <si>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</si>
  <si>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tolabour productivity</t>
  </si>
  <si>
    <t>defines coefficients for the sectoral and regional damage functions to capital stock</t>
  </si>
  <si>
    <t>sheet with link to data sources used for calibration</t>
  </si>
  <si>
    <t>test for stabuility</t>
  </si>
  <si>
    <t>exo_PoP</t>
  </si>
  <si>
    <t>10^11</t>
  </si>
  <si>
    <t>exo_PREC_1</t>
  </si>
  <si>
    <t>exo_PREC_2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</si>
</sst>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</row>
      </sheetData>
      <sheetData sheetId="6">
        <row r="19">
          <cell r="B19">
            <v>0.66891309617432293</v>
          </cell>
          <cell r="C19">
            <v>0.59554519923585847</v>
          </cell>
          <cell r="D19">
            <v>0.65432559626326969</v>
          </cell>
        </row>
        <row r="20">
          <cell r="B20">
            <v>0.12087555432860785</v>
          </cell>
          <cell r="C20">
            <v>0.41923126779898201</v>
          </cell>
          <cell r="D20">
            <v>0.45989317787241069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workbookViewId="0">
      <selection activeCell="B7" sqref="B7"/>
    </sheetView>
  </sheetViews>
  <sheetFormatPr baseColWidth="10" defaultRowHeight="15" x14ac:dyDescent="0.2"/>
  <cols>
    <col min="1" max="1" width="24" bestFit="1" customWidth="1"/>
    <col min="2" max="2" width="108.5" bestFit="1" customWidth="1"/>
    <col min="3" max="3" width="14.5" bestFit="1" customWidth="1"/>
    <col min="4" max="4" width="31" bestFit="1" customWidth="1"/>
    <col min="5" max="5" width="28.5" bestFit="1" customWidth="1"/>
    <col min="6" max="6" width="9.5" bestFit="1" customWidth="1"/>
    <col min="7" max="7" width="17.33203125" bestFit="1" customWidth="1"/>
  </cols>
  <sheetData>
    <row r="1" spans="1:16384" x14ac:dyDescent="0.2">
      <c r="A1" s="21" t="s">
        <v>118</v>
      </c>
      <c r="B1" s="21"/>
    </row>
    <row r="2" spans="1:16384" x14ac:dyDescent="0.2">
      <c r="A2" s="4" t="s">
        <v>119</v>
      </c>
      <c r="B2" t="s">
        <v>122</v>
      </c>
    </row>
    <row r="3" spans="1:16384" x14ac:dyDescent="0.2">
      <c r="A3" s="4" t="s">
        <v>120</v>
      </c>
      <c r="B3" t="s">
        <v>121</v>
      </c>
    </row>
    <row r="4" spans="1:16384" x14ac:dyDescent="0.2">
      <c r="A4" s="4" t="s">
        <v>123</v>
      </c>
      <c r="B4" t="s">
        <v>124</v>
      </c>
    </row>
    <row r="5" spans="1:16384" x14ac:dyDescent="0.2">
      <c r="A5" t="s">
        <v>60</v>
      </c>
      <c r="B5" t="s">
        <v>131</v>
      </c>
    </row>
    <row r="6" spans="1:16384" x14ac:dyDescent="0.2">
      <c r="A6" t="s">
        <v>66</v>
      </c>
      <c r="B6" t="s">
        <v>130</v>
      </c>
    </row>
    <row r="7" spans="1:16384" x14ac:dyDescent="0.2">
      <c r="A7" s="4" t="s">
        <v>125</v>
      </c>
      <c r="B7" t="s">
        <v>126</v>
      </c>
    </row>
    <row r="8" spans="1:16384" x14ac:dyDescent="0.2">
      <c r="A8" s="4" t="s">
        <v>127</v>
      </c>
      <c r="B8" t="s">
        <v>128</v>
      </c>
    </row>
    <row r="9" spans="1:16384" x14ac:dyDescent="0.2">
      <c r="A9" s="4" t="s">
        <v>195</v>
      </c>
      <c r="B9" t="s">
        <v>199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x14ac:dyDescent="0.2">
      <c r="A10" s="4" t="s">
        <v>196</v>
      </c>
      <c r="B10" t="s">
        <v>200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spans="1:16384" x14ac:dyDescent="0.2">
      <c r="A11" s="4" t="s">
        <v>197</v>
      </c>
      <c r="B11" t="s">
        <v>201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2">
      <c r="A12" s="4" t="s">
        <v>198</v>
      </c>
      <c r="B12" t="s">
        <v>202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2">
      <c r="A13" s="21" t="s">
        <v>77</v>
      </c>
      <c r="B13" s="21"/>
    </row>
    <row r="14" spans="1:16384" x14ac:dyDescent="0.2">
      <c r="A14" t="s">
        <v>78</v>
      </c>
      <c r="B14" s="3" t="s">
        <v>98</v>
      </c>
    </row>
    <row r="15" spans="1:16384" x14ac:dyDescent="0.2">
      <c r="A15" t="s">
        <v>79</v>
      </c>
      <c r="B15" s="3" t="s">
        <v>99</v>
      </c>
    </row>
    <row r="16" spans="1:16384" x14ac:dyDescent="0.2">
      <c r="A16" t="s">
        <v>80</v>
      </c>
      <c r="B16" s="3" t="s">
        <v>100</v>
      </c>
    </row>
    <row r="17" spans="1:2" x14ac:dyDescent="0.2">
      <c r="A17" t="s">
        <v>81</v>
      </c>
      <c r="B17" s="3" t="s">
        <v>101</v>
      </c>
    </row>
    <row r="18" spans="1:2" x14ac:dyDescent="0.2">
      <c r="A18" t="s">
        <v>97</v>
      </c>
      <c r="B18" s="3" t="s">
        <v>102</v>
      </c>
    </row>
    <row r="19" spans="1:2" x14ac:dyDescent="0.2">
      <c r="A19" t="s">
        <v>82</v>
      </c>
      <c r="B19" s="3" t="s">
        <v>103</v>
      </c>
    </row>
    <row r="20" spans="1:2" x14ac:dyDescent="0.2">
      <c r="A20" t="s">
        <v>83</v>
      </c>
      <c r="B20" s="3" t="s">
        <v>104</v>
      </c>
    </row>
    <row r="21" spans="1:2" x14ac:dyDescent="0.2">
      <c r="A21" t="s">
        <v>84</v>
      </c>
      <c r="B21" s="3" t="s">
        <v>105</v>
      </c>
    </row>
    <row r="22" spans="1:2" x14ac:dyDescent="0.2">
      <c r="A22" t="s">
        <v>85</v>
      </c>
      <c r="B22" s="3" t="s">
        <v>106</v>
      </c>
    </row>
    <row r="23" spans="1:2" x14ac:dyDescent="0.2">
      <c r="A23" t="s">
        <v>86</v>
      </c>
      <c r="B23" s="3" t="s">
        <v>107</v>
      </c>
    </row>
    <row r="24" spans="1:2" x14ac:dyDescent="0.2">
      <c r="A24" t="s">
        <v>87</v>
      </c>
      <c r="B24" s="3" t="s">
        <v>108</v>
      </c>
    </row>
    <row r="25" spans="1:2" x14ac:dyDescent="0.2">
      <c r="A25" t="s">
        <v>88</v>
      </c>
      <c r="B25" s="3" t="s">
        <v>109</v>
      </c>
    </row>
    <row r="26" spans="1:2" x14ac:dyDescent="0.2">
      <c r="A26" t="s">
        <v>89</v>
      </c>
      <c r="B26" s="3" t="s">
        <v>110</v>
      </c>
    </row>
    <row r="27" spans="1:2" x14ac:dyDescent="0.2">
      <c r="A27" t="s">
        <v>90</v>
      </c>
      <c r="B27" s="3" t="s">
        <v>111</v>
      </c>
    </row>
    <row r="28" spans="1:2" x14ac:dyDescent="0.2">
      <c r="A28" t="s">
        <v>91</v>
      </c>
      <c r="B28" s="3" t="s">
        <v>112</v>
      </c>
    </row>
    <row r="29" spans="1:2" x14ac:dyDescent="0.2">
      <c r="A29" t="s">
        <v>92</v>
      </c>
      <c r="B29" s="3" t="s">
        <v>113</v>
      </c>
    </row>
    <row r="30" spans="1:2" x14ac:dyDescent="0.2">
      <c r="A30" t="s">
        <v>93</v>
      </c>
      <c r="B30" s="3" t="s">
        <v>114</v>
      </c>
    </row>
    <row r="31" spans="1:2" x14ac:dyDescent="0.2">
      <c r="A31" t="s">
        <v>94</v>
      </c>
      <c r="B31" s="3" t="s">
        <v>115</v>
      </c>
    </row>
    <row r="32" spans="1:2" x14ac:dyDescent="0.2">
      <c r="A32" t="s">
        <v>95</v>
      </c>
      <c r="B32" s="3" t="s">
        <v>116</v>
      </c>
    </row>
    <row r="33" spans="1:7" x14ac:dyDescent="0.2">
      <c r="A33" t="s">
        <v>96</v>
      </c>
      <c r="B33" s="3" t="s">
        <v>117</v>
      </c>
    </row>
    <row r="35" spans="1:7" x14ac:dyDescent="0.2">
      <c r="A35" t="s">
        <v>140</v>
      </c>
      <c r="B35" t="s">
        <v>141</v>
      </c>
    </row>
    <row r="36" spans="1:7" x14ac:dyDescent="0.2">
      <c r="A36" s="7">
        <v>1</v>
      </c>
      <c r="B36" t="s">
        <v>78</v>
      </c>
    </row>
    <row r="37" spans="1:7" x14ac:dyDescent="0.2">
      <c r="A37" s="7">
        <v>2</v>
      </c>
      <c r="B37" t="s">
        <v>187</v>
      </c>
    </row>
    <row r="38" spans="1:7" x14ac:dyDescent="0.2">
      <c r="A38" s="7">
        <v>3</v>
      </c>
      <c r="B38" t="s">
        <v>188</v>
      </c>
    </row>
    <row r="39" spans="1:7" x14ac:dyDescent="0.2">
      <c r="A39" s="7"/>
    </row>
    <row r="40" spans="1:7" x14ac:dyDescent="0.2">
      <c r="A40" s="7"/>
    </row>
    <row r="41" spans="1:7" x14ac:dyDescent="0.2">
      <c r="A41" s="7"/>
    </row>
    <row r="42" spans="1:7" x14ac:dyDescent="0.2">
      <c r="A42" s="7"/>
    </row>
    <row r="43" spans="1:7" x14ac:dyDescent="0.2">
      <c r="A43" s="7"/>
    </row>
    <row r="44" spans="1:7" x14ac:dyDescent="0.2">
      <c r="A44" s="7"/>
    </row>
    <row r="46" spans="1:7" x14ac:dyDescent="0.2">
      <c r="A46" t="s">
        <v>142</v>
      </c>
    </row>
    <row r="47" spans="1:7" x14ac:dyDescent="0.2">
      <c r="A47" s="7">
        <v>1</v>
      </c>
      <c r="B47" t="s">
        <v>185</v>
      </c>
      <c r="D47" t="s">
        <v>135</v>
      </c>
      <c r="E47" t="s">
        <v>136</v>
      </c>
      <c r="F47" t="s">
        <v>138</v>
      </c>
      <c r="G47" t="s">
        <v>139</v>
      </c>
    </row>
    <row r="48" spans="1:7" x14ac:dyDescent="0.2">
      <c r="A48" s="7">
        <v>2</v>
      </c>
      <c r="B48" t="s">
        <v>186</v>
      </c>
      <c r="D48" t="s">
        <v>134</v>
      </c>
      <c r="E48" t="s">
        <v>137</v>
      </c>
    </row>
    <row r="49" spans="1:2" x14ac:dyDescent="0.2">
      <c r="A49" s="7"/>
    </row>
    <row r="50" spans="1:2" x14ac:dyDescent="0.2">
      <c r="A50" s="7"/>
    </row>
    <row r="51" spans="1:2" x14ac:dyDescent="0.2">
      <c r="A51" s="7"/>
    </row>
    <row r="52" spans="1:2" x14ac:dyDescent="0.2">
      <c r="A52" s="7"/>
    </row>
    <row r="53" spans="1:2" x14ac:dyDescent="0.2">
      <c r="A53" s="20" t="s">
        <v>129</v>
      </c>
      <c r="B53" s="20"/>
    </row>
  </sheetData>
  <mergeCells count="3">
    <mergeCell ref="A53:B53"/>
    <mergeCell ref="A1:B1"/>
    <mergeCell ref="A13:B13"/>
  </mergeCells>
  <hyperlinks>
    <hyperlink ref="A2" location="Start!A1" display="Start" xr:uid="{00000000-0004-0000-0000-000000000000}"/>
    <hyperlink ref="A3" location="Terminal!A1" display="Terminal" xr:uid="{00000000-0004-0000-0000-000001000000}"/>
    <hyperlink ref="A4" location="Baseline!A1" display="Baseline" xr:uid="{00000000-0004-0000-0000-000002000000}"/>
    <hyperlink ref="A7" location="Dynamics!A1" display="Dynamics" xr:uid="{00000000-0004-0000-0000-000003000000}"/>
    <hyperlink ref="A8" location="'Structural Parameters'!A1" display="Strucutral Parameters" xr:uid="{00000000-0004-0000-0000-000004000000}"/>
    <hyperlink ref="A9" location="'Damage Functions TFP'!A1" display="Damage Functions TFP" xr:uid="{00000000-0004-0000-0000-000005000000}"/>
    <hyperlink ref="A10" location="'Damage Functions Labour'!A1" display="Damage Functions Labour" xr:uid="{00000000-0004-0000-0000-000006000000}"/>
    <hyperlink ref="A11" location="'Damage Functions Capital'!A1" display="Damage Functions Capital" xr:uid="{00000000-0004-0000-0000-000007000000}"/>
    <hyperlink ref="A12" location="Data!A1" display="Data" xr:uid="{00000000-0004-0000-0000-000008000000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zoomScaleNormal="100" workbookViewId="0">
      <selection activeCell="C14" sqref="C14"/>
    </sheetView>
  </sheetViews>
  <sheetFormatPr baseColWidth="10" defaultRowHeight="15" x14ac:dyDescent="0.2"/>
  <cols>
    <col min="3" max="3" width="76.83203125" bestFit="1" customWidth="1"/>
    <col min="10" max="10" width="35.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s="21" t="s">
        <v>12</v>
      </c>
      <c r="B2" s="21"/>
      <c r="C2" s="21"/>
    </row>
    <row r="3" spans="1:10" x14ac:dyDescent="0.2">
      <c r="A3" t="s">
        <v>3</v>
      </c>
      <c r="B3">
        <f>B5*D3</f>
        <v>1.6643999999999999</v>
      </c>
      <c r="C3" t="s">
        <v>4</v>
      </c>
      <c r="D3">
        <v>1.752</v>
      </c>
      <c r="F3" t="s">
        <v>205</v>
      </c>
    </row>
    <row r="4" spans="1:10" x14ac:dyDescent="0.2">
      <c r="A4" t="s">
        <v>8</v>
      </c>
      <c r="B4">
        <v>1</v>
      </c>
      <c r="C4" t="s">
        <v>9</v>
      </c>
    </row>
    <row r="5" spans="1:10" x14ac:dyDescent="0.2">
      <c r="A5" t="s">
        <v>10</v>
      </c>
      <c r="B5">
        <v>0.95</v>
      </c>
      <c r="C5" t="s">
        <v>11</v>
      </c>
      <c r="D5">
        <v>4.5</v>
      </c>
    </row>
    <row r="6" spans="1:10" x14ac:dyDescent="0.2">
      <c r="A6" t="s">
        <v>13</v>
      </c>
      <c r="B6">
        <v>0.14499999999999999</v>
      </c>
      <c r="C6" t="s">
        <v>14</v>
      </c>
      <c r="D6">
        <f>D5</f>
        <v>4.5</v>
      </c>
    </row>
    <row r="7" spans="1:10" x14ac:dyDescent="0.2">
      <c r="A7" t="s">
        <v>75</v>
      </c>
      <c r="B7">
        <v>0.03</v>
      </c>
      <c r="C7" t="s">
        <v>39</v>
      </c>
    </row>
    <row r="8" spans="1:10" x14ac:dyDescent="0.2">
      <c r="A8" s="21" t="s">
        <v>19</v>
      </c>
      <c r="B8" s="21"/>
      <c r="C8" s="21"/>
    </row>
    <row r="9" spans="1:10" x14ac:dyDescent="0.2">
      <c r="A9" t="s">
        <v>15</v>
      </c>
      <c r="B9" s="5">
        <v>0.2</v>
      </c>
      <c r="C9" t="s">
        <v>21</v>
      </c>
    </row>
    <row r="10" spans="1:10" x14ac:dyDescent="0.2">
      <c r="A10" t="s">
        <v>16</v>
      </c>
      <c r="B10" s="5">
        <v>0.2</v>
      </c>
      <c r="C10" t="s">
        <v>20</v>
      </c>
    </row>
    <row r="11" spans="1:10" x14ac:dyDescent="0.2">
      <c r="A11" t="s">
        <v>17</v>
      </c>
      <c r="B11">
        <v>0</v>
      </c>
      <c r="C11" t="s">
        <v>22</v>
      </c>
    </row>
    <row r="12" spans="1:10" x14ac:dyDescent="0.2">
      <c r="A12" t="s">
        <v>18</v>
      </c>
      <c r="B12">
        <v>0</v>
      </c>
      <c r="C12" t="s">
        <v>23</v>
      </c>
    </row>
    <row r="13" spans="1:10" x14ac:dyDescent="0.2">
      <c r="A13" t="s">
        <v>27</v>
      </c>
      <c r="B13">
        <v>0</v>
      </c>
      <c r="C13" t="s">
        <v>28</v>
      </c>
    </row>
    <row r="14" spans="1:10" x14ac:dyDescent="0.2">
      <c r="A14" t="s">
        <v>26</v>
      </c>
      <c r="B14">
        <v>0</v>
      </c>
      <c r="C14" t="s">
        <v>29</v>
      </c>
      <c r="J14" t="s">
        <v>203</v>
      </c>
    </row>
    <row r="15" spans="1:10" x14ac:dyDescent="0.2">
      <c r="A15" t="s">
        <v>24</v>
      </c>
      <c r="B15">
        <v>0.04</v>
      </c>
      <c r="C15" t="s">
        <v>25</v>
      </c>
    </row>
    <row r="16" spans="1:10" x14ac:dyDescent="0.2">
      <c r="A16" s="21" t="s">
        <v>7</v>
      </c>
      <c r="B16" s="21"/>
      <c r="C16" s="21"/>
      <c r="D16" t="s">
        <v>132</v>
      </c>
      <c r="E16" t="s">
        <v>133</v>
      </c>
      <c r="F16" t="s">
        <v>147</v>
      </c>
      <c r="G16" t="s">
        <v>148</v>
      </c>
      <c r="H16" t="s">
        <v>132</v>
      </c>
      <c r="I16" t="s">
        <v>163</v>
      </c>
    </row>
    <row r="17" spans="1:12" x14ac:dyDescent="0.2">
      <c r="A17" t="str">
        <f>"phiY0_" &amp; D17 &amp; "_" &amp; E17 &amp; "_p"</f>
        <v>phiY0_1_1_p</v>
      </c>
      <c r="B17">
        <f>F17*G17</f>
        <v>6.6140060164759276E-2</v>
      </c>
      <c r="C17" t="str">
        <f>CONCATENATE(D$16, " ", D17, " ",E$16, " ",E17)</f>
        <v>Sector 1 Region 1</v>
      </c>
      <c r="D17">
        <v>1</v>
      </c>
      <c r="E17">
        <v>1</v>
      </c>
      <c r="F17">
        <f t="shared" ref="F17:F22" si="0">VLOOKUP(D17,$H$17:$I$22,2,0)</f>
        <v>0.12087555432860785</v>
      </c>
      <c r="G17" s="9">
        <f>(Data!B36+Data!B38+Data!B40+Data!B41)/Data!B$35</f>
        <v>0.54717482399256123</v>
      </c>
      <c r="H17">
        <v>1</v>
      </c>
      <c r="I17" s="2">
        <f>Data!B2</f>
        <v>0.12087555432860785</v>
      </c>
      <c r="J17" s="2">
        <f>Data!B2</f>
        <v>0.12087555432860785</v>
      </c>
      <c r="K17">
        <v>1</v>
      </c>
      <c r="L17">
        <v>1</v>
      </c>
    </row>
    <row r="18" spans="1:12" x14ac:dyDescent="0.2">
      <c r="A18" t="str">
        <f t="shared" ref="A18:A22" si="1">"phiY0_" &amp; D18 &amp; "_" &amp; E18 &amp; "_p"</f>
        <v>phiY0_1_2_p</v>
      </c>
      <c r="B18">
        <f t="shared" ref="B18:B22" si="2">F18*G18</f>
        <v>5.4735494163848576E-2</v>
      </c>
      <c r="C18" t="str">
        <f t="shared" ref="C18:C22" si="3">CONCATENATE(D$16, " ", D18, " ",E$16, " ",E18)</f>
        <v>Sector 1 Region 2</v>
      </c>
      <c r="D18">
        <v>1</v>
      </c>
      <c r="E18">
        <v>2</v>
      </c>
      <c r="F18">
        <f t="shared" si="0"/>
        <v>0.12087555432860785</v>
      </c>
      <c r="G18" s="9">
        <f>1-G17</f>
        <v>0.45282517600743877</v>
      </c>
      <c r="H18">
        <v>2</v>
      </c>
      <c r="I18" s="2">
        <f>Data!B3</f>
        <v>0.41923126779898201</v>
      </c>
      <c r="J18" s="2">
        <f>Data!B3</f>
        <v>0.41923126779898201</v>
      </c>
      <c r="K18">
        <v>1</v>
      </c>
      <c r="L18">
        <v>2</v>
      </c>
    </row>
    <row r="19" spans="1:12" x14ac:dyDescent="0.2">
      <c r="A19" t="str">
        <f t="shared" si="1"/>
        <v>phiY0_2_1_p</v>
      </c>
      <c r="B19">
        <f t="shared" si="2"/>
        <v>0.30193061854394726</v>
      </c>
      <c r="C19" t="str">
        <f t="shared" si="3"/>
        <v>Sector 2 Region 1</v>
      </c>
      <c r="D19">
        <v>2</v>
      </c>
      <c r="E19">
        <v>1</v>
      </c>
      <c r="F19">
        <f t="shared" si="0"/>
        <v>0.41923126779898201</v>
      </c>
      <c r="G19" s="8">
        <f>(Data!E36+Data!E38+Data!E40+Data!E41)/SUM(Data!E$36:E$41)</f>
        <v>0.72020061893074383</v>
      </c>
      <c r="H19">
        <v>3</v>
      </c>
      <c r="I19" s="2">
        <f>Data!B4</f>
        <v>0.45989317787241069</v>
      </c>
      <c r="J19" s="2">
        <f>Data!B4</f>
        <v>0.45989317787241069</v>
      </c>
      <c r="K19">
        <v>2</v>
      </c>
      <c r="L19">
        <v>1</v>
      </c>
    </row>
    <row r="20" spans="1:12" x14ac:dyDescent="0.2">
      <c r="A20" t="str">
        <f t="shared" si="1"/>
        <v>phiY0_2_2_p</v>
      </c>
      <c r="B20">
        <f t="shared" si="2"/>
        <v>0.11730064925503475</v>
      </c>
      <c r="C20" t="str">
        <f t="shared" si="3"/>
        <v>Sector 2 Region 2</v>
      </c>
      <c r="D20">
        <v>2</v>
      </c>
      <c r="E20">
        <v>2</v>
      </c>
      <c r="F20">
        <f t="shared" si="0"/>
        <v>0.41923126779898201</v>
      </c>
      <c r="G20" s="8">
        <f>1-G19</f>
        <v>0.27979938106925617</v>
      </c>
      <c r="I20" s="2"/>
      <c r="K20">
        <v>2</v>
      </c>
      <c r="L20">
        <v>2</v>
      </c>
    </row>
    <row r="21" spans="1:12" x14ac:dyDescent="0.2">
      <c r="A21" t="str">
        <f t="shared" si="1"/>
        <v>phiY0_3_1_p</v>
      </c>
      <c r="B21">
        <f t="shared" si="2"/>
        <v>0.33121535134573682</v>
      </c>
      <c r="C21" t="str">
        <f t="shared" si="3"/>
        <v>Sector 3 Region 1</v>
      </c>
      <c r="D21">
        <v>3</v>
      </c>
      <c r="E21">
        <v>1</v>
      </c>
      <c r="F21">
        <f t="shared" si="0"/>
        <v>0.45989317787241069</v>
      </c>
      <c r="G21" s="10">
        <f>G19</f>
        <v>0.72020061893074383</v>
      </c>
      <c r="I21" s="2"/>
      <c r="K21">
        <v>3</v>
      </c>
      <c r="L21">
        <v>1</v>
      </c>
    </row>
    <row r="22" spans="1:12" x14ac:dyDescent="0.2">
      <c r="A22" t="str">
        <f t="shared" si="1"/>
        <v>phiY0_3_2_p</v>
      </c>
      <c r="B22">
        <f t="shared" si="2"/>
        <v>0.12867782652667384</v>
      </c>
      <c r="C22" t="str">
        <f t="shared" si="3"/>
        <v>Sector 3 Region 2</v>
      </c>
      <c r="D22">
        <v>3</v>
      </c>
      <c r="E22">
        <v>2</v>
      </c>
      <c r="F22">
        <f t="shared" si="0"/>
        <v>0.45989317787241069</v>
      </c>
      <c r="G22" s="10">
        <f>1-G21</f>
        <v>0.27979938106925617</v>
      </c>
      <c r="I22" s="2"/>
      <c r="K22">
        <v>3</v>
      </c>
      <c r="L22">
        <v>2</v>
      </c>
    </row>
    <row r="23" spans="1:12" x14ac:dyDescent="0.2">
      <c r="A23" s="21" t="s">
        <v>6</v>
      </c>
      <c r="B23" s="21"/>
      <c r="C23" s="21"/>
      <c r="D23" t="s">
        <v>132</v>
      </c>
      <c r="E23" t="s">
        <v>133</v>
      </c>
      <c r="F23" t="s">
        <v>147</v>
      </c>
      <c r="G23" t="s">
        <v>148</v>
      </c>
      <c r="H23" t="s">
        <v>132</v>
      </c>
      <c r="I23" t="s">
        <v>163</v>
      </c>
    </row>
    <row r="24" spans="1:12" x14ac:dyDescent="0.2">
      <c r="A24" t="str">
        <f t="shared" ref="A24:A29" si="4">"phiN0_" &amp; D24 &amp; "_" &amp; E24 &amp; "_p"</f>
        <v>phiN0_1_1_p</v>
      </c>
      <c r="B24">
        <f>F24*G24</f>
        <v>0.2290745632942135</v>
      </c>
      <c r="C24" t="str">
        <f>CONCATENATE(D$23, " ", D24, " ",E$23, " ",E24)</f>
        <v>Sector 1 Region 1</v>
      </c>
      <c r="D24">
        <v>1</v>
      </c>
      <c r="E24">
        <v>1</v>
      </c>
      <c r="F24">
        <f t="shared" ref="F24:F29" si="5">VLOOKUP(D24,$H$23:$I$29,2,0)</f>
        <v>0.41864967694004818</v>
      </c>
      <c r="G24" s="9">
        <f t="shared" ref="G24:G29" si="6">G17</f>
        <v>0.54717482399256123</v>
      </c>
      <c r="H24">
        <v>1</v>
      </c>
      <c r="I24" s="2">
        <f>Data!B12</f>
        <v>0.41864967694004818</v>
      </c>
      <c r="J24" s="2">
        <f>Data!B12</f>
        <v>0.41864967694004818</v>
      </c>
    </row>
    <row r="25" spans="1:12" x14ac:dyDescent="0.2">
      <c r="A25" t="str">
        <f t="shared" si="4"/>
        <v>phiN0_1_2_p</v>
      </c>
      <c r="B25">
        <f t="shared" ref="B25:B29" si="7">F25*G25</f>
        <v>0.18957511364583468</v>
      </c>
      <c r="C25" t="str">
        <f t="shared" ref="C25:C29" si="8">CONCATENATE(D$23, " ", D25, " ",E$23, " ",E25)</f>
        <v>Sector 1 Region 2</v>
      </c>
      <c r="D25">
        <v>1</v>
      </c>
      <c r="E25">
        <v>2</v>
      </c>
      <c r="F25">
        <f t="shared" si="5"/>
        <v>0.41864967694004818</v>
      </c>
      <c r="G25" s="9">
        <f t="shared" si="6"/>
        <v>0.45282517600743877</v>
      </c>
      <c r="H25">
        <v>2</v>
      </c>
      <c r="I25" s="2">
        <f>Data!B13</f>
        <v>0.3244782638060289</v>
      </c>
      <c r="J25" s="2">
        <f>Data!B13</f>
        <v>0.3244782638060289</v>
      </c>
    </row>
    <row r="26" spans="1:12" x14ac:dyDescent="0.2">
      <c r="A26" t="str">
        <f t="shared" si="4"/>
        <v>phiN0_2_1_p</v>
      </c>
      <c r="B26">
        <f t="shared" si="7"/>
        <v>0.2336894464226752</v>
      </c>
      <c r="C26" t="str">
        <f t="shared" si="8"/>
        <v>Sector 2 Region 1</v>
      </c>
      <c r="D26">
        <v>2</v>
      </c>
      <c r="E26">
        <v>1</v>
      </c>
      <c r="F26">
        <f t="shared" si="5"/>
        <v>0.3244782638060289</v>
      </c>
      <c r="G26" s="8">
        <f t="shared" si="6"/>
        <v>0.72020061893074383</v>
      </c>
      <c r="H26">
        <v>3</v>
      </c>
      <c r="I26" s="2">
        <f>Data!B14</f>
        <v>0.25687205925392287</v>
      </c>
      <c r="J26" s="2">
        <f>Data!B14</f>
        <v>0.25687205925392287</v>
      </c>
    </row>
    <row r="27" spans="1:12" x14ac:dyDescent="0.2">
      <c r="A27" t="str">
        <f t="shared" si="4"/>
        <v>phiN0_2_2_p</v>
      </c>
      <c r="B27">
        <f t="shared" si="7"/>
        <v>9.0788817383353718E-2</v>
      </c>
      <c r="C27" t="str">
        <f t="shared" si="8"/>
        <v>Sector 2 Region 2</v>
      </c>
      <c r="D27">
        <v>2</v>
      </c>
      <c r="E27">
        <v>2</v>
      </c>
      <c r="F27">
        <f t="shared" si="5"/>
        <v>0.3244782638060289</v>
      </c>
      <c r="G27" s="8">
        <f t="shared" si="6"/>
        <v>0.27979938106925617</v>
      </c>
      <c r="I27" s="2"/>
    </row>
    <row r="28" spans="1:12" x14ac:dyDescent="0.2">
      <c r="A28" t="str">
        <f t="shared" si="4"/>
        <v>phiN0_3_1_p</v>
      </c>
      <c r="B28">
        <f t="shared" si="7"/>
        <v>0.18499941606068995</v>
      </c>
      <c r="C28" t="str">
        <f t="shared" si="8"/>
        <v>Sector 3 Region 1</v>
      </c>
      <c r="D28">
        <v>3</v>
      </c>
      <c r="E28">
        <v>1</v>
      </c>
      <c r="F28">
        <f t="shared" si="5"/>
        <v>0.25687205925392287</v>
      </c>
      <c r="G28" s="10">
        <f t="shared" si="6"/>
        <v>0.72020061893074383</v>
      </c>
      <c r="I28" s="2"/>
    </row>
    <row r="29" spans="1:12" x14ac:dyDescent="0.2">
      <c r="A29" t="str">
        <f t="shared" si="4"/>
        <v>phiN0_3_2_p</v>
      </c>
      <c r="B29">
        <f t="shared" si="7"/>
        <v>7.1872643193232916E-2</v>
      </c>
      <c r="C29" t="str">
        <f t="shared" si="8"/>
        <v>Sector 3 Region 2</v>
      </c>
      <c r="D29">
        <v>3</v>
      </c>
      <c r="E29">
        <v>2</v>
      </c>
      <c r="F29">
        <f t="shared" si="5"/>
        <v>0.25687205925392287</v>
      </c>
      <c r="G29" s="10">
        <f t="shared" si="6"/>
        <v>0.27979938106925617</v>
      </c>
      <c r="I29" s="2"/>
    </row>
    <row r="30" spans="1:12" x14ac:dyDescent="0.2">
      <c r="A30" s="21" t="s">
        <v>5</v>
      </c>
      <c r="B30" s="21"/>
      <c r="C30" s="21"/>
      <c r="D30" t="s">
        <v>132</v>
      </c>
      <c r="E30" t="s">
        <v>133</v>
      </c>
      <c r="F30" t="s">
        <v>147</v>
      </c>
      <c r="G30" t="s">
        <v>148</v>
      </c>
      <c r="H30" t="s">
        <v>132</v>
      </c>
      <c r="I30" t="s">
        <v>163</v>
      </c>
    </row>
    <row r="31" spans="1:12" x14ac:dyDescent="0.2">
      <c r="A31" t="str">
        <f t="shared" ref="A31:A36" si="9">"phiW_" &amp; D31 &amp; "_" &amp; E31 &amp; "_p"</f>
        <v>phiW_1_1_p</v>
      </c>
      <c r="B31">
        <f>F31*G31</f>
        <v>0.66891309617432293</v>
      </c>
      <c r="C31" t="str">
        <f>CONCATENATE(D$30, " ", D31, " ",E$30, " ",E31)</f>
        <v>Sector 1 Region 1</v>
      </c>
      <c r="D31">
        <v>1</v>
      </c>
      <c r="E31">
        <v>1</v>
      </c>
      <c r="F31">
        <f t="shared" ref="F31:F36" si="10">VLOOKUP(D31,$H$30:$I$36,2,0)</f>
        <v>0.66891309617432293</v>
      </c>
      <c r="G31" s="9">
        <v>1</v>
      </c>
      <c r="H31">
        <v>1</v>
      </c>
      <c r="I31" s="2">
        <f>Data!B22</f>
        <v>0.66891309617432293</v>
      </c>
    </row>
    <row r="32" spans="1:12" x14ac:dyDescent="0.2">
      <c r="A32" t="str">
        <f t="shared" si="9"/>
        <v>phiW_1_2_p</v>
      </c>
      <c r="B32">
        <f t="shared" ref="B32:B36" si="11">F32*G32</f>
        <v>0.66891309617432293</v>
      </c>
      <c r="C32" t="str">
        <f t="shared" ref="C32:C36" si="12">CONCATENATE(D$30, " ", D32, " ",E$30, " ",E32)</f>
        <v>Sector 1 Region 2</v>
      </c>
      <c r="D32">
        <v>1</v>
      </c>
      <c r="E32">
        <v>2</v>
      </c>
      <c r="F32">
        <f t="shared" si="10"/>
        <v>0.66891309617432293</v>
      </c>
      <c r="G32" s="9">
        <v>1</v>
      </c>
      <c r="H32">
        <v>2</v>
      </c>
      <c r="I32" s="2">
        <f>Data!B23</f>
        <v>0.59554519923585847</v>
      </c>
    </row>
    <row r="33" spans="1:9" x14ac:dyDescent="0.2">
      <c r="A33" t="str">
        <f t="shared" si="9"/>
        <v>phiW_2_1_p</v>
      </c>
      <c r="B33">
        <f t="shared" si="11"/>
        <v>0.59554519923585847</v>
      </c>
      <c r="C33" t="str">
        <f t="shared" si="12"/>
        <v>Sector 2 Region 1</v>
      </c>
      <c r="D33">
        <v>2</v>
      </c>
      <c r="E33">
        <v>1</v>
      </c>
      <c r="F33">
        <f t="shared" si="10"/>
        <v>0.59554519923585847</v>
      </c>
      <c r="G33" s="8">
        <v>1</v>
      </c>
      <c r="H33">
        <v>3</v>
      </c>
      <c r="I33" s="2">
        <f>Data!B24</f>
        <v>0.65432559626326969</v>
      </c>
    </row>
    <row r="34" spans="1:9" x14ac:dyDescent="0.2">
      <c r="A34" t="str">
        <f t="shared" si="9"/>
        <v>phiW_2_2_p</v>
      </c>
      <c r="B34">
        <f t="shared" si="11"/>
        <v>0.59554519923585847</v>
      </c>
      <c r="C34" t="str">
        <f t="shared" si="12"/>
        <v>Sector 2 Region 2</v>
      </c>
      <c r="D34">
        <v>2</v>
      </c>
      <c r="E34">
        <v>2</v>
      </c>
      <c r="F34">
        <f t="shared" si="10"/>
        <v>0.59554519923585847</v>
      </c>
      <c r="G34" s="8">
        <v>1</v>
      </c>
      <c r="I34" s="2"/>
    </row>
    <row r="35" spans="1:9" x14ac:dyDescent="0.2">
      <c r="A35" t="str">
        <f t="shared" si="9"/>
        <v>phiW_3_1_p</v>
      </c>
      <c r="B35">
        <f t="shared" si="11"/>
        <v>0.65432559626326969</v>
      </c>
      <c r="C35" t="str">
        <f t="shared" si="12"/>
        <v>Sector 3 Region 1</v>
      </c>
      <c r="D35">
        <v>3</v>
      </c>
      <c r="E35">
        <v>1</v>
      </c>
      <c r="F35">
        <f t="shared" si="10"/>
        <v>0.65432559626326969</v>
      </c>
      <c r="G35" s="10">
        <v>1</v>
      </c>
      <c r="I35" s="2"/>
    </row>
    <row r="36" spans="1:9" x14ac:dyDescent="0.2">
      <c r="A36" t="str">
        <f t="shared" si="9"/>
        <v>phiW_3_2_p</v>
      </c>
      <c r="B36">
        <f t="shared" si="11"/>
        <v>0.65432559626326969</v>
      </c>
      <c r="C36" t="str">
        <f t="shared" si="12"/>
        <v>Sector 3 Region 2</v>
      </c>
      <c r="D36">
        <v>3</v>
      </c>
      <c r="E36">
        <v>2</v>
      </c>
      <c r="F36">
        <f t="shared" si="10"/>
        <v>0.65432559626326969</v>
      </c>
      <c r="G36" s="10">
        <v>1</v>
      </c>
      <c r="I36" s="2"/>
    </row>
    <row r="37" spans="1:9" x14ac:dyDescent="0.2">
      <c r="A37" s="21"/>
      <c r="B37" s="21"/>
      <c r="C37" s="21"/>
    </row>
  </sheetData>
  <mergeCells count="6">
    <mergeCell ref="A37:C37"/>
    <mergeCell ref="A23:C23"/>
    <mergeCell ref="A16:C16"/>
    <mergeCell ref="A2:C2"/>
    <mergeCell ref="A8:C8"/>
    <mergeCell ref="A30:C3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B6" sqref="B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s="21" t="s">
        <v>30</v>
      </c>
      <c r="B2" s="21"/>
      <c r="C2" s="21"/>
    </row>
    <row r="3" spans="1:10" x14ac:dyDescent="0.2">
      <c r="A3" t="s">
        <v>70</v>
      </c>
      <c r="B3">
        <f>42*Start!B3</f>
        <v>69.904799999999994</v>
      </c>
      <c r="C3" t="s">
        <v>4</v>
      </c>
    </row>
    <row r="4" spans="1:10" x14ac:dyDescent="0.2">
      <c r="A4" t="s">
        <v>69</v>
      </c>
      <c r="B4">
        <v>1</v>
      </c>
      <c r="C4" t="s">
        <v>9</v>
      </c>
    </row>
    <row r="5" spans="1:10" x14ac:dyDescent="0.2">
      <c r="A5" t="s">
        <v>68</v>
      </c>
      <c r="B5">
        <v>0.95</v>
      </c>
      <c r="C5" t="s">
        <v>11</v>
      </c>
    </row>
    <row r="6" spans="1:10" x14ac:dyDescent="0.2">
      <c r="A6" t="s">
        <v>67</v>
      </c>
      <c r="B6">
        <v>0.14499999999999999</v>
      </c>
      <c r="C6" t="s">
        <v>14</v>
      </c>
    </row>
    <row r="7" spans="1:10" x14ac:dyDescent="0.2">
      <c r="A7" t="s">
        <v>76</v>
      </c>
      <c r="B7">
        <v>2.5000000000000001E-2</v>
      </c>
      <c r="C7" t="s">
        <v>39</v>
      </c>
    </row>
    <row r="8" spans="1:10" x14ac:dyDescent="0.2">
      <c r="A8" s="21" t="s">
        <v>7</v>
      </c>
      <c r="B8" s="21"/>
      <c r="C8" s="21"/>
      <c r="D8" t="s">
        <v>132</v>
      </c>
      <c r="E8" t="s">
        <v>133</v>
      </c>
      <c r="F8" t="s">
        <v>147</v>
      </c>
      <c r="G8" t="s">
        <v>148</v>
      </c>
      <c r="H8" t="s">
        <v>132</v>
      </c>
      <c r="I8" t="s">
        <v>163</v>
      </c>
    </row>
    <row r="9" spans="1:10" x14ac:dyDescent="0.2">
      <c r="A9" t="str">
        <f t="shared" ref="A9:A14" si="0">"phiYT_" &amp; D9 &amp; "_" &amp; E9 &amp; "_p"</f>
        <v>phiYT_1_1_p</v>
      </c>
      <c r="B9">
        <f>F9*G9</f>
        <v>5.4717482399256126E-3</v>
      </c>
      <c r="C9" t="str">
        <f>CONCATENATE(D$8, " ", D9, " ",E$8, " ",E9)</f>
        <v>Sector 1 Region 1</v>
      </c>
      <c r="D9">
        <v>1</v>
      </c>
      <c r="E9">
        <v>1</v>
      </c>
      <c r="F9">
        <f t="shared" ref="F9:F14" si="1">VLOOKUP(D9,$H$8:$I$14,2,0)</f>
        <v>0.01</v>
      </c>
      <c r="G9" s="9">
        <f>Start!G17</f>
        <v>0.54717482399256123</v>
      </c>
      <c r="H9">
        <v>1</v>
      </c>
      <c r="I9">
        <v>0.01</v>
      </c>
      <c r="J9" s="2">
        <f>Start!I17</f>
        <v>0.12087555432860785</v>
      </c>
    </row>
    <row r="10" spans="1:10" x14ac:dyDescent="0.2">
      <c r="A10" t="str">
        <f t="shared" si="0"/>
        <v>phiYT_1_2_p</v>
      </c>
      <c r="B10">
        <f t="shared" ref="B10:B14" si="2">F10*G10</f>
        <v>4.5282517600743876E-3</v>
      </c>
      <c r="C10" t="str">
        <f t="shared" ref="C10:C14" si="3">CONCATENATE(D$8, " ", D10, " ",E$8, " ",E10)</f>
        <v>Sector 1 Region 2</v>
      </c>
      <c r="D10">
        <v>1</v>
      </c>
      <c r="E10">
        <v>2</v>
      </c>
      <c r="F10">
        <f t="shared" si="1"/>
        <v>0.01</v>
      </c>
      <c r="G10" s="9">
        <f>Start!G18</f>
        <v>0.45282517600743877</v>
      </c>
      <c r="H10">
        <v>2</v>
      </c>
      <c r="I10">
        <v>0.35</v>
      </c>
      <c r="J10" s="2">
        <f>Start!I18</f>
        <v>0.41923126779898201</v>
      </c>
    </row>
    <row r="11" spans="1:10" x14ac:dyDescent="0.2">
      <c r="A11" t="str">
        <f t="shared" si="0"/>
        <v>phiYT_2_1_p</v>
      </c>
      <c r="B11">
        <f t="shared" si="2"/>
        <v>0.25207021662576035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8">
        <f>Start!G19</f>
        <v>0.72020061893074383</v>
      </c>
      <c r="H11">
        <v>3</v>
      </c>
      <c r="I11">
        <v>0.64</v>
      </c>
      <c r="J11" s="2">
        <f>Start!I19</f>
        <v>0.45989317787241069</v>
      </c>
    </row>
    <row r="12" spans="1:10" x14ac:dyDescent="0.2">
      <c r="A12" t="str">
        <f t="shared" si="0"/>
        <v>phiYT_2_2_p</v>
      </c>
      <c r="B12">
        <f t="shared" si="2"/>
        <v>9.792978337423966E-2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8">
        <f>Start!G20</f>
        <v>0.27979938106925617</v>
      </c>
    </row>
    <row r="13" spans="1:10" x14ac:dyDescent="0.2">
      <c r="A13" t="str">
        <f t="shared" si="0"/>
        <v>phiYT_3_1_p</v>
      </c>
      <c r="B13">
        <f t="shared" si="2"/>
        <v>0.46092839611567604</v>
      </c>
      <c r="C13" t="str">
        <f t="shared" si="3"/>
        <v>Sector 3 Region 1</v>
      </c>
      <c r="D13">
        <v>3</v>
      </c>
      <c r="E13">
        <v>1</v>
      </c>
      <c r="F13">
        <f t="shared" si="1"/>
        <v>0.64</v>
      </c>
      <c r="G13" s="10">
        <f>Start!G21</f>
        <v>0.72020061893074383</v>
      </c>
    </row>
    <row r="14" spans="1:10" x14ac:dyDescent="0.2">
      <c r="A14" t="str">
        <f t="shared" si="0"/>
        <v>phiYT_3_2_p</v>
      </c>
      <c r="B14">
        <f t="shared" si="2"/>
        <v>0.17907160388432394</v>
      </c>
      <c r="C14" t="str">
        <f t="shared" si="3"/>
        <v>Sector 3 Region 2</v>
      </c>
      <c r="D14">
        <v>3</v>
      </c>
      <c r="E14">
        <v>2</v>
      </c>
      <c r="F14">
        <f t="shared" si="1"/>
        <v>0.64</v>
      </c>
      <c r="G14" s="10">
        <f>Start!G22</f>
        <v>0.27979938106925617</v>
      </c>
    </row>
    <row r="15" spans="1:10" x14ac:dyDescent="0.2">
      <c r="A15" s="21" t="s">
        <v>6</v>
      </c>
      <c r="B15" s="21"/>
      <c r="C15" s="21"/>
      <c r="D15" t="s">
        <v>132</v>
      </c>
      <c r="E15" t="s">
        <v>133</v>
      </c>
      <c r="F15" t="s">
        <v>147</v>
      </c>
      <c r="G15" t="s">
        <v>148</v>
      </c>
      <c r="H15" t="s">
        <v>132</v>
      </c>
      <c r="I15" t="s">
        <v>163</v>
      </c>
    </row>
    <row r="16" spans="1:10" x14ac:dyDescent="0.2">
      <c r="A16" t="str">
        <f t="shared" ref="A16:A21" si="4">"phiNT_" &amp; D16 &amp; "_" &amp; E16 &amp; "_p"</f>
        <v>phiNT_1_1_p</v>
      </c>
      <c r="B16">
        <f>F16*G16</f>
        <v>5.4717482399256126E-3</v>
      </c>
      <c r="C16" t="str">
        <f>CONCATENATE(D$15, " ", D16, " ",E$15, " ",E16)</f>
        <v>Sector 1 Region 1</v>
      </c>
      <c r="D16">
        <v>1</v>
      </c>
      <c r="E16">
        <v>1</v>
      </c>
      <c r="F16">
        <f t="shared" ref="F16:F21" si="5">VLOOKUP(D16,$H$15:$I$21,2,0)</f>
        <v>0.01</v>
      </c>
      <c r="G16" s="9">
        <f t="shared" ref="G16:G21" si="6">G9</f>
        <v>0.54717482399256123</v>
      </c>
      <c r="H16">
        <v>1</v>
      </c>
      <c r="I16" s="2">
        <v>0.01</v>
      </c>
      <c r="J16" s="2">
        <f>Start!I24</f>
        <v>0.41864967694004818</v>
      </c>
    </row>
    <row r="17" spans="1:10" x14ac:dyDescent="0.2">
      <c r="A17" t="str">
        <f t="shared" si="4"/>
        <v>phiNT_1_2_p</v>
      </c>
      <c r="B17">
        <f t="shared" ref="B17:B21" si="7">F17*G17</f>
        <v>4.5282517600743876E-3</v>
      </c>
      <c r="C17" t="str">
        <f t="shared" ref="C17:C21" si="8">CONCATENATE(D$15, " ", D17, " ",E$15, " ",E17)</f>
        <v>Sector 1 Region 2</v>
      </c>
      <c r="D17">
        <v>1</v>
      </c>
      <c r="E17">
        <v>2</v>
      </c>
      <c r="F17">
        <f t="shared" si="5"/>
        <v>0.01</v>
      </c>
      <c r="G17" s="9">
        <f t="shared" si="6"/>
        <v>0.45282517600743877</v>
      </c>
      <c r="H17">
        <v>2</v>
      </c>
      <c r="I17" s="2">
        <v>0.25</v>
      </c>
      <c r="J17" s="2">
        <f>Start!I25</f>
        <v>0.3244782638060289</v>
      </c>
    </row>
    <row r="18" spans="1:10" x14ac:dyDescent="0.2">
      <c r="A18" t="str">
        <f t="shared" si="4"/>
        <v>phiNT_2_1_p</v>
      </c>
      <c r="B18">
        <f t="shared" si="7"/>
        <v>0.18005015473268596</v>
      </c>
      <c r="C18" t="str">
        <f t="shared" si="8"/>
        <v>Sector 2 Region 1</v>
      </c>
      <c r="D18">
        <v>2</v>
      </c>
      <c r="E18">
        <v>1</v>
      </c>
      <c r="F18">
        <f t="shared" si="5"/>
        <v>0.25</v>
      </c>
      <c r="G18" s="8">
        <f t="shared" si="6"/>
        <v>0.72020061893074383</v>
      </c>
      <c r="H18">
        <v>3</v>
      </c>
      <c r="I18" s="2">
        <v>0.74</v>
      </c>
      <c r="J18" s="2">
        <f>Start!I26</f>
        <v>0.25687205925392287</v>
      </c>
    </row>
    <row r="19" spans="1:10" x14ac:dyDescent="0.2">
      <c r="A19" t="str">
        <f t="shared" si="4"/>
        <v>phiNT_2_2_p</v>
      </c>
      <c r="B19">
        <f t="shared" si="7"/>
        <v>6.9949845267314043E-2</v>
      </c>
      <c r="C19" t="str">
        <f t="shared" si="8"/>
        <v>Sector 2 Region 2</v>
      </c>
      <c r="D19">
        <v>2</v>
      </c>
      <c r="E19">
        <v>2</v>
      </c>
      <c r="F19">
        <f t="shared" si="5"/>
        <v>0.25</v>
      </c>
      <c r="G19" s="8">
        <f t="shared" si="6"/>
        <v>0.27979938106925617</v>
      </c>
    </row>
    <row r="20" spans="1:10" x14ac:dyDescent="0.2">
      <c r="A20" t="str">
        <f t="shared" si="4"/>
        <v>phiNT_3_1_p</v>
      </c>
      <c r="B20">
        <f t="shared" si="7"/>
        <v>0.53294845800875046</v>
      </c>
      <c r="C20" t="str">
        <f t="shared" si="8"/>
        <v>Sector 3 Region 1</v>
      </c>
      <c r="D20">
        <v>3</v>
      </c>
      <c r="E20">
        <v>1</v>
      </c>
      <c r="F20">
        <f t="shared" si="5"/>
        <v>0.74</v>
      </c>
      <c r="G20" s="10">
        <f t="shared" si="6"/>
        <v>0.72020061893074383</v>
      </c>
    </row>
    <row r="21" spans="1:10" x14ac:dyDescent="0.2">
      <c r="A21" t="str">
        <f t="shared" si="4"/>
        <v>phiNT_3_2_p</v>
      </c>
      <c r="B21">
        <f t="shared" si="7"/>
        <v>0.20705154199124956</v>
      </c>
      <c r="C21" t="str">
        <f t="shared" si="8"/>
        <v>Sector 3 Region 2</v>
      </c>
      <c r="D21">
        <v>3</v>
      </c>
      <c r="E21">
        <v>2</v>
      </c>
      <c r="F21">
        <f t="shared" si="5"/>
        <v>0.74</v>
      </c>
      <c r="G21" s="10">
        <f t="shared" si="6"/>
        <v>0.27979938106925617</v>
      </c>
    </row>
  </sheetData>
  <mergeCells count="3">
    <mergeCell ref="A8:C8"/>
    <mergeCell ref="A2:C2"/>
    <mergeCell ref="A15:C1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>
      <selection activeCell="A84" sqref="A84"/>
    </sheetView>
  </sheetViews>
  <sheetFormatPr baseColWidth="10" defaultRowHeight="15" x14ac:dyDescent="0.2"/>
  <sheetData>
    <row r="1" spans="1:7" x14ac:dyDescent="0.2">
      <c r="A1" t="s">
        <v>175</v>
      </c>
      <c r="B1" t="s">
        <v>204</v>
      </c>
      <c r="C1" t="s">
        <v>176</v>
      </c>
      <c r="D1" t="s">
        <v>189</v>
      </c>
      <c r="E1" t="s">
        <v>177</v>
      </c>
      <c r="F1" t="s">
        <v>180</v>
      </c>
      <c r="G1" t="s">
        <v>181</v>
      </c>
    </row>
    <row r="2" spans="1:7" x14ac:dyDescent="0.2">
      <c r="A2">
        <v>2</v>
      </c>
      <c r="B2">
        <v>9.360000000000035E-3</v>
      </c>
      <c r="C2">
        <f t="shared" ref="C2:G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</row>
    <row r="3" spans="1:7" x14ac:dyDescent="0.2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</row>
    <row r="4" spans="1:7" x14ac:dyDescent="0.2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</row>
    <row r="5" spans="1:7" x14ac:dyDescent="0.2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</row>
    <row r="6" spans="1:7" x14ac:dyDescent="0.2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</row>
    <row r="7" spans="1:7" x14ac:dyDescent="0.2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</row>
    <row r="8" spans="1:7" x14ac:dyDescent="0.2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2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</row>
    <row r="10" spans="1:7" x14ac:dyDescent="0.2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x14ac:dyDescent="0.2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</row>
    <row r="12" spans="1:7" x14ac:dyDescent="0.2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</row>
    <row r="13" spans="1:7" x14ac:dyDescent="0.2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</row>
    <row r="14" spans="1:7" x14ac:dyDescent="0.2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</row>
    <row r="15" spans="1:7" x14ac:dyDescent="0.2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</row>
    <row r="16" spans="1:7" x14ac:dyDescent="0.2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</row>
    <row r="17" spans="1:7" x14ac:dyDescent="0.2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1:7" x14ac:dyDescent="0.2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</row>
    <row r="19" spans="1:7" x14ac:dyDescent="0.2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</row>
    <row r="20" spans="1:7" x14ac:dyDescent="0.2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</row>
    <row r="21" spans="1:7" x14ac:dyDescent="0.2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G21">
        <f t="shared" si="0"/>
        <v>0</v>
      </c>
    </row>
    <row r="22" spans="1:7" x14ac:dyDescent="0.2">
      <c r="A22">
        <v>22</v>
      </c>
      <c r="B22">
        <v>0.13578000000000001</v>
      </c>
      <c r="C22">
        <f t="shared" ref="C22:G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</row>
    <row r="23" spans="1:7" x14ac:dyDescent="0.2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</row>
    <row r="24" spans="1:7" x14ac:dyDescent="0.2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</row>
    <row r="25" spans="1:7" x14ac:dyDescent="0.2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</row>
    <row r="26" spans="1:7" x14ac:dyDescent="0.2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</row>
    <row r="27" spans="1:7" x14ac:dyDescent="0.2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7" x14ac:dyDescent="0.2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</row>
    <row r="29" spans="1:7" x14ac:dyDescent="0.2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</row>
    <row r="30" spans="1:7" x14ac:dyDescent="0.2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</row>
    <row r="31" spans="1:7" x14ac:dyDescent="0.2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</row>
    <row r="32" spans="1:7" x14ac:dyDescent="0.2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</row>
    <row r="33" spans="1:7" x14ac:dyDescent="0.2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</row>
    <row r="34" spans="1:7" x14ac:dyDescent="0.2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</row>
    <row r="35" spans="1:7" x14ac:dyDescent="0.2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</row>
    <row r="36" spans="1:7" x14ac:dyDescent="0.2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</row>
    <row r="37" spans="1:7" x14ac:dyDescent="0.2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</row>
    <row r="38" spans="1:7" x14ac:dyDescent="0.2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</row>
    <row r="39" spans="1:7" x14ac:dyDescent="0.2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</row>
    <row r="40" spans="1:7" x14ac:dyDescent="0.2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</row>
    <row r="41" spans="1:7" x14ac:dyDescent="0.2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</row>
    <row r="42" spans="1:7" x14ac:dyDescent="0.2">
      <c r="A42">
        <v>42</v>
      </c>
      <c r="B42">
        <v>0.16193999999999997</v>
      </c>
      <c r="C42">
        <f t="shared" ref="C42:G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</row>
    <row r="43" spans="1:7" x14ac:dyDescent="0.2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</row>
    <row r="44" spans="1:7" x14ac:dyDescent="0.2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</row>
    <row r="45" spans="1:7" x14ac:dyDescent="0.2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2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</row>
    <row r="47" spans="1:7" x14ac:dyDescent="0.2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</row>
    <row r="48" spans="1:7" x14ac:dyDescent="0.2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</row>
    <row r="49" spans="1:7" x14ac:dyDescent="0.2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</row>
    <row r="50" spans="1:7" x14ac:dyDescent="0.2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</row>
    <row r="51" spans="1:7" x14ac:dyDescent="0.2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</row>
    <row r="52" spans="1:7" x14ac:dyDescent="0.2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</row>
    <row r="53" spans="1:7" x14ac:dyDescent="0.2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</row>
    <row r="54" spans="1:7" x14ac:dyDescent="0.2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</row>
    <row r="55" spans="1:7" x14ac:dyDescent="0.2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</row>
    <row r="56" spans="1:7" x14ac:dyDescent="0.2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</row>
    <row r="57" spans="1:7" x14ac:dyDescent="0.2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</row>
    <row r="58" spans="1:7" x14ac:dyDescent="0.2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</row>
    <row r="59" spans="1:7" x14ac:dyDescent="0.2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</row>
    <row r="60" spans="1:7" x14ac:dyDescent="0.2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</row>
    <row r="61" spans="1:7" x14ac:dyDescent="0.2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</row>
    <row r="62" spans="1:7" x14ac:dyDescent="0.2">
      <c r="A62">
        <v>62</v>
      </c>
      <c r="B62">
        <v>0.16193999999999997</v>
      </c>
      <c r="C62">
        <f t="shared" ref="C62:G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</row>
    <row r="63" spans="1:7" x14ac:dyDescent="0.2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</row>
    <row r="64" spans="1:7" x14ac:dyDescent="0.2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</row>
    <row r="65" spans="1:7" x14ac:dyDescent="0.2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6" spans="1:7" x14ac:dyDescent="0.2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</row>
    <row r="67" spans="1:7" x14ac:dyDescent="0.2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</row>
    <row r="68" spans="1:7" x14ac:dyDescent="0.2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</row>
    <row r="69" spans="1:7" x14ac:dyDescent="0.2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</row>
    <row r="70" spans="1:7" x14ac:dyDescent="0.2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</row>
    <row r="71" spans="1:7" x14ac:dyDescent="0.2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</row>
    <row r="72" spans="1:7" x14ac:dyDescent="0.2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</row>
    <row r="73" spans="1:7" x14ac:dyDescent="0.2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</row>
    <row r="74" spans="1:7" x14ac:dyDescent="0.2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</row>
    <row r="75" spans="1:7" x14ac:dyDescent="0.2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</row>
    <row r="76" spans="1:7" x14ac:dyDescent="0.2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</row>
    <row r="77" spans="1:7" x14ac:dyDescent="0.2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</row>
    <row r="78" spans="1:7" x14ac:dyDescent="0.2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</row>
    <row r="79" spans="1:7" x14ac:dyDescent="0.2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</row>
    <row r="80" spans="1:7" x14ac:dyDescent="0.2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</row>
    <row r="81" spans="1:7" x14ac:dyDescent="0.2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</row>
    <row r="82" spans="1:7" x14ac:dyDescent="0.2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</row>
    <row r="83" spans="1:7" x14ac:dyDescent="0.2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</row>
    <row r="84" spans="1:7" x14ac:dyDescent="0.2">
      <c r="A84" s="10">
        <v>84</v>
      </c>
      <c r="B84" s="10">
        <v>0.16193999999999997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>
      <selection activeCell="I47" sqref="I47"/>
    </sheetView>
  </sheetViews>
  <sheetFormatPr baseColWidth="10" defaultRowHeight="15" x14ac:dyDescent="0.2"/>
  <sheetData>
    <row r="1" spans="1:7" x14ac:dyDescent="0.2">
      <c r="A1" t="s">
        <v>175</v>
      </c>
      <c r="B1" t="s">
        <v>204</v>
      </c>
      <c r="C1" t="s">
        <v>176</v>
      </c>
      <c r="D1" t="s">
        <v>189</v>
      </c>
      <c r="E1" t="s">
        <v>177</v>
      </c>
      <c r="F1" t="s">
        <v>180</v>
      </c>
      <c r="G1" t="s">
        <v>181</v>
      </c>
    </row>
    <row r="2" spans="1:7" x14ac:dyDescent="0.2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0</v>
      </c>
      <c r="F2">
        <f t="shared" si="0"/>
        <v>0</v>
      </c>
      <c r="G2">
        <f t="shared" si="0"/>
        <v>0</v>
      </c>
    </row>
    <row r="3" spans="1:7" x14ac:dyDescent="0.2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0</v>
      </c>
      <c r="F3">
        <f t="shared" si="0"/>
        <v>0</v>
      </c>
      <c r="G3">
        <f t="shared" si="0"/>
        <v>0</v>
      </c>
    </row>
    <row r="4" spans="1:7" x14ac:dyDescent="0.2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0</v>
      </c>
      <c r="F4">
        <f t="shared" si="0"/>
        <v>0</v>
      </c>
      <c r="G4">
        <f t="shared" si="0"/>
        <v>0</v>
      </c>
    </row>
    <row r="5" spans="1:7" x14ac:dyDescent="0.2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0</v>
      </c>
      <c r="F5">
        <f t="shared" si="0"/>
        <v>0</v>
      </c>
      <c r="G5">
        <f t="shared" si="0"/>
        <v>0</v>
      </c>
    </row>
    <row r="6" spans="1:7" x14ac:dyDescent="0.2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0</v>
      </c>
      <c r="F6">
        <f t="shared" si="0"/>
        <v>0</v>
      </c>
      <c r="G6">
        <f t="shared" si="0"/>
        <v>0</v>
      </c>
    </row>
    <row r="7" spans="1:7" x14ac:dyDescent="0.2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0</v>
      </c>
      <c r="F7">
        <f t="shared" si="0"/>
        <v>0</v>
      </c>
      <c r="G7">
        <f t="shared" si="0"/>
        <v>0</v>
      </c>
    </row>
    <row r="8" spans="1:7" x14ac:dyDescent="0.2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2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0</v>
      </c>
      <c r="F9">
        <f t="shared" si="0"/>
        <v>0</v>
      </c>
      <c r="G9">
        <f t="shared" si="0"/>
        <v>0</v>
      </c>
    </row>
    <row r="10" spans="1:7" x14ac:dyDescent="0.2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x14ac:dyDescent="0.2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</v>
      </c>
      <c r="F11">
        <f t="shared" si="0"/>
        <v>0</v>
      </c>
      <c r="G11">
        <f t="shared" si="0"/>
        <v>0</v>
      </c>
    </row>
    <row r="12" spans="1:7" x14ac:dyDescent="0.2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</v>
      </c>
      <c r="F12">
        <f t="shared" si="0"/>
        <v>0</v>
      </c>
      <c r="G12">
        <f t="shared" si="0"/>
        <v>0</v>
      </c>
    </row>
    <row r="13" spans="1:7" x14ac:dyDescent="0.2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</v>
      </c>
      <c r="F13">
        <f t="shared" si="0"/>
        <v>0</v>
      </c>
      <c r="G13">
        <f t="shared" si="0"/>
        <v>0</v>
      </c>
    </row>
    <row r="14" spans="1:7" x14ac:dyDescent="0.2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</v>
      </c>
      <c r="F14">
        <f t="shared" si="0"/>
        <v>0</v>
      </c>
      <c r="G14">
        <f t="shared" si="0"/>
        <v>0</v>
      </c>
    </row>
    <row r="15" spans="1:7" x14ac:dyDescent="0.2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</v>
      </c>
      <c r="F15">
        <f t="shared" si="0"/>
        <v>0</v>
      </c>
      <c r="G15">
        <f t="shared" si="0"/>
        <v>0</v>
      </c>
    </row>
    <row r="16" spans="1:7" x14ac:dyDescent="0.2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</v>
      </c>
      <c r="F16">
        <f t="shared" si="0"/>
        <v>0</v>
      </c>
      <c r="G16">
        <f t="shared" si="0"/>
        <v>0</v>
      </c>
    </row>
    <row r="17" spans="1:7" x14ac:dyDescent="0.2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1:7" x14ac:dyDescent="0.2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</v>
      </c>
      <c r="F18">
        <f t="shared" si="0"/>
        <v>0</v>
      </c>
      <c r="G18">
        <f t="shared" si="0"/>
        <v>0</v>
      </c>
    </row>
    <row r="19" spans="1:7" x14ac:dyDescent="0.2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</v>
      </c>
      <c r="F19">
        <f t="shared" si="0"/>
        <v>0</v>
      </c>
      <c r="G19">
        <f t="shared" si="0"/>
        <v>0</v>
      </c>
    </row>
    <row r="20" spans="1:7" x14ac:dyDescent="0.2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</v>
      </c>
      <c r="F20">
        <f t="shared" si="0"/>
        <v>0</v>
      </c>
      <c r="G20">
        <f t="shared" si="0"/>
        <v>0</v>
      </c>
    </row>
    <row r="21" spans="1:7" x14ac:dyDescent="0.2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</v>
      </c>
      <c r="F21">
        <f t="shared" si="0"/>
        <v>0</v>
      </c>
      <c r="G21">
        <f t="shared" si="0"/>
        <v>0</v>
      </c>
    </row>
    <row r="22" spans="1:7" x14ac:dyDescent="0.2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</v>
      </c>
      <c r="F22">
        <f t="shared" si="1"/>
        <v>0</v>
      </c>
      <c r="G22">
        <f t="shared" si="1"/>
        <v>0</v>
      </c>
    </row>
    <row r="23" spans="1:7" x14ac:dyDescent="0.2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</v>
      </c>
      <c r="F23">
        <f t="shared" si="1"/>
        <v>0</v>
      </c>
      <c r="G23">
        <f t="shared" si="1"/>
        <v>0</v>
      </c>
    </row>
    <row r="24" spans="1:7" x14ac:dyDescent="0.2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</v>
      </c>
      <c r="F24">
        <f t="shared" si="1"/>
        <v>0</v>
      </c>
      <c r="G24">
        <f t="shared" si="1"/>
        <v>0</v>
      </c>
    </row>
    <row r="25" spans="1:7" x14ac:dyDescent="0.2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</v>
      </c>
      <c r="F25">
        <f t="shared" si="1"/>
        <v>0</v>
      </c>
      <c r="G25">
        <f t="shared" si="1"/>
        <v>0</v>
      </c>
    </row>
    <row r="26" spans="1:7" x14ac:dyDescent="0.2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</v>
      </c>
      <c r="F26">
        <f t="shared" si="1"/>
        <v>0</v>
      </c>
      <c r="G26">
        <f t="shared" si="1"/>
        <v>0</v>
      </c>
    </row>
    <row r="27" spans="1:7" x14ac:dyDescent="0.2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7" x14ac:dyDescent="0.2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</v>
      </c>
      <c r="F28">
        <f t="shared" si="1"/>
        <v>0</v>
      </c>
      <c r="G28">
        <f t="shared" si="1"/>
        <v>0</v>
      </c>
    </row>
    <row r="29" spans="1:7" x14ac:dyDescent="0.2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</v>
      </c>
      <c r="F29">
        <f t="shared" si="1"/>
        <v>0</v>
      </c>
      <c r="G29">
        <f t="shared" si="1"/>
        <v>0</v>
      </c>
    </row>
    <row r="30" spans="1:7" x14ac:dyDescent="0.2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</v>
      </c>
      <c r="F30">
        <f t="shared" si="1"/>
        <v>0</v>
      </c>
      <c r="G30">
        <f t="shared" si="1"/>
        <v>0</v>
      </c>
    </row>
    <row r="31" spans="1:7" x14ac:dyDescent="0.2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</v>
      </c>
      <c r="F31">
        <f t="shared" si="1"/>
        <v>0</v>
      </c>
      <c r="G31">
        <f t="shared" si="1"/>
        <v>0</v>
      </c>
    </row>
    <row r="32" spans="1:7" x14ac:dyDescent="0.2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</v>
      </c>
      <c r="F32">
        <f t="shared" si="1"/>
        <v>0</v>
      </c>
      <c r="G32">
        <f t="shared" si="1"/>
        <v>0</v>
      </c>
    </row>
    <row r="33" spans="1:7" x14ac:dyDescent="0.2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</v>
      </c>
      <c r="F33">
        <f t="shared" si="1"/>
        <v>0</v>
      </c>
      <c r="G33">
        <f t="shared" si="1"/>
        <v>0</v>
      </c>
    </row>
    <row r="34" spans="1:7" x14ac:dyDescent="0.2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</v>
      </c>
      <c r="F34">
        <f t="shared" si="1"/>
        <v>0</v>
      </c>
      <c r="G34">
        <f t="shared" si="1"/>
        <v>0</v>
      </c>
    </row>
    <row r="35" spans="1:7" x14ac:dyDescent="0.2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</v>
      </c>
      <c r="F35">
        <f t="shared" si="1"/>
        <v>0</v>
      </c>
      <c r="G35">
        <f t="shared" si="1"/>
        <v>0</v>
      </c>
    </row>
    <row r="36" spans="1:7" x14ac:dyDescent="0.2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</v>
      </c>
      <c r="F36">
        <f t="shared" si="1"/>
        <v>0</v>
      </c>
      <c r="G36">
        <f t="shared" si="1"/>
        <v>0</v>
      </c>
    </row>
    <row r="37" spans="1:7" x14ac:dyDescent="0.2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</v>
      </c>
      <c r="F37">
        <f t="shared" si="1"/>
        <v>0</v>
      </c>
      <c r="G37">
        <f t="shared" si="1"/>
        <v>0</v>
      </c>
    </row>
    <row r="38" spans="1:7" x14ac:dyDescent="0.2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</v>
      </c>
      <c r="F38">
        <f t="shared" si="1"/>
        <v>0</v>
      </c>
      <c r="G38">
        <f t="shared" si="1"/>
        <v>0</v>
      </c>
    </row>
    <row r="39" spans="1:7" x14ac:dyDescent="0.2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</v>
      </c>
      <c r="F39">
        <f t="shared" si="1"/>
        <v>0</v>
      </c>
      <c r="G39">
        <f t="shared" si="1"/>
        <v>0</v>
      </c>
    </row>
    <row r="40" spans="1:7" x14ac:dyDescent="0.2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</v>
      </c>
      <c r="F40">
        <f t="shared" si="1"/>
        <v>0</v>
      </c>
      <c r="G40">
        <f t="shared" si="1"/>
        <v>0</v>
      </c>
    </row>
    <row r="41" spans="1:7" x14ac:dyDescent="0.2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</v>
      </c>
      <c r="F41">
        <f t="shared" si="1"/>
        <v>0</v>
      </c>
      <c r="G41">
        <f t="shared" si="1"/>
        <v>0</v>
      </c>
    </row>
    <row r="42" spans="1:7" x14ac:dyDescent="0.2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</v>
      </c>
      <c r="F42">
        <f t="shared" si="2"/>
        <v>0</v>
      </c>
      <c r="G42">
        <f t="shared" si="2"/>
        <v>0</v>
      </c>
    </row>
    <row r="43" spans="1:7" x14ac:dyDescent="0.2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</v>
      </c>
      <c r="F43">
        <f t="shared" si="2"/>
        <v>0</v>
      </c>
      <c r="G43">
        <f t="shared" si="2"/>
        <v>0</v>
      </c>
    </row>
    <row r="44" spans="1:7" x14ac:dyDescent="0.2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</v>
      </c>
      <c r="F44">
        <f t="shared" si="2"/>
        <v>0</v>
      </c>
      <c r="G44">
        <f t="shared" si="2"/>
        <v>0</v>
      </c>
    </row>
    <row r="45" spans="1:7" x14ac:dyDescent="0.2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2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</v>
      </c>
      <c r="F46">
        <f t="shared" si="2"/>
        <v>0</v>
      </c>
      <c r="G46">
        <f t="shared" si="2"/>
        <v>0</v>
      </c>
    </row>
    <row r="47" spans="1:7" x14ac:dyDescent="0.2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</v>
      </c>
      <c r="F47">
        <f t="shared" si="2"/>
        <v>0</v>
      </c>
      <c r="G47">
        <f t="shared" si="2"/>
        <v>0</v>
      </c>
    </row>
    <row r="48" spans="1:7" x14ac:dyDescent="0.2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</v>
      </c>
      <c r="F48">
        <f t="shared" si="2"/>
        <v>0</v>
      </c>
      <c r="G48">
        <f t="shared" si="2"/>
        <v>0</v>
      </c>
    </row>
    <row r="49" spans="1:7" x14ac:dyDescent="0.2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</v>
      </c>
      <c r="F49">
        <f t="shared" si="2"/>
        <v>0</v>
      </c>
      <c r="G49">
        <f t="shared" si="2"/>
        <v>0</v>
      </c>
    </row>
    <row r="50" spans="1:7" x14ac:dyDescent="0.2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</v>
      </c>
      <c r="F50">
        <f t="shared" si="2"/>
        <v>0</v>
      </c>
      <c r="G50">
        <f t="shared" si="2"/>
        <v>0</v>
      </c>
    </row>
    <row r="51" spans="1:7" x14ac:dyDescent="0.2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</v>
      </c>
      <c r="F51">
        <f t="shared" si="2"/>
        <v>0</v>
      </c>
      <c r="G51">
        <f t="shared" si="2"/>
        <v>0</v>
      </c>
    </row>
    <row r="52" spans="1:7" x14ac:dyDescent="0.2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</v>
      </c>
      <c r="F52">
        <f t="shared" si="2"/>
        <v>0</v>
      </c>
      <c r="G52">
        <f t="shared" si="2"/>
        <v>0</v>
      </c>
    </row>
    <row r="53" spans="1:7" x14ac:dyDescent="0.2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</v>
      </c>
      <c r="F53">
        <f t="shared" si="2"/>
        <v>0</v>
      </c>
      <c r="G53">
        <f t="shared" si="2"/>
        <v>0</v>
      </c>
    </row>
    <row r="54" spans="1:7" x14ac:dyDescent="0.2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</v>
      </c>
      <c r="F54">
        <f t="shared" si="2"/>
        <v>0</v>
      </c>
      <c r="G54">
        <f t="shared" si="2"/>
        <v>0</v>
      </c>
    </row>
    <row r="55" spans="1:7" x14ac:dyDescent="0.2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</v>
      </c>
      <c r="F55">
        <f t="shared" si="2"/>
        <v>0</v>
      </c>
      <c r="G55">
        <f t="shared" si="2"/>
        <v>0</v>
      </c>
    </row>
    <row r="56" spans="1:7" x14ac:dyDescent="0.2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</v>
      </c>
      <c r="F56">
        <f t="shared" si="2"/>
        <v>0</v>
      </c>
      <c r="G56">
        <f t="shared" si="2"/>
        <v>0</v>
      </c>
    </row>
    <row r="57" spans="1:7" x14ac:dyDescent="0.2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</v>
      </c>
      <c r="F57">
        <f t="shared" si="2"/>
        <v>0</v>
      </c>
      <c r="G57">
        <f t="shared" si="2"/>
        <v>0</v>
      </c>
    </row>
    <row r="58" spans="1:7" x14ac:dyDescent="0.2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</v>
      </c>
      <c r="F58">
        <f t="shared" si="2"/>
        <v>0</v>
      </c>
      <c r="G58">
        <f t="shared" si="2"/>
        <v>0</v>
      </c>
    </row>
    <row r="59" spans="1:7" x14ac:dyDescent="0.2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</v>
      </c>
      <c r="F59">
        <f t="shared" si="2"/>
        <v>0</v>
      </c>
      <c r="G59">
        <f t="shared" si="2"/>
        <v>0</v>
      </c>
    </row>
    <row r="60" spans="1:7" x14ac:dyDescent="0.2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</v>
      </c>
      <c r="F60">
        <f t="shared" si="2"/>
        <v>0</v>
      </c>
      <c r="G60">
        <f t="shared" si="2"/>
        <v>0</v>
      </c>
    </row>
    <row r="61" spans="1:7" x14ac:dyDescent="0.2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</v>
      </c>
      <c r="F61">
        <f t="shared" si="2"/>
        <v>0</v>
      </c>
      <c r="G61">
        <f t="shared" si="2"/>
        <v>0</v>
      </c>
    </row>
    <row r="62" spans="1:7" x14ac:dyDescent="0.2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si="3"/>
        <v>0</v>
      </c>
      <c r="F62">
        <f t="shared" si="3"/>
        <v>0</v>
      </c>
      <c r="G62">
        <f t="shared" si="3"/>
        <v>0</v>
      </c>
    </row>
    <row r="63" spans="1:7" x14ac:dyDescent="0.2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</v>
      </c>
      <c r="F63">
        <f t="shared" si="3"/>
        <v>0</v>
      </c>
      <c r="G63">
        <f t="shared" si="3"/>
        <v>0</v>
      </c>
    </row>
    <row r="64" spans="1:7" x14ac:dyDescent="0.2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</v>
      </c>
      <c r="F64">
        <f t="shared" si="3"/>
        <v>0</v>
      </c>
      <c r="G64">
        <f t="shared" si="3"/>
        <v>0</v>
      </c>
    </row>
    <row r="65" spans="1:7" x14ac:dyDescent="0.2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</v>
      </c>
      <c r="F65">
        <f t="shared" si="3"/>
        <v>0</v>
      </c>
      <c r="G65">
        <f t="shared" si="3"/>
        <v>0</v>
      </c>
    </row>
    <row r="66" spans="1:7" x14ac:dyDescent="0.2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</v>
      </c>
      <c r="F66">
        <f t="shared" si="3"/>
        <v>0</v>
      </c>
      <c r="G66">
        <f t="shared" si="3"/>
        <v>0</v>
      </c>
    </row>
    <row r="67" spans="1:7" x14ac:dyDescent="0.2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</v>
      </c>
      <c r="F67">
        <f t="shared" si="3"/>
        <v>0</v>
      </c>
      <c r="G67">
        <f t="shared" si="3"/>
        <v>0</v>
      </c>
    </row>
    <row r="68" spans="1:7" x14ac:dyDescent="0.2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</v>
      </c>
      <c r="F68">
        <f t="shared" si="3"/>
        <v>0</v>
      </c>
      <c r="G68">
        <f t="shared" si="3"/>
        <v>0</v>
      </c>
    </row>
    <row r="69" spans="1:7" x14ac:dyDescent="0.2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</v>
      </c>
      <c r="F69">
        <f t="shared" si="3"/>
        <v>0</v>
      </c>
      <c r="G69">
        <f t="shared" si="3"/>
        <v>0</v>
      </c>
    </row>
    <row r="70" spans="1:7" x14ac:dyDescent="0.2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</v>
      </c>
      <c r="F70">
        <f t="shared" si="3"/>
        <v>0</v>
      </c>
      <c r="G70">
        <f t="shared" si="3"/>
        <v>0</v>
      </c>
    </row>
    <row r="71" spans="1:7" x14ac:dyDescent="0.2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</v>
      </c>
      <c r="F71">
        <f t="shared" si="3"/>
        <v>0</v>
      </c>
      <c r="G71">
        <f t="shared" si="3"/>
        <v>0</v>
      </c>
    </row>
    <row r="72" spans="1:7" x14ac:dyDescent="0.2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</v>
      </c>
      <c r="F72">
        <f t="shared" si="3"/>
        <v>0</v>
      </c>
      <c r="G72">
        <f t="shared" si="3"/>
        <v>0</v>
      </c>
    </row>
    <row r="73" spans="1:7" x14ac:dyDescent="0.2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</v>
      </c>
      <c r="F73">
        <f t="shared" si="3"/>
        <v>0</v>
      </c>
      <c r="G73">
        <f t="shared" si="3"/>
        <v>0</v>
      </c>
    </row>
    <row r="74" spans="1:7" x14ac:dyDescent="0.2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</v>
      </c>
      <c r="F74">
        <f t="shared" si="3"/>
        <v>0</v>
      </c>
      <c r="G74">
        <f t="shared" si="3"/>
        <v>0</v>
      </c>
    </row>
    <row r="75" spans="1:7" x14ac:dyDescent="0.2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</v>
      </c>
      <c r="F75">
        <f t="shared" si="3"/>
        <v>0</v>
      </c>
      <c r="G75">
        <f t="shared" si="3"/>
        <v>0</v>
      </c>
    </row>
    <row r="76" spans="1:7" x14ac:dyDescent="0.2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</v>
      </c>
      <c r="F76">
        <f t="shared" si="3"/>
        <v>0</v>
      </c>
      <c r="G76">
        <f t="shared" si="3"/>
        <v>0</v>
      </c>
    </row>
    <row r="77" spans="1:7" x14ac:dyDescent="0.2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</v>
      </c>
      <c r="F77">
        <f t="shared" si="3"/>
        <v>0</v>
      </c>
      <c r="G77">
        <f t="shared" si="3"/>
        <v>0</v>
      </c>
    </row>
    <row r="78" spans="1:7" x14ac:dyDescent="0.2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</v>
      </c>
      <c r="F78">
        <f t="shared" si="3"/>
        <v>0</v>
      </c>
      <c r="G78">
        <f t="shared" si="3"/>
        <v>0</v>
      </c>
    </row>
    <row r="79" spans="1:7" x14ac:dyDescent="0.2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</v>
      </c>
      <c r="F79">
        <f t="shared" si="3"/>
        <v>0</v>
      </c>
      <c r="G79">
        <f t="shared" si="3"/>
        <v>0</v>
      </c>
    </row>
    <row r="80" spans="1:7" x14ac:dyDescent="0.2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</v>
      </c>
      <c r="F80">
        <f t="shared" si="3"/>
        <v>0</v>
      </c>
      <c r="G80">
        <f t="shared" si="3"/>
        <v>0</v>
      </c>
    </row>
    <row r="81" spans="1:7" x14ac:dyDescent="0.2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</v>
      </c>
      <c r="F81">
        <f t="shared" si="3"/>
        <v>0</v>
      </c>
      <c r="G81">
        <f t="shared" si="3"/>
        <v>0</v>
      </c>
    </row>
    <row r="82" spans="1:7" x14ac:dyDescent="0.2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</v>
      </c>
      <c r="F82">
        <f t="shared" si="3"/>
        <v>0</v>
      </c>
      <c r="G82">
        <f t="shared" si="3"/>
        <v>0</v>
      </c>
    </row>
    <row r="83" spans="1:7" x14ac:dyDescent="0.2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</v>
      </c>
      <c r="F83">
        <f t="shared" si="3"/>
        <v>0</v>
      </c>
      <c r="G83">
        <f t="shared" si="3"/>
        <v>0</v>
      </c>
    </row>
    <row r="84" spans="1:7" x14ac:dyDescent="0.2">
      <c r="A84" s="10">
        <v>84</v>
      </c>
      <c r="B84" s="10">
        <v>0.16193999999999997</v>
      </c>
      <c r="C84" s="10">
        <v>6</v>
      </c>
      <c r="D84" s="10">
        <v>6</v>
      </c>
      <c r="E84" s="10">
        <v>0</v>
      </c>
      <c r="F84" s="10">
        <v>0</v>
      </c>
      <c r="G84" s="10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4"/>
  <sheetViews>
    <sheetView workbookViewId="0">
      <selection activeCell="J8" sqref="J8"/>
    </sheetView>
  </sheetViews>
  <sheetFormatPr baseColWidth="10" defaultRowHeight="15" x14ac:dyDescent="0.2"/>
  <sheetData>
    <row r="1" spans="1:7" x14ac:dyDescent="0.2">
      <c r="A1" t="s">
        <v>175</v>
      </c>
      <c r="B1" t="s">
        <v>204</v>
      </c>
      <c r="C1" t="s">
        <v>176</v>
      </c>
      <c r="D1" t="s">
        <v>189</v>
      </c>
      <c r="E1" t="s">
        <v>177</v>
      </c>
      <c r="F1" t="s">
        <v>180</v>
      </c>
      <c r="G1" t="s">
        <v>181</v>
      </c>
    </row>
    <row r="2" spans="1:7" x14ac:dyDescent="0.2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f t="shared" si="0"/>
        <v>0</v>
      </c>
      <c r="G2">
        <f t="shared" si="0"/>
        <v>0</v>
      </c>
    </row>
    <row r="3" spans="1:7" x14ac:dyDescent="0.2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f t="shared" si="0"/>
        <v>0</v>
      </c>
      <c r="G3">
        <f t="shared" si="0"/>
        <v>0</v>
      </c>
    </row>
    <row r="4" spans="1:7" x14ac:dyDescent="0.2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f t="shared" si="0"/>
        <v>0</v>
      </c>
      <c r="G4">
        <f t="shared" si="0"/>
        <v>0</v>
      </c>
    </row>
    <row r="5" spans="1:7" x14ac:dyDescent="0.2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f t="shared" si="0"/>
        <v>0</v>
      </c>
      <c r="G5">
        <f t="shared" si="0"/>
        <v>0</v>
      </c>
    </row>
    <row r="6" spans="1:7" x14ac:dyDescent="0.2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f t="shared" si="0"/>
        <v>0</v>
      </c>
      <c r="G6">
        <f t="shared" si="0"/>
        <v>0</v>
      </c>
    </row>
    <row r="7" spans="1:7" x14ac:dyDescent="0.2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f t="shared" si="0"/>
        <v>0</v>
      </c>
      <c r="G7">
        <f t="shared" si="0"/>
        <v>0</v>
      </c>
    </row>
    <row r="8" spans="1:7" x14ac:dyDescent="0.2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f t="shared" si="0"/>
        <v>0</v>
      </c>
      <c r="G8">
        <f t="shared" si="0"/>
        <v>0</v>
      </c>
    </row>
    <row r="9" spans="1:7" x14ac:dyDescent="0.2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f t="shared" si="0"/>
        <v>0</v>
      </c>
      <c r="G9">
        <f t="shared" si="0"/>
        <v>0</v>
      </c>
    </row>
    <row r="10" spans="1:7" x14ac:dyDescent="0.2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f t="shared" si="0"/>
        <v>0</v>
      </c>
      <c r="G10">
        <f t="shared" si="0"/>
        <v>0</v>
      </c>
    </row>
    <row r="11" spans="1:7" x14ac:dyDescent="0.2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f t="shared" si="0"/>
        <v>0</v>
      </c>
      <c r="G11">
        <f t="shared" si="0"/>
        <v>0</v>
      </c>
    </row>
    <row r="12" spans="1:7" x14ac:dyDescent="0.2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f t="shared" si="0"/>
        <v>0</v>
      </c>
      <c r="G12">
        <f t="shared" si="0"/>
        <v>0</v>
      </c>
    </row>
    <row r="13" spans="1:7" x14ac:dyDescent="0.2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f t="shared" si="0"/>
        <v>0</v>
      </c>
      <c r="G13">
        <f t="shared" si="0"/>
        <v>0</v>
      </c>
    </row>
    <row r="14" spans="1:7" x14ac:dyDescent="0.2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f t="shared" si="0"/>
        <v>0</v>
      </c>
      <c r="G14">
        <f t="shared" si="0"/>
        <v>0</v>
      </c>
    </row>
    <row r="15" spans="1:7" x14ac:dyDescent="0.2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f t="shared" si="0"/>
        <v>0</v>
      </c>
      <c r="G15">
        <f t="shared" si="0"/>
        <v>0</v>
      </c>
    </row>
    <row r="16" spans="1:7" x14ac:dyDescent="0.2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f t="shared" si="0"/>
        <v>0</v>
      </c>
      <c r="G16">
        <f t="shared" si="0"/>
        <v>0</v>
      </c>
    </row>
    <row r="17" spans="1:7" x14ac:dyDescent="0.2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f t="shared" si="0"/>
        <v>0</v>
      </c>
      <c r="G17">
        <f t="shared" si="0"/>
        <v>0</v>
      </c>
    </row>
    <row r="18" spans="1:7" x14ac:dyDescent="0.2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f t="shared" si="0"/>
        <v>0</v>
      </c>
      <c r="G18">
        <f t="shared" si="0"/>
        <v>0</v>
      </c>
    </row>
    <row r="19" spans="1:7" x14ac:dyDescent="0.2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f t="shared" si="0"/>
        <v>0</v>
      </c>
      <c r="G19">
        <f t="shared" si="0"/>
        <v>0</v>
      </c>
    </row>
    <row r="20" spans="1:7" x14ac:dyDescent="0.2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f t="shared" si="0"/>
        <v>0</v>
      </c>
      <c r="G20">
        <f t="shared" si="0"/>
        <v>0</v>
      </c>
    </row>
    <row r="21" spans="1:7" x14ac:dyDescent="0.2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f t="shared" si="0"/>
        <v>0</v>
      </c>
      <c r="G21">
        <f t="shared" si="0"/>
        <v>0</v>
      </c>
    </row>
    <row r="22" spans="1:7" x14ac:dyDescent="0.2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f t="shared" si="1"/>
        <v>0</v>
      </c>
      <c r="G22">
        <f t="shared" si="1"/>
        <v>0</v>
      </c>
    </row>
    <row r="23" spans="1:7" x14ac:dyDescent="0.2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f t="shared" si="1"/>
        <v>0</v>
      </c>
      <c r="G23">
        <f t="shared" si="1"/>
        <v>0</v>
      </c>
    </row>
    <row r="24" spans="1:7" x14ac:dyDescent="0.2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f t="shared" si="1"/>
        <v>0</v>
      </c>
      <c r="G24">
        <f t="shared" si="1"/>
        <v>0</v>
      </c>
    </row>
    <row r="25" spans="1:7" x14ac:dyDescent="0.2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f t="shared" si="1"/>
        <v>0</v>
      </c>
      <c r="G25">
        <f t="shared" si="1"/>
        <v>0</v>
      </c>
    </row>
    <row r="26" spans="1:7" x14ac:dyDescent="0.2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f t="shared" si="1"/>
        <v>0</v>
      </c>
      <c r="G26">
        <f t="shared" si="1"/>
        <v>0</v>
      </c>
    </row>
    <row r="27" spans="1:7" x14ac:dyDescent="0.2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f t="shared" si="1"/>
        <v>0</v>
      </c>
      <c r="G27">
        <f t="shared" si="1"/>
        <v>0</v>
      </c>
    </row>
    <row r="28" spans="1:7" x14ac:dyDescent="0.2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f t="shared" si="1"/>
        <v>0</v>
      </c>
      <c r="G28">
        <f t="shared" si="1"/>
        <v>0</v>
      </c>
    </row>
    <row r="29" spans="1:7" x14ac:dyDescent="0.2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f t="shared" si="1"/>
        <v>0</v>
      </c>
      <c r="G29">
        <f t="shared" si="1"/>
        <v>0</v>
      </c>
    </row>
    <row r="30" spans="1:7" x14ac:dyDescent="0.2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f t="shared" si="1"/>
        <v>0</v>
      </c>
      <c r="G30">
        <f t="shared" si="1"/>
        <v>0</v>
      </c>
    </row>
    <row r="31" spans="1:7" x14ac:dyDescent="0.2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f t="shared" si="1"/>
        <v>0</v>
      </c>
      <c r="G31">
        <f t="shared" si="1"/>
        <v>0</v>
      </c>
    </row>
    <row r="32" spans="1:7" x14ac:dyDescent="0.2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f t="shared" si="1"/>
        <v>0</v>
      </c>
      <c r="G32">
        <f t="shared" si="1"/>
        <v>0</v>
      </c>
    </row>
    <row r="33" spans="1:7" x14ac:dyDescent="0.2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f t="shared" si="1"/>
        <v>0</v>
      </c>
      <c r="G33">
        <f t="shared" si="1"/>
        <v>0</v>
      </c>
    </row>
    <row r="34" spans="1:7" x14ac:dyDescent="0.2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f t="shared" si="1"/>
        <v>0</v>
      </c>
      <c r="G34">
        <f t="shared" si="1"/>
        <v>0</v>
      </c>
    </row>
    <row r="35" spans="1:7" x14ac:dyDescent="0.2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f t="shared" si="1"/>
        <v>0</v>
      </c>
      <c r="G35">
        <f t="shared" si="1"/>
        <v>0</v>
      </c>
    </row>
    <row r="36" spans="1:7" x14ac:dyDescent="0.2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f t="shared" si="1"/>
        <v>0</v>
      </c>
      <c r="G36">
        <f t="shared" si="1"/>
        <v>0</v>
      </c>
    </row>
    <row r="37" spans="1:7" x14ac:dyDescent="0.2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f t="shared" si="1"/>
        <v>0</v>
      </c>
      <c r="G37">
        <f t="shared" si="1"/>
        <v>0</v>
      </c>
    </row>
    <row r="38" spans="1:7" x14ac:dyDescent="0.2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f t="shared" si="1"/>
        <v>0</v>
      </c>
      <c r="G38">
        <f t="shared" si="1"/>
        <v>0</v>
      </c>
    </row>
    <row r="39" spans="1:7" x14ac:dyDescent="0.2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f t="shared" si="1"/>
        <v>0</v>
      </c>
      <c r="G39">
        <f t="shared" si="1"/>
        <v>0</v>
      </c>
    </row>
    <row r="40" spans="1:7" x14ac:dyDescent="0.2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f t="shared" si="1"/>
        <v>0</v>
      </c>
      <c r="G40">
        <f t="shared" si="1"/>
        <v>0</v>
      </c>
    </row>
    <row r="41" spans="1:7" x14ac:dyDescent="0.2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f t="shared" si="1"/>
        <v>0</v>
      </c>
      <c r="G41">
        <f t="shared" si="1"/>
        <v>0</v>
      </c>
    </row>
    <row r="42" spans="1:7" x14ac:dyDescent="0.2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f t="shared" si="2"/>
        <v>0</v>
      </c>
      <c r="G42">
        <f t="shared" si="2"/>
        <v>0</v>
      </c>
    </row>
    <row r="43" spans="1:7" x14ac:dyDescent="0.2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f t="shared" si="2"/>
        <v>0</v>
      </c>
      <c r="G43">
        <f t="shared" si="2"/>
        <v>0</v>
      </c>
    </row>
    <row r="44" spans="1:7" x14ac:dyDescent="0.2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f t="shared" si="2"/>
        <v>0</v>
      </c>
      <c r="G44">
        <f t="shared" si="2"/>
        <v>0</v>
      </c>
    </row>
    <row r="45" spans="1:7" x14ac:dyDescent="0.2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f t="shared" si="2"/>
        <v>0</v>
      </c>
      <c r="G45">
        <f t="shared" si="2"/>
        <v>0</v>
      </c>
    </row>
    <row r="46" spans="1:7" x14ac:dyDescent="0.2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f t="shared" si="2"/>
        <v>0</v>
      </c>
      <c r="G46">
        <f t="shared" si="2"/>
        <v>0</v>
      </c>
    </row>
    <row r="47" spans="1:7" x14ac:dyDescent="0.2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f t="shared" si="2"/>
        <v>0</v>
      </c>
      <c r="G47">
        <f t="shared" si="2"/>
        <v>0</v>
      </c>
    </row>
    <row r="48" spans="1:7" x14ac:dyDescent="0.2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f t="shared" si="2"/>
        <v>0</v>
      </c>
      <c r="G48">
        <f t="shared" si="2"/>
        <v>0</v>
      </c>
    </row>
    <row r="49" spans="1:7" x14ac:dyDescent="0.2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f t="shared" si="2"/>
        <v>0</v>
      </c>
      <c r="G49">
        <f t="shared" si="2"/>
        <v>0</v>
      </c>
    </row>
    <row r="50" spans="1:7" x14ac:dyDescent="0.2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f t="shared" si="2"/>
        <v>0</v>
      </c>
      <c r="G50">
        <f t="shared" si="2"/>
        <v>0</v>
      </c>
    </row>
    <row r="51" spans="1:7" x14ac:dyDescent="0.2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f t="shared" si="2"/>
        <v>0</v>
      </c>
      <c r="G51">
        <f t="shared" si="2"/>
        <v>0</v>
      </c>
    </row>
    <row r="52" spans="1:7" x14ac:dyDescent="0.2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f t="shared" si="2"/>
        <v>0</v>
      </c>
      <c r="G52">
        <f t="shared" si="2"/>
        <v>0</v>
      </c>
    </row>
    <row r="53" spans="1:7" x14ac:dyDescent="0.2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f t="shared" si="2"/>
        <v>0</v>
      </c>
      <c r="G53">
        <f t="shared" si="2"/>
        <v>0</v>
      </c>
    </row>
    <row r="54" spans="1:7" x14ac:dyDescent="0.2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f t="shared" si="2"/>
        <v>0</v>
      </c>
      <c r="G54">
        <f t="shared" si="2"/>
        <v>0</v>
      </c>
    </row>
    <row r="55" spans="1:7" x14ac:dyDescent="0.2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f t="shared" si="2"/>
        <v>0</v>
      </c>
      <c r="G55">
        <f t="shared" si="2"/>
        <v>0</v>
      </c>
    </row>
    <row r="56" spans="1:7" x14ac:dyDescent="0.2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f t="shared" si="2"/>
        <v>0</v>
      </c>
      <c r="G56">
        <f t="shared" si="2"/>
        <v>0</v>
      </c>
    </row>
    <row r="57" spans="1:7" x14ac:dyDescent="0.2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f t="shared" si="2"/>
        <v>0</v>
      </c>
      <c r="G57">
        <f t="shared" si="2"/>
        <v>0</v>
      </c>
    </row>
    <row r="58" spans="1:7" x14ac:dyDescent="0.2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f t="shared" si="2"/>
        <v>0</v>
      </c>
      <c r="G58">
        <f t="shared" si="2"/>
        <v>0</v>
      </c>
    </row>
    <row r="59" spans="1:7" x14ac:dyDescent="0.2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f t="shared" si="2"/>
        <v>0</v>
      </c>
      <c r="G59">
        <f t="shared" si="2"/>
        <v>0</v>
      </c>
    </row>
    <row r="60" spans="1:7" x14ac:dyDescent="0.2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f t="shared" si="2"/>
        <v>0</v>
      </c>
      <c r="G60">
        <f t="shared" si="2"/>
        <v>0</v>
      </c>
    </row>
    <row r="61" spans="1:7" x14ac:dyDescent="0.2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f t="shared" si="2"/>
        <v>0</v>
      </c>
      <c r="G61">
        <f t="shared" si="2"/>
        <v>0</v>
      </c>
    </row>
    <row r="62" spans="1:7" x14ac:dyDescent="0.2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si="3"/>
        <v>0.73493975903614461</v>
      </c>
      <c r="F62">
        <f t="shared" si="3"/>
        <v>0</v>
      </c>
      <c r="G62">
        <f t="shared" si="3"/>
        <v>0</v>
      </c>
    </row>
    <row r="63" spans="1:7" x14ac:dyDescent="0.2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0.74698795180722899</v>
      </c>
      <c r="F63">
        <f t="shared" si="3"/>
        <v>0</v>
      </c>
      <c r="G63">
        <f t="shared" si="3"/>
        <v>0</v>
      </c>
    </row>
    <row r="64" spans="1:7" x14ac:dyDescent="0.2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0.75903614457831325</v>
      </c>
      <c r="F64">
        <f t="shared" si="3"/>
        <v>0</v>
      </c>
      <c r="G64">
        <f t="shared" si="3"/>
        <v>0</v>
      </c>
    </row>
    <row r="65" spans="1:7" x14ac:dyDescent="0.2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0.77108433734939763</v>
      </c>
      <c r="F65">
        <f t="shared" si="3"/>
        <v>0</v>
      </c>
      <c r="G65">
        <f t="shared" si="3"/>
        <v>0</v>
      </c>
    </row>
    <row r="66" spans="1:7" x14ac:dyDescent="0.2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0.78313253012048201</v>
      </c>
      <c r="F66">
        <f t="shared" si="3"/>
        <v>0</v>
      </c>
      <c r="G66">
        <f t="shared" si="3"/>
        <v>0</v>
      </c>
    </row>
    <row r="67" spans="1:7" x14ac:dyDescent="0.2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0.79518072289156627</v>
      </c>
      <c r="F67">
        <f t="shared" si="3"/>
        <v>0</v>
      </c>
      <c r="G67">
        <f t="shared" si="3"/>
        <v>0</v>
      </c>
    </row>
    <row r="68" spans="1:7" x14ac:dyDescent="0.2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0.80722891566265065</v>
      </c>
      <c r="F68">
        <f t="shared" si="3"/>
        <v>0</v>
      </c>
      <c r="G68">
        <f t="shared" si="3"/>
        <v>0</v>
      </c>
    </row>
    <row r="69" spans="1:7" x14ac:dyDescent="0.2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0.81927710843373502</v>
      </c>
      <c r="F69">
        <f t="shared" si="3"/>
        <v>0</v>
      </c>
      <c r="G69">
        <f t="shared" si="3"/>
        <v>0</v>
      </c>
    </row>
    <row r="70" spans="1:7" x14ac:dyDescent="0.2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0.83132530120481929</v>
      </c>
      <c r="F70">
        <f t="shared" si="3"/>
        <v>0</v>
      </c>
      <c r="G70">
        <f t="shared" si="3"/>
        <v>0</v>
      </c>
    </row>
    <row r="71" spans="1:7" x14ac:dyDescent="0.2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0.84337349397590367</v>
      </c>
      <c r="F71">
        <f t="shared" si="3"/>
        <v>0</v>
      </c>
      <c r="G71">
        <f t="shared" si="3"/>
        <v>0</v>
      </c>
    </row>
    <row r="72" spans="1:7" x14ac:dyDescent="0.2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0.85542168674698804</v>
      </c>
      <c r="F72">
        <f t="shared" si="3"/>
        <v>0</v>
      </c>
      <c r="G72">
        <f t="shared" si="3"/>
        <v>0</v>
      </c>
    </row>
    <row r="73" spans="1:7" x14ac:dyDescent="0.2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0.86746987951807231</v>
      </c>
      <c r="F73">
        <f t="shared" si="3"/>
        <v>0</v>
      </c>
      <c r="G73">
        <f t="shared" si="3"/>
        <v>0</v>
      </c>
    </row>
    <row r="74" spans="1:7" x14ac:dyDescent="0.2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0.87951807228915668</v>
      </c>
      <c r="F74">
        <f t="shared" si="3"/>
        <v>0</v>
      </c>
      <c r="G74">
        <f t="shared" si="3"/>
        <v>0</v>
      </c>
    </row>
    <row r="75" spans="1:7" x14ac:dyDescent="0.2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0.89156626506024106</v>
      </c>
      <c r="F75">
        <f t="shared" si="3"/>
        <v>0</v>
      </c>
      <c r="G75">
        <f t="shared" si="3"/>
        <v>0</v>
      </c>
    </row>
    <row r="76" spans="1:7" x14ac:dyDescent="0.2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0.90361445783132532</v>
      </c>
      <c r="F76">
        <f t="shared" si="3"/>
        <v>0</v>
      </c>
      <c r="G76">
        <f t="shared" si="3"/>
        <v>0</v>
      </c>
    </row>
    <row r="77" spans="1:7" x14ac:dyDescent="0.2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0.9156626506024097</v>
      </c>
      <c r="F77">
        <f t="shared" si="3"/>
        <v>0</v>
      </c>
      <c r="G77">
        <f t="shared" si="3"/>
        <v>0</v>
      </c>
    </row>
    <row r="78" spans="1:7" x14ac:dyDescent="0.2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0.92771084337349408</v>
      </c>
      <c r="F78">
        <f t="shared" si="3"/>
        <v>0</v>
      </c>
      <c r="G78">
        <f t="shared" si="3"/>
        <v>0</v>
      </c>
    </row>
    <row r="79" spans="1:7" x14ac:dyDescent="0.2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0.93975903614457834</v>
      </c>
      <c r="F79">
        <f t="shared" si="3"/>
        <v>0</v>
      </c>
      <c r="G79">
        <f t="shared" si="3"/>
        <v>0</v>
      </c>
    </row>
    <row r="80" spans="1:7" x14ac:dyDescent="0.2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0.95180722891566272</v>
      </c>
      <c r="F80">
        <f t="shared" si="3"/>
        <v>0</v>
      </c>
      <c r="G80">
        <f t="shared" si="3"/>
        <v>0</v>
      </c>
    </row>
    <row r="81" spans="1:7" x14ac:dyDescent="0.2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0.96385542168674698</v>
      </c>
      <c r="F81">
        <f t="shared" si="3"/>
        <v>0</v>
      </c>
      <c r="G81">
        <f t="shared" si="3"/>
        <v>0</v>
      </c>
    </row>
    <row r="82" spans="1:7" x14ac:dyDescent="0.2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0.97590361445783136</v>
      </c>
      <c r="F82">
        <f t="shared" si="3"/>
        <v>0</v>
      </c>
      <c r="G82">
        <f t="shared" si="3"/>
        <v>0</v>
      </c>
    </row>
    <row r="83" spans="1:7" x14ac:dyDescent="0.2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f t="shared" si="3"/>
        <v>0</v>
      </c>
      <c r="G83">
        <f t="shared" si="3"/>
        <v>0</v>
      </c>
    </row>
    <row r="84" spans="1:7" x14ac:dyDescent="0.2">
      <c r="A84" s="10">
        <v>84</v>
      </c>
      <c r="B84" s="10">
        <v>0.16193999999999997</v>
      </c>
      <c r="C84" s="10">
        <v>6</v>
      </c>
      <c r="D84" s="10">
        <v>6</v>
      </c>
      <c r="E84" s="10">
        <v>1</v>
      </c>
      <c r="F84" s="10">
        <v>0</v>
      </c>
      <c r="G84" s="10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baseColWidth="10" defaultRowHeight="15" x14ac:dyDescent="0.2"/>
  <sheetData>
    <row r="1" spans="1:7" x14ac:dyDescent="0.2">
      <c r="A1" t="s">
        <v>175</v>
      </c>
      <c r="B1" t="s">
        <v>204</v>
      </c>
      <c r="C1" t="s">
        <v>176</v>
      </c>
      <c r="D1" t="s">
        <v>189</v>
      </c>
      <c r="E1" t="s">
        <v>177</v>
      </c>
      <c r="F1" t="s">
        <v>180</v>
      </c>
      <c r="G1" t="s">
        <v>181</v>
      </c>
    </row>
    <row r="2" spans="1:7" x14ac:dyDescent="0.2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f t="shared" si="0"/>
        <v>1.2048192771084338E-2</v>
      </c>
      <c r="G2">
        <f t="shared" si="0"/>
        <v>1.2048192771084338E-2</v>
      </c>
    </row>
    <row r="3" spans="1:7" x14ac:dyDescent="0.2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f t="shared" si="0"/>
        <v>2.4096385542168676E-2</v>
      </c>
      <c r="G3">
        <f t="shared" si="0"/>
        <v>2.4096385542168676E-2</v>
      </c>
    </row>
    <row r="4" spans="1:7" x14ac:dyDescent="0.2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f t="shared" si="0"/>
        <v>3.6144578313253017E-2</v>
      </c>
      <c r="G4">
        <f t="shared" si="0"/>
        <v>3.6144578313253017E-2</v>
      </c>
    </row>
    <row r="5" spans="1:7" x14ac:dyDescent="0.2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f t="shared" si="0"/>
        <v>4.8192771084337352E-2</v>
      </c>
      <c r="G5">
        <f t="shared" si="0"/>
        <v>4.8192771084337352E-2</v>
      </c>
    </row>
    <row r="6" spans="1:7" x14ac:dyDescent="0.2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f t="shared" si="0"/>
        <v>6.0240963855421686E-2</v>
      </c>
      <c r="G6">
        <f t="shared" si="0"/>
        <v>6.0240963855421686E-2</v>
      </c>
    </row>
    <row r="7" spans="1:7" x14ac:dyDescent="0.2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f t="shared" si="0"/>
        <v>7.2289156626506035E-2</v>
      </c>
      <c r="G7">
        <f t="shared" si="0"/>
        <v>7.2289156626506035E-2</v>
      </c>
    </row>
    <row r="8" spans="1:7" x14ac:dyDescent="0.2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f t="shared" si="0"/>
        <v>8.4337349397590369E-2</v>
      </c>
      <c r="G8">
        <f t="shared" si="0"/>
        <v>8.4337349397590369E-2</v>
      </c>
    </row>
    <row r="9" spans="1:7" x14ac:dyDescent="0.2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f t="shared" si="0"/>
        <v>9.6385542168674704E-2</v>
      </c>
      <c r="G9">
        <f t="shared" si="0"/>
        <v>9.6385542168674704E-2</v>
      </c>
    </row>
    <row r="10" spans="1:7" x14ac:dyDescent="0.2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f t="shared" si="0"/>
        <v>0.10843373493975904</v>
      </c>
      <c r="G10">
        <f t="shared" si="0"/>
        <v>0.10843373493975904</v>
      </c>
    </row>
    <row r="11" spans="1:7" x14ac:dyDescent="0.2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f t="shared" si="0"/>
        <v>0.12048192771084337</v>
      </c>
      <c r="G11">
        <f t="shared" si="0"/>
        <v>0.12048192771084337</v>
      </c>
    </row>
    <row r="12" spans="1:7" x14ac:dyDescent="0.2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f t="shared" si="0"/>
        <v>0.13253012048192772</v>
      </c>
      <c r="G12">
        <f t="shared" si="0"/>
        <v>0.13253012048192772</v>
      </c>
    </row>
    <row r="13" spans="1:7" x14ac:dyDescent="0.2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f t="shared" si="0"/>
        <v>0.14457831325301207</v>
      </c>
      <c r="G13">
        <f t="shared" si="0"/>
        <v>0.14457831325301207</v>
      </c>
    </row>
    <row r="14" spans="1:7" x14ac:dyDescent="0.2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f t="shared" si="0"/>
        <v>0.15662650602409639</v>
      </c>
      <c r="G14">
        <f t="shared" si="0"/>
        <v>0.15662650602409639</v>
      </c>
    </row>
    <row r="15" spans="1:7" x14ac:dyDescent="0.2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f t="shared" si="0"/>
        <v>0.16867469879518074</v>
      </c>
      <c r="G15">
        <f t="shared" si="0"/>
        <v>0.16867469879518074</v>
      </c>
    </row>
    <row r="16" spans="1:7" x14ac:dyDescent="0.2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f t="shared" si="0"/>
        <v>0.18072289156626506</v>
      </c>
      <c r="G16">
        <f t="shared" si="0"/>
        <v>0.18072289156626506</v>
      </c>
    </row>
    <row r="17" spans="1:7" x14ac:dyDescent="0.2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f t="shared" si="0"/>
        <v>0.19277108433734941</v>
      </c>
      <c r="G17">
        <f t="shared" si="0"/>
        <v>0.19277108433734941</v>
      </c>
    </row>
    <row r="18" spans="1:7" x14ac:dyDescent="0.2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f t="shared" si="0"/>
        <v>0.20481927710843376</v>
      </c>
      <c r="G18">
        <f t="shared" si="0"/>
        <v>0.20481927710843376</v>
      </c>
    </row>
    <row r="19" spans="1:7" x14ac:dyDescent="0.2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f t="shared" si="0"/>
        <v>0.21686746987951808</v>
      </c>
      <c r="G19">
        <f t="shared" si="0"/>
        <v>0.21686746987951808</v>
      </c>
    </row>
    <row r="20" spans="1:7" x14ac:dyDescent="0.2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f t="shared" si="0"/>
        <v>0.22891566265060243</v>
      </c>
      <c r="G20">
        <f t="shared" si="0"/>
        <v>0.22891566265060243</v>
      </c>
    </row>
    <row r="21" spans="1:7" x14ac:dyDescent="0.2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f t="shared" si="0"/>
        <v>0.24096385542168675</v>
      </c>
      <c r="G21">
        <f t="shared" si="0"/>
        <v>0.24096385542168675</v>
      </c>
    </row>
    <row r="22" spans="1:7" x14ac:dyDescent="0.2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f t="shared" si="1"/>
        <v>0.25301204819277112</v>
      </c>
      <c r="G22">
        <f t="shared" si="1"/>
        <v>0.25301204819277112</v>
      </c>
    </row>
    <row r="23" spans="1:7" x14ac:dyDescent="0.2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f t="shared" si="1"/>
        <v>0.26506024096385544</v>
      </c>
      <c r="G23">
        <f t="shared" si="1"/>
        <v>0.26506024096385544</v>
      </c>
    </row>
    <row r="24" spans="1:7" x14ac:dyDescent="0.2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f t="shared" si="1"/>
        <v>0.27710843373493976</v>
      </c>
      <c r="G24">
        <f t="shared" si="1"/>
        <v>0.27710843373493976</v>
      </c>
    </row>
    <row r="25" spans="1:7" x14ac:dyDescent="0.2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f t="shared" si="1"/>
        <v>0.28915662650602414</v>
      </c>
      <c r="G25">
        <f t="shared" si="1"/>
        <v>0.28915662650602414</v>
      </c>
    </row>
    <row r="26" spans="1:7" x14ac:dyDescent="0.2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f t="shared" si="1"/>
        <v>0.30120481927710846</v>
      </c>
      <c r="G26">
        <f t="shared" si="1"/>
        <v>0.30120481927710846</v>
      </c>
    </row>
    <row r="27" spans="1:7" x14ac:dyDescent="0.2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f t="shared" si="1"/>
        <v>0.31325301204819278</v>
      </c>
      <c r="G27">
        <f t="shared" si="1"/>
        <v>0.31325301204819278</v>
      </c>
    </row>
    <row r="28" spans="1:7" x14ac:dyDescent="0.2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f t="shared" si="1"/>
        <v>0.3253012048192771</v>
      </c>
      <c r="G28">
        <f t="shared" si="1"/>
        <v>0.3253012048192771</v>
      </c>
    </row>
    <row r="29" spans="1:7" x14ac:dyDescent="0.2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f t="shared" si="1"/>
        <v>0.33734939759036148</v>
      </c>
      <c r="G29">
        <f t="shared" si="1"/>
        <v>0.33734939759036148</v>
      </c>
    </row>
    <row r="30" spans="1:7" x14ac:dyDescent="0.2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f t="shared" si="1"/>
        <v>0.3493975903614458</v>
      </c>
      <c r="G30">
        <f t="shared" si="1"/>
        <v>0.3493975903614458</v>
      </c>
    </row>
    <row r="31" spans="1:7" x14ac:dyDescent="0.2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f t="shared" si="1"/>
        <v>0.36144578313253012</v>
      </c>
      <c r="G31">
        <f t="shared" si="1"/>
        <v>0.36144578313253012</v>
      </c>
    </row>
    <row r="32" spans="1:7" x14ac:dyDescent="0.2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f t="shared" si="1"/>
        <v>0.37349397590361449</v>
      </c>
      <c r="G32">
        <f t="shared" si="1"/>
        <v>0.37349397590361449</v>
      </c>
    </row>
    <row r="33" spans="1:7" x14ac:dyDescent="0.2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f t="shared" si="1"/>
        <v>0.38554216867469882</v>
      </c>
      <c r="G33">
        <f t="shared" si="1"/>
        <v>0.38554216867469882</v>
      </c>
    </row>
    <row r="34" spans="1:7" x14ac:dyDescent="0.2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f t="shared" si="1"/>
        <v>0.39759036144578314</v>
      </c>
      <c r="G34">
        <f t="shared" si="1"/>
        <v>0.39759036144578314</v>
      </c>
    </row>
    <row r="35" spans="1:7" x14ac:dyDescent="0.2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f t="shared" si="1"/>
        <v>0.40963855421686751</v>
      </c>
      <c r="G35">
        <f t="shared" si="1"/>
        <v>0.40963855421686751</v>
      </c>
    </row>
    <row r="36" spans="1:7" x14ac:dyDescent="0.2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f t="shared" si="1"/>
        <v>0.42168674698795183</v>
      </c>
      <c r="G36">
        <f t="shared" si="1"/>
        <v>0.42168674698795183</v>
      </c>
    </row>
    <row r="37" spans="1:7" x14ac:dyDescent="0.2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f t="shared" si="1"/>
        <v>0.43373493975903615</v>
      </c>
      <c r="G37">
        <f t="shared" si="1"/>
        <v>0.43373493975903615</v>
      </c>
    </row>
    <row r="38" spans="1:7" x14ac:dyDescent="0.2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f t="shared" si="1"/>
        <v>0.44578313253012053</v>
      </c>
      <c r="G38">
        <f t="shared" si="1"/>
        <v>0.44578313253012053</v>
      </c>
    </row>
    <row r="39" spans="1:7" x14ac:dyDescent="0.2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f t="shared" si="1"/>
        <v>0.45783132530120485</v>
      </c>
      <c r="G39">
        <f t="shared" si="1"/>
        <v>0.45783132530120485</v>
      </c>
    </row>
    <row r="40" spans="1:7" x14ac:dyDescent="0.2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f t="shared" si="1"/>
        <v>0.46987951807228917</v>
      </c>
      <c r="G40">
        <f t="shared" si="1"/>
        <v>0.46987951807228917</v>
      </c>
    </row>
    <row r="41" spans="1:7" x14ac:dyDescent="0.2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f t="shared" si="1"/>
        <v>0.48192771084337349</v>
      </c>
      <c r="G41">
        <f t="shared" si="1"/>
        <v>0.48192771084337349</v>
      </c>
    </row>
    <row r="42" spans="1:7" x14ac:dyDescent="0.2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f t="shared" si="2"/>
        <v>0.49397590361445787</v>
      </c>
      <c r="G42">
        <f t="shared" si="2"/>
        <v>0.49397590361445787</v>
      </c>
    </row>
    <row r="43" spans="1:7" x14ac:dyDescent="0.2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f t="shared" si="2"/>
        <v>0.50602409638554224</v>
      </c>
      <c r="G43">
        <f t="shared" si="2"/>
        <v>0.50602409638554224</v>
      </c>
    </row>
    <row r="44" spans="1:7" x14ac:dyDescent="0.2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f t="shared" si="2"/>
        <v>0.51807228915662651</v>
      </c>
      <c r="G44">
        <f t="shared" si="2"/>
        <v>0.51807228915662651</v>
      </c>
    </row>
    <row r="45" spans="1:7" x14ac:dyDescent="0.2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f t="shared" si="2"/>
        <v>0.53012048192771088</v>
      </c>
      <c r="G45">
        <f t="shared" si="2"/>
        <v>0.53012048192771088</v>
      </c>
    </row>
    <row r="46" spans="1:7" x14ac:dyDescent="0.2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f t="shared" si="2"/>
        <v>0.54216867469879526</v>
      </c>
      <c r="G46">
        <f t="shared" si="2"/>
        <v>0.54216867469879526</v>
      </c>
    </row>
    <row r="47" spans="1:7" x14ac:dyDescent="0.2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f t="shared" si="2"/>
        <v>0.55421686746987953</v>
      </c>
      <c r="G47">
        <f t="shared" si="2"/>
        <v>0.55421686746987953</v>
      </c>
    </row>
    <row r="48" spans="1:7" x14ac:dyDescent="0.2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f t="shared" si="2"/>
        <v>0.5662650602409639</v>
      </c>
      <c r="G48">
        <f t="shared" si="2"/>
        <v>0.5662650602409639</v>
      </c>
    </row>
    <row r="49" spans="1:7" x14ac:dyDescent="0.2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f t="shared" si="2"/>
        <v>0.57831325301204828</v>
      </c>
      <c r="G49">
        <f t="shared" si="2"/>
        <v>0.57831325301204828</v>
      </c>
    </row>
    <row r="50" spans="1:7" x14ac:dyDescent="0.2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f t="shared" si="2"/>
        <v>0.59036144578313254</v>
      </c>
      <c r="G50">
        <f t="shared" si="2"/>
        <v>0.59036144578313254</v>
      </c>
    </row>
    <row r="51" spans="1:7" x14ac:dyDescent="0.2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f t="shared" si="2"/>
        <v>0.60240963855421692</v>
      </c>
      <c r="G51">
        <f t="shared" si="2"/>
        <v>0.60240963855421692</v>
      </c>
    </row>
    <row r="52" spans="1:7" x14ac:dyDescent="0.2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f t="shared" si="2"/>
        <v>0.61445783132530118</v>
      </c>
      <c r="G52">
        <f t="shared" si="2"/>
        <v>0.61445783132530118</v>
      </c>
    </row>
    <row r="53" spans="1:7" x14ac:dyDescent="0.2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f t="shared" si="2"/>
        <v>0.62650602409638556</v>
      </c>
      <c r="G53">
        <f t="shared" si="2"/>
        <v>0.62650602409638556</v>
      </c>
    </row>
    <row r="54" spans="1:7" x14ac:dyDescent="0.2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f t="shared" si="2"/>
        <v>0.63855421686746994</v>
      </c>
      <c r="G54">
        <f t="shared" si="2"/>
        <v>0.63855421686746994</v>
      </c>
    </row>
    <row r="55" spans="1:7" x14ac:dyDescent="0.2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f t="shared" si="2"/>
        <v>0.6506024096385542</v>
      </c>
      <c r="G55">
        <f t="shared" si="2"/>
        <v>0.6506024096385542</v>
      </c>
    </row>
    <row r="56" spans="1:7" x14ac:dyDescent="0.2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f t="shared" si="2"/>
        <v>0.66265060240963858</v>
      </c>
      <c r="G56">
        <f t="shared" si="2"/>
        <v>0.66265060240963858</v>
      </c>
    </row>
    <row r="57" spans="1:7" x14ac:dyDescent="0.2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f t="shared" si="2"/>
        <v>0.67469879518072295</v>
      </c>
      <c r="G57">
        <f t="shared" si="2"/>
        <v>0.67469879518072295</v>
      </c>
    </row>
    <row r="58" spans="1:7" x14ac:dyDescent="0.2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f t="shared" si="2"/>
        <v>0.68674698795180722</v>
      </c>
      <c r="G58">
        <f t="shared" si="2"/>
        <v>0.68674698795180722</v>
      </c>
    </row>
    <row r="59" spans="1:7" x14ac:dyDescent="0.2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f t="shared" si="2"/>
        <v>0.6987951807228916</v>
      </c>
      <c r="G59">
        <f t="shared" si="2"/>
        <v>0.6987951807228916</v>
      </c>
    </row>
    <row r="60" spans="1:7" x14ac:dyDescent="0.2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f t="shared" si="2"/>
        <v>0.71084337349397597</v>
      </c>
      <c r="G60">
        <f t="shared" si="2"/>
        <v>0.71084337349397597</v>
      </c>
    </row>
    <row r="61" spans="1:7" x14ac:dyDescent="0.2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f t="shared" si="2"/>
        <v>0.72289156626506024</v>
      </c>
      <c r="G61">
        <f t="shared" si="2"/>
        <v>0.72289156626506024</v>
      </c>
    </row>
    <row r="62" spans="1:7" x14ac:dyDescent="0.2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ref="E62:G82" si="4">E$84/($A$84-($A$2-1)) *($A62 -($A$2-1))</f>
        <v>0.73493975903614461</v>
      </c>
      <c r="F62">
        <f t="shared" si="4"/>
        <v>0.73493975903614461</v>
      </c>
      <c r="G62">
        <f t="shared" si="4"/>
        <v>0.73493975903614461</v>
      </c>
    </row>
    <row r="63" spans="1:7" x14ac:dyDescent="0.2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4"/>
        <v>0.74698795180722899</v>
      </c>
      <c r="F63">
        <f t="shared" si="4"/>
        <v>0.74698795180722899</v>
      </c>
      <c r="G63">
        <f t="shared" si="4"/>
        <v>0.74698795180722899</v>
      </c>
    </row>
    <row r="64" spans="1:7" x14ac:dyDescent="0.2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4"/>
        <v>0.75903614457831325</v>
      </c>
      <c r="F64">
        <f t="shared" si="4"/>
        <v>0.75903614457831325</v>
      </c>
      <c r="G64">
        <f t="shared" si="4"/>
        <v>0.75903614457831325</v>
      </c>
    </row>
    <row r="65" spans="1:7" x14ac:dyDescent="0.2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4"/>
        <v>0.77108433734939763</v>
      </c>
      <c r="F65">
        <f t="shared" si="4"/>
        <v>0.77108433734939763</v>
      </c>
      <c r="G65">
        <f t="shared" si="4"/>
        <v>0.77108433734939763</v>
      </c>
    </row>
    <row r="66" spans="1:7" x14ac:dyDescent="0.2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4"/>
        <v>0.78313253012048201</v>
      </c>
      <c r="F66">
        <f t="shared" si="4"/>
        <v>0.78313253012048201</v>
      </c>
      <c r="G66">
        <f t="shared" si="4"/>
        <v>0.78313253012048201</v>
      </c>
    </row>
    <row r="67" spans="1:7" x14ac:dyDescent="0.2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4"/>
        <v>0.79518072289156627</v>
      </c>
      <c r="F67">
        <f t="shared" si="4"/>
        <v>0.79518072289156627</v>
      </c>
      <c r="G67">
        <f t="shared" si="4"/>
        <v>0.79518072289156627</v>
      </c>
    </row>
    <row r="68" spans="1:7" x14ac:dyDescent="0.2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4"/>
        <v>0.80722891566265065</v>
      </c>
      <c r="F68">
        <f t="shared" si="4"/>
        <v>0.80722891566265065</v>
      </c>
      <c r="G68">
        <f t="shared" si="4"/>
        <v>0.80722891566265065</v>
      </c>
    </row>
    <row r="69" spans="1:7" x14ac:dyDescent="0.2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4"/>
        <v>0.81927710843373502</v>
      </c>
      <c r="F69">
        <f t="shared" si="4"/>
        <v>0.81927710843373502</v>
      </c>
      <c r="G69">
        <f t="shared" si="4"/>
        <v>0.81927710843373502</v>
      </c>
    </row>
    <row r="70" spans="1:7" x14ac:dyDescent="0.2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4"/>
        <v>0.83132530120481929</v>
      </c>
      <c r="F70">
        <f t="shared" si="4"/>
        <v>0.83132530120481929</v>
      </c>
      <c r="G70">
        <f t="shared" si="4"/>
        <v>0.83132530120481929</v>
      </c>
    </row>
    <row r="71" spans="1:7" x14ac:dyDescent="0.2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4"/>
        <v>0.84337349397590367</v>
      </c>
      <c r="F71">
        <f t="shared" si="4"/>
        <v>0.84337349397590367</v>
      </c>
      <c r="G71">
        <f t="shared" si="4"/>
        <v>0.84337349397590367</v>
      </c>
    </row>
    <row r="72" spans="1:7" x14ac:dyDescent="0.2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4"/>
        <v>0.85542168674698804</v>
      </c>
      <c r="F72">
        <f t="shared" si="4"/>
        <v>0.85542168674698804</v>
      </c>
      <c r="G72">
        <f t="shared" si="4"/>
        <v>0.85542168674698804</v>
      </c>
    </row>
    <row r="73" spans="1:7" x14ac:dyDescent="0.2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4"/>
        <v>0.86746987951807231</v>
      </c>
      <c r="F73">
        <f t="shared" si="4"/>
        <v>0.86746987951807231</v>
      </c>
      <c r="G73">
        <f t="shared" si="4"/>
        <v>0.86746987951807231</v>
      </c>
    </row>
    <row r="74" spans="1:7" x14ac:dyDescent="0.2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4"/>
        <v>0.87951807228915668</v>
      </c>
      <c r="F74">
        <f t="shared" si="4"/>
        <v>0.87951807228915668</v>
      </c>
      <c r="G74">
        <f t="shared" si="4"/>
        <v>0.87951807228915668</v>
      </c>
    </row>
    <row r="75" spans="1:7" x14ac:dyDescent="0.2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4"/>
        <v>0.89156626506024106</v>
      </c>
      <c r="F75">
        <f t="shared" si="4"/>
        <v>0.89156626506024106</v>
      </c>
      <c r="G75">
        <f t="shared" si="4"/>
        <v>0.89156626506024106</v>
      </c>
    </row>
    <row r="76" spans="1:7" x14ac:dyDescent="0.2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4"/>
        <v>0.90361445783132532</v>
      </c>
      <c r="F76">
        <f t="shared" si="4"/>
        <v>0.90361445783132532</v>
      </c>
      <c r="G76">
        <f t="shared" si="4"/>
        <v>0.90361445783132532</v>
      </c>
    </row>
    <row r="77" spans="1:7" x14ac:dyDescent="0.2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4"/>
        <v>0.9156626506024097</v>
      </c>
      <c r="F77">
        <f t="shared" si="4"/>
        <v>0.9156626506024097</v>
      </c>
      <c r="G77">
        <f t="shared" si="4"/>
        <v>0.9156626506024097</v>
      </c>
    </row>
    <row r="78" spans="1:7" x14ac:dyDescent="0.2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4"/>
        <v>0.92771084337349408</v>
      </c>
      <c r="F78">
        <f t="shared" si="4"/>
        <v>0.92771084337349408</v>
      </c>
      <c r="G78">
        <f t="shared" si="4"/>
        <v>0.92771084337349408</v>
      </c>
    </row>
    <row r="79" spans="1:7" x14ac:dyDescent="0.2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4"/>
        <v>0.93975903614457834</v>
      </c>
      <c r="F79">
        <f t="shared" si="4"/>
        <v>0.93975903614457834</v>
      </c>
      <c r="G79">
        <f t="shared" si="4"/>
        <v>0.93975903614457834</v>
      </c>
    </row>
    <row r="80" spans="1:7" x14ac:dyDescent="0.2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4"/>
        <v>0.95180722891566272</v>
      </c>
      <c r="F80">
        <f t="shared" si="4"/>
        <v>0.95180722891566272</v>
      </c>
      <c r="G80">
        <f t="shared" si="4"/>
        <v>0.95180722891566272</v>
      </c>
    </row>
    <row r="81" spans="1:7" x14ac:dyDescent="0.2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4"/>
        <v>0.96385542168674698</v>
      </c>
      <c r="F81">
        <f t="shared" si="4"/>
        <v>0.96385542168674698</v>
      </c>
      <c r="G81">
        <f t="shared" si="4"/>
        <v>0.96385542168674698</v>
      </c>
    </row>
    <row r="82" spans="1:7" x14ac:dyDescent="0.2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4"/>
        <v>0.97590361445783136</v>
      </c>
      <c r="F82">
        <f t="shared" si="4"/>
        <v>0.97590361445783136</v>
      </c>
      <c r="G82">
        <f t="shared" si="4"/>
        <v>0.97590361445783136</v>
      </c>
    </row>
    <row r="83" spans="1:7" x14ac:dyDescent="0.2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f t="shared" si="3"/>
        <v>0.98795180722891573</v>
      </c>
      <c r="G83">
        <f t="shared" si="3"/>
        <v>0.98795180722891573</v>
      </c>
    </row>
    <row r="84" spans="1:7" x14ac:dyDescent="0.2">
      <c r="A84" s="10">
        <v>84</v>
      </c>
      <c r="B84" s="10">
        <v>0.16193999999999997</v>
      </c>
      <c r="C84" s="10">
        <v>6</v>
      </c>
      <c r="D84" s="10">
        <v>6</v>
      </c>
      <c r="E84" s="10">
        <v>1</v>
      </c>
      <c r="F84" s="10">
        <v>1</v>
      </c>
      <c r="G84" s="10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6" sqref="H86"/>
    </sheetView>
  </sheetViews>
  <sheetFormatPr baseColWidth="10" defaultRowHeight="15" x14ac:dyDescent="0.2"/>
  <sheetData>
    <row r="1" spans="1:9" x14ac:dyDescent="0.2">
      <c r="A1" t="s">
        <v>175</v>
      </c>
      <c r="B1" t="s">
        <v>204</v>
      </c>
      <c r="C1" t="s">
        <v>176</v>
      </c>
      <c r="D1" t="s">
        <v>189</v>
      </c>
      <c r="E1" t="s">
        <v>177</v>
      </c>
      <c r="F1" t="s">
        <v>190</v>
      </c>
      <c r="G1" t="s">
        <v>190</v>
      </c>
      <c r="H1" t="s">
        <v>191</v>
      </c>
      <c r="I1" t="s">
        <v>192</v>
      </c>
    </row>
    <row r="2" spans="1:9" x14ac:dyDescent="0.2">
      <c r="A2">
        <v>2</v>
      </c>
      <c r="B2">
        <v>9.360000000000035E-3</v>
      </c>
      <c r="C2">
        <f t="shared" ref="C2:E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v>1</v>
      </c>
      <c r="G5">
        <v>1</v>
      </c>
      <c r="H5">
        <v>0</v>
      </c>
      <c r="I5">
        <v>0</v>
      </c>
    </row>
    <row r="6" spans="1:9" x14ac:dyDescent="0.2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v>1</v>
      </c>
      <c r="G10">
        <v>1</v>
      </c>
      <c r="H10">
        <v>1</v>
      </c>
      <c r="I10">
        <v>1</v>
      </c>
    </row>
    <row r="11" spans="1:9" x14ac:dyDescent="0.2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v>1</v>
      </c>
      <c r="G15">
        <v>1</v>
      </c>
      <c r="H15">
        <v>0</v>
      </c>
      <c r="I15">
        <v>0</v>
      </c>
    </row>
    <row r="16" spans="1:9" x14ac:dyDescent="0.2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v>1</v>
      </c>
      <c r="G20">
        <v>1</v>
      </c>
      <c r="H20">
        <v>1</v>
      </c>
      <c r="I20">
        <v>1</v>
      </c>
    </row>
    <row r="21" spans="1:9" x14ac:dyDescent="0.2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22</v>
      </c>
      <c r="B22">
        <v>0.13578000000000001</v>
      </c>
      <c r="C22">
        <f t="shared" ref="C22:E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v>1</v>
      </c>
      <c r="G25">
        <v>1</v>
      </c>
      <c r="H25">
        <v>0</v>
      </c>
      <c r="I25">
        <v>0</v>
      </c>
    </row>
    <row r="26" spans="1:9" x14ac:dyDescent="0.2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v>1</v>
      </c>
      <c r="G30">
        <v>1</v>
      </c>
      <c r="H30">
        <v>1</v>
      </c>
      <c r="I30">
        <v>1</v>
      </c>
    </row>
    <row r="31" spans="1:9" x14ac:dyDescent="0.2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v>1</v>
      </c>
      <c r="G35">
        <v>1</v>
      </c>
      <c r="H35">
        <v>0</v>
      </c>
      <c r="I35">
        <v>0</v>
      </c>
    </row>
    <row r="36" spans="1:9" x14ac:dyDescent="0.2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v>1</v>
      </c>
      <c r="G40">
        <v>1</v>
      </c>
      <c r="H40">
        <v>1</v>
      </c>
      <c r="I40">
        <v>1</v>
      </c>
    </row>
    <row r="41" spans="1:9" x14ac:dyDescent="0.2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42</v>
      </c>
      <c r="B42">
        <v>0.16193999999999997</v>
      </c>
      <c r="C42">
        <f t="shared" ref="C42:E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v>1</v>
      </c>
      <c r="G45">
        <v>1</v>
      </c>
      <c r="H45">
        <v>0</v>
      </c>
      <c r="I45">
        <v>0</v>
      </c>
    </row>
    <row r="46" spans="1:9" x14ac:dyDescent="0.2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v>1</v>
      </c>
      <c r="G50">
        <v>1</v>
      </c>
      <c r="H50">
        <v>1</v>
      </c>
      <c r="I50">
        <v>1</v>
      </c>
    </row>
    <row r="51" spans="1:9" x14ac:dyDescent="0.2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v>1</v>
      </c>
      <c r="G55">
        <v>1</v>
      </c>
      <c r="H55">
        <v>0</v>
      </c>
      <c r="I55">
        <v>0</v>
      </c>
    </row>
    <row r="56" spans="1:9" x14ac:dyDescent="0.2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v>1</v>
      </c>
      <c r="G60">
        <v>1</v>
      </c>
      <c r="H60">
        <v>1</v>
      </c>
      <c r="I60">
        <v>1</v>
      </c>
    </row>
    <row r="61" spans="1:9" x14ac:dyDescent="0.2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62</v>
      </c>
      <c r="B62">
        <v>0.16193999999999997</v>
      </c>
      <c r="C62">
        <f t="shared" ref="C62:E83" si="3">C$84/($A$84-($A$2-1)) *($A62 -($A$2-1))</f>
        <v>4.4096385542168672</v>
      </c>
      <c r="D62">
        <f t="shared" si="3"/>
        <v>4.4096385542168672</v>
      </c>
      <c r="E62">
        <f t="shared" si="3"/>
        <v>0.73493975903614461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0.74698795180722899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0.75903614457831325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0.77108433734939763</v>
      </c>
      <c r="F65">
        <v>1</v>
      </c>
      <c r="G65">
        <v>1</v>
      </c>
      <c r="H65">
        <v>0</v>
      </c>
      <c r="I65">
        <v>0</v>
      </c>
    </row>
    <row r="66" spans="1:9" x14ac:dyDescent="0.2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0.78313253012048201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0.79518072289156627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0.80722891566265065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0.81927710843373502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0.83132530120481929</v>
      </c>
      <c r="F70">
        <v>1</v>
      </c>
      <c r="G70">
        <v>1</v>
      </c>
      <c r="H70">
        <v>1</v>
      </c>
      <c r="I70">
        <v>1</v>
      </c>
    </row>
    <row r="71" spans="1:9" x14ac:dyDescent="0.2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0.84337349397590367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0.85542168674698804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0.86746987951807231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0.87951807228915668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0.89156626506024106</v>
      </c>
      <c r="F75">
        <v>1</v>
      </c>
      <c r="G75">
        <v>1</v>
      </c>
      <c r="H75">
        <v>0</v>
      </c>
      <c r="I75">
        <v>0</v>
      </c>
    </row>
    <row r="76" spans="1:9" x14ac:dyDescent="0.2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0.90361445783132532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0.9156626506024097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0.92771084337349408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0.93975903614457834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0.95180722891566272</v>
      </c>
      <c r="F80">
        <v>1</v>
      </c>
      <c r="G80">
        <v>1</v>
      </c>
      <c r="H80">
        <v>1</v>
      </c>
      <c r="I80">
        <v>1</v>
      </c>
    </row>
    <row r="81" spans="1:9" x14ac:dyDescent="0.2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0.96385542168674698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0.97590361445783136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v>0</v>
      </c>
      <c r="G83">
        <v>0</v>
      </c>
      <c r="H83">
        <v>0</v>
      </c>
      <c r="I83">
        <v>0</v>
      </c>
    </row>
    <row r="84" spans="1:9" x14ac:dyDescent="0.2">
      <c r="A84" s="10">
        <v>84</v>
      </c>
      <c r="B84" s="10">
        <v>0.16193999999999997</v>
      </c>
      <c r="C84" s="10">
        <v>6</v>
      </c>
      <c r="D84" s="10">
        <v>6</v>
      </c>
      <c r="E84" s="10">
        <v>1</v>
      </c>
      <c r="F84">
        <v>0</v>
      </c>
      <c r="G84">
        <v>0</v>
      </c>
      <c r="H84">
        <v>0</v>
      </c>
      <c r="I84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workbookViewId="0"/>
  </sheetViews>
  <sheetFormatPr baseColWidth="10" defaultRowHeight="15" x14ac:dyDescent="0.2"/>
  <cols>
    <col min="1" max="1" width="10.164062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3203125" bestFit="1" customWidth="1"/>
    <col min="7" max="7" width="8.1640625" bestFit="1" customWidth="1"/>
    <col min="8" max="8" width="4" bestFit="1" customWidth="1"/>
    <col min="9" max="9" width="8.1640625" bestFit="1" customWidth="1"/>
  </cols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31</v>
      </c>
      <c r="B2">
        <v>0.95</v>
      </c>
      <c r="C2" t="s">
        <v>52</v>
      </c>
    </row>
    <row r="3" spans="1:9" x14ac:dyDescent="0.2">
      <c r="A3" t="s">
        <v>32</v>
      </c>
      <c r="B3">
        <f>D3/E3</f>
        <v>8.666666666666667E-2</v>
      </c>
      <c r="C3" t="s">
        <v>74</v>
      </c>
      <c r="D3">
        <v>0.26</v>
      </c>
      <c r="E3">
        <v>3</v>
      </c>
      <c r="F3" s="6"/>
    </row>
    <row r="4" spans="1:9" x14ac:dyDescent="0.2">
      <c r="A4" t="s">
        <v>37</v>
      </c>
      <c r="B4">
        <v>0</v>
      </c>
      <c r="C4" t="s">
        <v>38</v>
      </c>
    </row>
    <row r="5" spans="1:9" x14ac:dyDescent="0.2">
      <c r="A5" t="s">
        <v>41</v>
      </c>
      <c r="B5">
        <v>0.7</v>
      </c>
      <c r="C5" t="s">
        <v>40</v>
      </c>
      <c r="G5" s="5">
        <v>0.01</v>
      </c>
      <c r="H5">
        <v>0.1</v>
      </c>
      <c r="I5" s="5">
        <f>(G5/H5)^(1/50)</f>
        <v>0.954992586021436</v>
      </c>
    </row>
    <row r="6" spans="1:9" x14ac:dyDescent="0.2">
      <c r="A6" t="s">
        <v>42</v>
      </c>
      <c r="B6">
        <v>0</v>
      </c>
      <c r="C6" t="s">
        <v>43</v>
      </c>
    </row>
    <row r="7" spans="1:9" x14ac:dyDescent="0.2">
      <c r="A7" t="s">
        <v>44</v>
      </c>
      <c r="B7">
        <v>0.95</v>
      </c>
      <c r="C7" t="s">
        <v>50</v>
      </c>
    </row>
    <row r="8" spans="1:9" x14ac:dyDescent="0.2">
      <c r="A8" t="s">
        <v>48</v>
      </c>
      <c r="B8">
        <v>0</v>
      </c>
      <c r="C8" t="s">
        <v>51</v>
      </c>
    </row>
    <row r="9" spans="1:9" x14ac:dyDescent="0.2">
      <c r="A9" t="s">
        <v>47</v>
      </c>
      <c r="B9">
        <v>1</v>
      </c>
      <c r="C9" t="s">
        <v>49</v>
      </c>
    </row>
    <row r="10" spans="1:9" x14ac:dyDescent="0.2">
      <c r="A10" t="s">
        <v>45</v>
      </c>
      <c r="B10">
        <v>10</v>
      </c>
      <c r="C10" t="s">
        <v>46</v>
      </c>
    </row>
    <row r="11" spans="1:9" x14ac:dyDescent="0.2">
      <c r="A11" s="21" t="s">
        <v>144</v>
      </c>
      <c r="B11" s="21"/>
      <c r="C11" s="21"/>
      <c r="E11" t="s">
        <v>132</v>
      </c>
      <c r="F11" t="s">
        <v>133</v>
      </c>
    </row>
    <row r="12" spans="1:9" x14ac:dyDescent="0.2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2">
      <c r="A13" t="str">
        <f t="shared" si="0"/>
        <v>gY0_1_2_p</v>
      </c>
      <c r="B13">
        <f t="shared" ref="B13:B17" si="1">1+D13</f>
        <v>1.0316763431321683</v>
      </c>
      <c r="C13" t="str">
        <f t="shared" ref="C13:C17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2">
      <c r="A14" t="str">
        <f t="shared" si="0"/>
        <v>gY0_2_1_p</v>
      </c>
      <c r="B14">
        <f t="shared" si="1"/>
        <v>1.06</v>
      </c>
      <c r="C14" t="str">
        <f t="shared" si="2"/>
        <v>Sector 2 Region 1</v>
      </c>
      <c r="D14">
        <v>0.06</v>
      </c>
      <c r="E14">
        <v>2</v>
      </c>
      <c r="F14">
        <v>1</v>
      </c>
    </row>
    <row r="15" spans="1:9" x14ac:dyDescent="0.2">
      <c r="A15" t="str">
        <f t="shared" si="0"/>
        <v>gY0_2_2_p</v>
      </c>
      <c r="B15">
        <f t="shared" si="1"/>
        <v>1.06</v>
      </c>
      <c r="C15" t="str">
        <f t="shared" si="2"/>
        <v>Sector 2 Region 2</v>
      </c>
      <c r="D15">
        <v>0.06</v>
      </c>
      <c r="E15">
        <v>2</v>
      </c>
      <c r="F15">
        <v>2</v>
      </c>
    </row>
    <row r="16" spans="1:9" x14ac:dyDescent="0.2">
      <c r="A16" t="str">
        <f t="shared" si="0"/>
        <v>gY0_3_1_p</v>
      </c>
      <c r="B16">
        <f t="shared" si="1"/>
        <v>1.08</v>
      </c>
      <c r="C16" t="str">
        <f t="shared" si="2"/>
        <v>Sector 3 Region 1</v>
      </c>
      <c r="D16">
        <v>0.08</v>
      </c>
      <c r="E16">
        <v>3</v>
      </c>
      <c r="F16">
        <v>1</v>
      </c>
    </row>
    <row r="17" spans="1:6" x14ac:dyDescent="0.2">
      <c r="A17" t="str">
        <f t="shared" si="0"/>
        <v>gY0_3_2_p</v>
      </c>
      <c r="B17">
        <f t="shared" si="1"/>
        <v>1.08</v>
      </c>
      <c r="C17" t="str">
        <f t="shared" si="2"/>
        <v>Sector 3 Region 2</v>
      </c>
      <c r="D17">
        <v>0.08</v>
      </c>
      <c r="E17">
        <v>3</v>
      </c>
      <c r="F17">
        <v>2</v>
      </c>
    </row>
    <row r="18" spans="1:6" x14ac:dyDescent="0.2">
      <c r="A18" s="21" t="s">
        <v>143</v>
      </c>
      <c r="B18" s="21"/>
      <c r="C18" s="21"/>
      <c r="E18" t="s">
        <v>132</v>
      </c>
      <c r="F18" t="s">
        <v>133</v>
      </c>
    </row>
    <row r="19" spans="1:6" x14ac:dyDescent="0.2">
      <c r="A19" t="str">
        <f t="shared" ref="A19:A24" si="3">"gN0_" &amp; E19 &amp; "_" &amp; F19 &amp; "_p"</f>
        <v>gN0_1_1_p</v>
      </c>
      <c r="B19">
        <f>1+D19</f>
        <v>0.96908470998685992</v>
      </c>
      <c r="C19" t="str">
        <f>CONCATENATE(E$11," ",E19," ",F$11, " ",F19)</f>
        <v>Sector 1 Region 1</v>
      </c>
      <c r="D19">
        <v>-3.0915290013140102E-2</v>
      </c>
      <c r="E19">
        <v>1</v>
      </c>
      <c r="F19">
        <v>1</v>
      </c>
    </row>
    <row r="20" spans="1:6" x14ac:dyDescent="0.2">
      <c r="A20" t="str">
        <f t="shared" si="3"/>
        <v>gN0_1_2_p</v>
      </c>
      <c r="B20">
        <f t="shared" ref="B20:B24" si="4">1+D20</f>
        <v>0.96908470998685992</v>
      </c>
      <c r="C20" t="str">
        <f t="shared" ref="C20:C24" si="5">CONCATENATE(E$11," ",E20," ",F$11, " ",F20)</f>
        <v>Sector 1 Region 2</v>
      </c>
      <c r="D20">
        <v>-3.0915290013140102E-2</v>
      </c>
      <c r="E20">
        <v>1</v>
      </c>
      <c r="F20">
        <v>2</v>
      </c>
    </row>
    <row r="21" spans="1:6" x14ac:dyDescent="0.2">
      <c r="A21" t="str">
        <f t="shared" si="3"/>
        <v>gN0_2_1_p</v>
      </c>
      <c r="B21">
        <f t="shared" si="4"/>
        <v>0.96390202366026245</v>
      </c>
      <c r="C21" t="str">
        <f t="shared" si="5"/>
        <v>Sector 2 Region 1</v>
      </c>
      <c r="D21">
        <v>-3.6097976339737603E-2</v>
      </c>
      <c r="E21">
        <v>2</v>
      </c>
      <c r="F21">
        <v>1</v>
      </c>
    </row>
    <row r="22" spans="1:6" x14ac:dyDescent="0.2">
      <c r="A22" t="str">
        <f t="shared" si="3"/>
        <v>gN0_2_2_p</v>
      </c>
      <c r="B22">
        <f t="shared" si="4"/>
        <v>0.96390202366026245</v>
      </c>
      <c r="C22" t="str">
        <f t="shared" si="5"/>
        <v>Sector 2 Region 2</v>
      </c>
      <c r="D22">
        <v>-3.6097976339737603E-2</v>
      </c>
      <c r="E22">
        <v>2</v>
      </c>
      <c r="F22">
        <v>2</v>
      </c>
    </row>
    <row r="23" spans="1:6" x14ac:dyDescent="0.2">
      <c r="A23" t="str">
        <f t="shared" si="3"/>
        <v>gN0_3_1_p</v>
      </c>
      <c r="B23">
        <f t="shared" si="4"/>
        <v>1.0360979763397375</v>
      </c>
      <c r="C23" t="str">
        <f t="shared" si="5"/>
        <v>Sector 3 Region 1</v>
      </c>
      <c r="D23">
        <v>3.6097976339737624E-2</v>
      </c>
      <c r="E23">
        <v>3</v>
      </c>
      <c r="F23">
        <v>1</v>
      </c>
    </row>
    <row r="24" spans="1:6" x14ac:dyDescent="0.2">
      <c r="A24" t="str">
        <f t="shared" si="3"/>
        <v>gN0_3_2_p</v>
      </c>
      <c r="B24">
        <f t="shared" si="4"/>
        <v>1.0360979763397375</v>
      </c>
      <c r="C24" t="str">
        <f t="shared" si="5"/>
        <v>Sector 3 Region 2</v>
      </c>
      <c r="D24">
        <v>3.6097976339737624E-2</v>
      </c>
      <c r="E24">
        <v>3</v>
      </c>
      <c r="F24">
        <v>2</v>
      </c>
    </row>
  </sheetData>
  <mergeCells count="2">
    <mergeCell ref="A11:C11"/>
    <mergeCell ref="A18:C1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topLeftCell="A18" workbookViewId="0">
      <selection activeCell="B5" sqref="B5"/>
    </sheetView>
  </sheetViews>
  <sheetFormatPr baseColWidth="10" defaultRowHeight="15" x14ac:dyDescent="0.2"/>
  <cols>
    <col min="3" max="3" width="62.1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33</v>
      </c>
      <c r="B2">
        <v>0.5</v>
      </c>
      <c r="C2" t="s">
        <v>34</v>
      </c>
    </row>
    <row r="3" spans="1:5" x14ac:dyDescent="0.2">
      <c r="A3" t="s">
        <v>36</v>
      </c>
      <c r="B3">
        <v>1</v>
      </c>
      <c r="C3" t="s">
        <v>35</v>
      </c>
    </row>
    <row r="5" spans="1:5" x14ac:dyDescent="0.2">
      <c r="A5" t="s">
        <v>171</v>
      </c>
      <c r="B5">
        <v>3</v>
      </c>
      <c r="C5" t="s">
        <v>53</v>
      </c>
      <c r="D5">
        <v>0.81120000000000003</v>
      </c>
      <c r="E5">
        <v>4.7</v>
      </c>
    </row>
    <row r="6" spans="1:5" x14ac:dyDescent="0.2">
      <c r="A6" t="s">
        <v>54</v>
      </c>
      <c r="B6">
        <v>0.1</v>
      </c>
      <c r="C6" t="s">
        <v>55</v>
      </c>
    </row>
    <row r="7" spans="1:5" x14ac:dyDescent="0.2">
      <c r="A7" t="s">
        <v>56</v>
      </c>
      <c r="B7">
        <v>0</v>
      </c>
      <c r="C7" t="s">
        <v>57</v>
      </c>
    </row>
    <row r="8" spans="1:5" x14ac:dyDescent="0.2">
      <c r="A8" t="s">
        <v>58</v>
      </c>
      <c r="B8">
        <v>0</v>
      </c>
      <c r="C8" t="s">
        <v>59</v>
      </c>
    </row>
    <row r="9" spans="1:5" x14ac:dyDescent="0.2">
      <c r="A9" t="s">
        <v>172</v>
      </c>
      <c r="B9">
        <v>1.01</v>
      </c>
      <c r="C9" t="s">
        <v>71</v>
      </c>
    </row>
    <row r="10" spans="1:5" x14ac:dyDescent="0.2">
      <c r="A10" t="s">
        <v>173</v>
      </c>
      <c r="B10">
        <v>1.01</v>
      </c>
      <c r="C10" t="s">
        <v>72</v>
      </c>
    </row>
    <row r="11" spans="1:5" x14ac:dyDescent="0.2">
      <c r="A11" t="s">
        <v>174</v>
      </c>
      <c r="B11">
        <v>1.01</v>
      </c>
      <c r="C11" t="s">
        <v>73</v>
      </c>
    </row>
    <row r="12" spans="1:5" x14ac:dyDescent="0.2">
      <c r="A12" s="21" t="s">
        <v>145</v>
      </c>
      <c r="B12" s="21"/>
      <c r="C12" s="21"/>
      <c r="D12" t="s">
        <v>132</v>
      </c>
      <c r="E12" t="s">
        <v>133</v>
      </c>
    </row>
    <row r="13" spans="1:5" x14ac:dyDescent="0.2">
      <c r="A13" t="str">
        <f>"etaNK_" &amp; D13 &amp; "_" &amp; E13 &amp; "_p"</f>
        <v>etaNK_1_1_p</v>
      </c>
      <c r="B13">
        <v>0.99</v>
      </c>
      <c r="C13" t="str">
        <f t="shared" ref="C13:C18" si="0">CONCATENATE(D$12," ",D13," ",E$12, " ",E13)</f>
        <v>Sector 1 Region 1</v>
      </c>
      <c r="D13">
        <v>1</v>
      </c>
      <c r="E13">
        <v>1</v>
      </c>
    </row>
    <row r="14" spans="1:5" x14ac:dyDescent="0.2">
      <c r="A14" t="str">
        <f t="shared" ref="A14:A18" si="1">"etaNK_" &amp; D14 &amp; "_" &amp; E14 &amp; "_p"</f>
        <v>etaNK_1_2_p</v>
      </c>
      <c r="B14">
        <v>0.99</v>
      </c>
      <c r="C14" t="str">
        <f t="shared" si="0"/>
        <v>Sector 1 Region 2</v>
      </c>
      <c r="D14">
        <v>1</v>
      </c>
      <c r="E14">
        <v>2</v>
      </c>
    </row>
    <row r="15" spans="1:5" x14ac:dyDescent="0.2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5" x14ac:dyDescent="0.2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5" x14ac:dyDescent="0.2">
      <c r="A17" t="str">
        <f t="shared" si="1"/>
        <v>etaNK_3_1_p</v>
      </c>
      <c r="B17">
        <v>0.99</v>
      </c>
      <c r="C17" t="str">
        <f t="shared" si="0"/>
        <v>Sector 3 Region 1</v>
      </c>
      <c r="D17">
        <v>3</v>
      </c>
      <c r="E17">
        <v>1</v>
      </c>
    </row>
    <row r="18" spans="1:5" x14ac:dyDescent="0.2">
      <c r="A18" t="str">
        <f t="shared" si="1"/>
        <v>etaNK_3_2_p</v>
      </c>
      <c r="B18">
        <v>0.99</v>
      </c>
      <c r="C18" t="str">
        <f t="shared" si="0"/>
        <v>Sector 3 Region 2</v>
      </c>
      <c r="D18">
        <v>3</v>
      </c>
      <c r="E18">
        <v>2</v>
      </c>
    </row>
    <row r="19" spans="1:5" x14ac:dyDescent="0.2">
      <c r="A19" s="21" t="s">
        <v>146</v>
      </c>
      <c r="B19" s="21"/>
      <c r="C19" s="21"/>
      <c r="D19" t="s">
        <v>132</v>
      </c>
      <c r="E19" t="s">
        <v>133</v>
      </c>
    </row>
    <row r="20" spans="1:5" x14ac:dyDescent="0.2">
      <c r="A20" t="str">
        <f>"phiGA_" &amp; D20 &amp; "_" &amp; E20 &amp; "_p"</f>
        <v>phiGA_1_1_p</v>
      </c>
      <c r="B20">
        <v>1</v>
      </c>
      <c r="C20" t="str">
        <f t="shared" ref="C20:C25" si="2">CONCATENATE(D$12," ",D20," ",E$12, " ",E20)</f>
        <v>Sector 1 Region 1</v>
      </c>
      <c r="D20">
        <v>1</v>
      </c>
      <c r="E20">
        <v>1</v>
      </c>
    </row>
    <row r="21" spans="1:5" x14ac:dyDescent="0.2">
      <c r="A21" t="str">
        <f t="shared" ref="A21:A25" si="3">"phiGA_" &amp; D21 &amp; "_" &amp; E21 &amp; "_p"</f>
        <v>phiGA_1_2_p</v>
      </c>
      <c r="B21">
        <v>1</v>
      </c>
      <c r="C21" t="str">
        <f t="shared" si="2"/>
        <v>Sector 1 Region 2</v>
      </c>
      <c r="D21">
        <v>1</v>
      </c>
      <c r="E21">
        <v>2</v>
      </c>
    </row>
    <row r="22" spans="1:5" x14ac:dyDescent="0.2">
      <c r="A22" t="str">
        <f t="shared" si="3"/>
        <v>phiGA_2_1_p</v>
      </c>
      <c r="B22">
        <v>1</v>
      </c>
      <c r="C22" t="str">
        <f t="shared" si="2"/>
        <v>Sector 2 Region 1</v>
      </c>
      <c r="D22">
        <v>2</v>
      </c>
      <c r="E22">
        <v>1</v>
      </c>
    </row>
    <row r="23" spans="1:5" x14ac:dyDescent="0.2">
      <c r="A23" t="str">
        <f t="shared" si="3"/>
        <v>phiGA_2_2_p</v>
      </c>
      <c r="B23">
        <v>1</v>
      </c>
      <c r="C23" t="str">
        <f t="shared" si="2"/>
        <v>Sector 2 Region 2</v>
      </c>
      <c r="D23">
        <v>2</v>
      </c>
      <c r="E23">
        <v>2</v>
      </c>
    </row>
    <row r="24" spans="1:5" x14ac:dyDescent="0.2">
      <c r="A24" t="str">
        <f t="shared" si="3"/>
        <v>phiGA_3_1_p</v>
      </c>
      <c r="B24">
        <v>1</v>
      </c>
      <c r="C24" t="str">
        <f t="shared" si="2"/>
        <v>Sector 3 Region 1</v>
      </c>
      <c r="D24">
        <v>3</v>
      </c>
      <c r="E24">
        <v>1</v>
      </c>
    </row>
    <row r="25" spans="1:5" x14ac:dyDescent="0.2">
      <c r="A25" t="str">
        <f t="shared" si="3"/>
        <v>phiGA_3_2_p</v>
      </c>
      <c r="B25">
        <v>1</v>
      </c>
      <c r="C25" t="str">
        <f t="shared" si="2"/>
        <v>Sector 3 Region 2</v>
      </c>
      <c r="D25">
        <v>3</v>
      </c>
      <c r="E25">
        <v>2</v>
      </c>
    </row>
    <row r="26" spans="1:5" x14ac:dyDescent="0.2">
      <c r="A26" s="21" t="s">
        <v>178</v>
      </c>
      <c r="B26" s="21"/>
      <c r="C26" s="21"/>
      <c r="D26" t="s">
        <v>132</v>
      </c>
      <c r="E26" t="s">
        <v>133</v>
      </c>
    </row>
    <row r="27" spans="1:5" x14ac:dyDescent="0.2">
      <c r="A27" t="str">
        <f t="shared" ref="A27:A32" si="4">"tauK_" &amp; D27 &amp; "_" &amp; E27 &amp; "_p"</f>
        <v>tauK_1_1_p</v>
      </c>
      <c r="B27">
        <v>0.2</v>
      </c>
      <c r="C27" t="str">
        <f t="shared" ref="C27:C32" si="5">CONCATENATE(D$12," ",D27," ",E$12, " ",E27)</f>
        <v>Sector 1 Region 1</v>
      </c>
      <c r="D27">
        <v>1</v>
      </c>
      <c r="E27">
        <v>1</v>
      </c>
    </row>
    <row r="28" spans="1:5" x14ac:dyDescent="0.2">
      <c r="A28" t="str">
        <f t="shared" si="4"/>
        <v>tauK_1_2_p</v>
      </c>
      <c r="B28">
        <v>0.2</v>
      </c>
      <c r="C28" t="str">
        <f t="shared" si="5"/>
        <v>Sector 1 Region 2</v>
      </c>
      <c r="D28">
        <v>1</v>
      </c>
      <c r="E28">
        <v>2</v>
      </c>
    </row>
    <row r="29" spans="1:5" x14ac:dyDescent="0.2">
      <c r="A29" t="str">
        <f t="shared" si="4"/>
        <v>tauK_2_1_p</v>
      </c>
      <c r="B29">
        <v>0.2</v>
      </c>
      <c r="C29" t="str">
        <f t="shared" si="5"/>
        <v>Sector 2 Region 1</v>
      </c>
      <c r="D29">
        <v>2</v>
      </c>
      <c r="E29">
        <v>1</v>
      </c>
    </row>
    <row r="30" spans="1:5" x14ac:dyDescent="0.2">
      <c r="A30" t="str">
        <f t="shared" si="4"/>
        <v>tauK_2_2_p</v>
      </c>
      <c r="B30">
        <v>0.2</v>
      </c>
      <c r="C30" t="str">
        <f t="shared" si="5"/>
        <v>Sector 2 Region 2</v>
      </c>
      <c r="D30">
        <v>2</v>
      </c>
      <c r="E30">
        <v>2</v>
      </c>
    </row>
    <row r="31" spans="1:5" x14ac:dyDescent="0.2">
      <c r="A31" t="str">
        <f t="shared" si="4"/>
        <v>tauK_3_1_p</v>
      </c>
      <c r="B31">
        <v>0.2</v>
      </c>
      <c r="C31" t="str">
        <f t="shared" si="5"/>
        <v>Sector 3 Region 1</v>
      </c>
      <c r="D31">
        <v>3</v>
      </c>
      <c r="E31">
        <v>1</v>
      </c>
    </row>
    <row r="32" spans="1:5" x14ac:dyDescent="0.2">
      <c r="A32" t="str">
        <f t="shared" si="4"/>
        <v>tauK_3_2_p</v>
      </c>
      <c r="B32">
        <v>0.2</v>
      </c>
      <c r="C32" t="str">
        <f t="shared" si="5"/>
        <v>Sector 3 Region 2</v>
      </c>
      <c r="D32">
        <v>3</v>
      </c>
      <c r="E32">
        <v>2</v>
      </c>
    </row>
    <row r="33" spans="1:5" x14ac:dyDescent="0.2">
      <c r="A33" s="21" t="s">
        <v>179</v>
      </c>
      <c r="B33" s="21"/>
      <c r="C33" s="21"/>
      <c r="D33" t="s">
        <v>132</v>
      </c>
      <c r="E33" t="s">
        <v>133</v>
      </c>
    </row>
    <row r="34" spans="1:5" x14ac:dyDescent="0.2">
      <c r="A34" t="str">
        <f t="shared" ref="A34:A39" si="6">"tauN_" &amp; D34 &amp; "_" &amp; E34 &amp; "_p"</f>
        <v>tauN_1_1_p</v>
      </c>
      <c r="B34">
        <v>0</v>
      </c>
      <c r="C34" t="str">
        <f t="shared" ref="C34:C39" si="7">CONCATENATE(D$12," ",D34," ",E$12, " ",E34)</f>
        <v>Sector 1 Region 1</v>
      </c>
      <c r="D34">
        <v>1</v>
      </c>
      <c r="E34">
        <v>1</v>
      </c>
    </row>
    <row r="35" spans="1:5" x14ac:dyDescent="0.2">
      <c r="A35" t="str">
        <f t="shared" si="6"/>
        <v>tauN_1_2_p</v>
      </c>
      <c r="B35">
        <v>0</v>
      </c>
      <c r="C35" t="str">
        <f t="shared" si="7"/>
        <v>Sector 1 Region 2</v>
      </c>
      <c r="D35">
        <v>1</v>
      </c>
      <c r="E35">
        <v>2</v>
      </c>
    </row>
    <row r="36" spans="1:5" x14ac:dyDescent="0.2">
      <c r="A36" t="str">
        <f t="shared" si="6"/>
        <v>tauN_2_1_p</v>
      </c>
      <c r="B36">
        <v>0</v>
      </c>
      <c r="C36" t="str">
        <f t="shared" si="7"/>
        <v>Sector 2 Region 1</v>
      </c>
      <c r="D36">
        <v>2</v>
      </c>
      <c r="E36">
        <v>1</v>
      </c>
    </row>
    <row r="37" spans="1:5" x14ac:dyDescent="0.2">
      <c r="A37" t="str">
        <f t="shared" si="6"/>
        <v>tauN_2_2_p</v>
      </c>
      <c r="B37">
        <v>0</v>
      </c>
      <c r="C37" t="str">
        <f t="shared" si="7"/>
        <v>Sector 2 Region 2</v>
      </c>
      <c r="D37">
        <v>2</v>
      </c>
      <c r="E37">
        <v>2</v>
      </c>
    </row>
    <row r="38" spans="1:5" x14ac:dyDescent="0.2">
      <c r="A38" t="str">
        <f t="shared" si="6"/>
        <v>tauN_3_1_p</v>
      </c>
      <c r="B38">
        <v>0</v>
      </c>
      <c r="C38" t="str">
        <f t="shared" si="7"/>
        <v>Sector 3 Region 1</v>
      </c>
      <c r="D38">
        <v>3</v>
      </c>
      <c r="E38">
        <v>1</v>
      </c>
    </row>
    <row r="39" spans="1:5" x14ac:dyDescent="0.2">
      <c r="A39" t="str">
        <f t="shared" si="6"/>
        <v>tauN_3_2_p</v>
      </c>
      <c r="B39">
        <v>0</v>
      </c>
      <c r="C39" t="str">
        <f t="shared" si="7"/>
        <v>Sector 3 Region 2</v>
      </c>
      <c r="D39">
        <v>3</v>
      </c>
      <c r="E39">
        <v>2</v>
      </c>
    </row>
  </sheetData>
  <mergeCells count="4">
    <mergeCell ref="A12:C12"/>
    <mergeCell ref="A19:C19"/>
    <mergeCell ref="A26:C26"/>
    <mergeCell ref="A33:C3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1"/>
  <sheetViews>
    <sheetView topLeftCell="A71" workbookViewId="0">
      <selection activeCell="G22" sqref="G22"/>
    </sheetView>
  </sheetViews>
  <sheetFormatPr baseColWidth="10" defaultRowHeight="15" x14ac:dyDescent="0.2"/>
  <cols>
    <col min="1" max="1" width="24.1640625" customWidth="1"/>
  </cols>
  <sheetData>
    <row r="1" spans="1:8" x14ac:dyDescent="0.2">
      <c r="A1" s="9" t="s">
        <v>0</v>
      </c>
      <c r="B1" s="9" t="s">
        <v>1</v>
      </c>
      <c r="C1" s="9" t="s">
        <v>2</v>
      </c>
      <c r="D1" s="9"/>
      <c r="E1" s="9"/>
      <c r="F1" s="9"/>
    </row>
    <row r="2" spans="1:8" x14ac:dyDescent="0.2">
      <c r="A2" s="22" t="str">
        <f>"sector " &amp; D2 &amp; " and region " &amp;E2</f>
        <v>sector 1 and region 1</v>
      </c>
      <c r="B2" s="22"/>
      <c r="C2" s="22"/>
      <c r="D2" s="9">
        <v>1</v>
      </c>
      <c r="E2" s="9">
        <v>1</v>
      </c>
      <c r="F2" s="9" t="str">
        <f>D2 &amp; "_" &amp; E2</f>
        <v>1_1</v>
      </c>
    </row>
    <row r="3" spans="1:8" x14ac:dyDescent="0.2">
      <c r="A3" s="11" t="s">
        <v>60</v>
      </c>
      <c r="B3" s="1"/>
      <c r="C3" s="1"/>
    </row>
    <row r="4" spans="1:8" x14ac:dyDescent="0.2">
      <c r="A4" t="str" cm="1">
        <f t="array" aca="1" ref="A4" ca="1">"aN_T_1_" &amp; INDIRECT("F" &amp; ROW(C4)-2) &amp; "_p"</f>
        <v>aN_T_1_1_1_p</v>
      </c>
      <c r="B4">
        <v>0</v>
      </c>
      <c r="C4" t="s">
        <v>61</v>
      </c>
    </row>
    <row r="5" spans="1:8" x14ac:dyDescent="0.2">
      <c r="A5" t="str" cm="1">
        <f t="array" aca="1" ref="A5" ca="1">"aN_T_2_" &amp; INDIRECT("F" &amp; ROW(C5)-3) &amp; "_p"</f>
        <v>aN_T_2_1_1_p</v>
      </c>
      <c r="B5">
        <v>0</v>
      </c>
      <c r="C5" t="s">
        <v>62</v>
      </c>
    </row>
    <row r="6" spans="1:8" x14ac:dyDescent="0.2">
      <c r="A6" t="str" cm="1">
        <f t="array" aca="1" ref="A6" ca="1">"aN_T_3_" &amp; INDIRECT("F" &amp; ROW(C6)-4) &amp; "_p"</f>
        <v>aN_T_3_1_1_p</v>
      </c>
      <c r="B6">
        <v>1</v>
      </c>
      <c r="C6" t="s">
        <v>63</v>
      </c>
    </row>
    <row r="7" spans="1:8" x14ac:dyDescent="0.2">
      <c r="A7" s="11" t="s">
        <v>65</v>
      </c>
      <c r="B7" s="1"/>
      <c r="C7" s="1"/>
    </row>
    <row r="8" spans="1:8" x14ac:dyDescent="0.2">
      <c r="A8" t="str" cm="1">
        <f t="array" aca="1" ref="A8" ca="1">"aN_WS_1_" &amp; INDIRECT("F" &amp; ROW(C8)-6) &amp; "_p"</f>
        <v>aN_WS_1_1_1_p</v>
      </c>
      <c r="B8">
        <v>0</v>
      </c>
      <c r="C8" t="s">
        <v>61</v>
      </c>
    </row>
    <row r="9" spans="1:8" x14ac:dyDescent="0.2">
      <c r="A9" t="str" cm="1">
        <f t="array" aca="1" ref="A9" ca="1">"aN_WS_2_" &amp; INDIRECT("F" &amp; ROW(C9)-7) &amp; "_p"</f>
        <v>aN_WS_2_1_1_p</v>
      </c>
      <c r="B9">
        <v>0</v>
      </c>
      <c r="C9" t="s">
        <v>62</v>
      </c>
    </row>
    <row r="10" spans="1:8" x14ac:dyDescent="0.2">
      <c r="A10" t="str" cm="1">
        <f t="array" aca="1" ref="A10" ca="1">"aN_WS_3_" &amp; INDIRECT("F" &amp; ROW(C10)-8) &amp; "_p"</f>
        <v>aN_WS_3_1_1_p</v>
      </c>
      <c r="B10">
        <v>2</v>
      </c>
      <c r="C10" t="s">
        <v>63</v>
      </c>
    </row>
    <row r="11" spans="1:8" x14ac:dyDescent="0.2">
      <c r="A11" s="11" t="s">
        <v>64</v>
      </c>
      <c r="B11" s="1"/>
      <c r="C11" s="1"/>
      <c r="F11" s="21"/>
      <c r="G11" s="21"/>
      <c r="H11" s="21"/>
    </row>
    <row r="12" spans="1:8" x14ac:dyDescent="0.2">
      <c r="A12" t="str" cm="1">
        <f t="array" aca="1" ref="A12" ca="1">"aN_PREC_1_" &amp; INDIRECT("F" &amp; ROW(C12) - 10) &amp; "_p"</f>
        <v>aN_PREC_1_1_1_p</v>
      </c>
      <c r="B12">
        <v>0</v>
      </c>
      <c r="C12" t="s">
        <v>61</v>
      </c>
    </row>
    <row r="13" spans="1:8" x14ac:dyDescent="0.2">
      <c r="A13" t="str" cm="1">
        <f t="array" aca="1" ref="A13" ca="1">"aN_PREC_2_" &amp; INDIRECT("F" &amp; ROW(C13) - 11) &amp; "_p"</f>
        <v>aN_PREC_2_1_1_p</v>
      </c>
      <c r="B13">
        <v>0</v>
      </c>
      <c r="C13" t="s">
        <v>62</v>
      </c>
    </row>
    <row r="14" spans="1:8" x14ac:dyDescent="0.2">
      <c r="A14" t="str" cm="1">
        <f t="array" aca="1" ref="A14" ca="1">"aN_PREC_3_" &amp; INDIRECT("F" &amp; ROW(C14) - 12) &amp; "_p"</f>
        <v>aN_PREC_3_1_1_p</v>
      </c>
      <c r="B14">
        <v>2</v>
      </c>
      <c r="C14" t="s">
        <v>63</v>
      </c>
    </row>
    <row r="15" spans="1:8" x14ac:dyDescent="0.2">
      <c r="A15" s="11" t="s">
        <v>66</v>
      </c>
      <c r="B15" s="1"/>
      <c r="C15" s="1"/>
      <c r="F15" s="21"/>
      <c r="G15" s="21"/>
      <c r="H15" s="21"/>
    </row>
    <row r="16" spans="1:8" x14ac:dyDescent="0.2">
      <c r="A16" t="str" cm="1">
        <f t="array" aca="1" ref="A16" ca="1">"aN_SL_1_" &amp; INDIRECT("F" &amp; ROW(C16) - 14) &amp; "_p"</f>
        <v>aN_SL_1_1_1_p</v>
      </c>
      <c r="B16">
        <v>0</v>
      </c>
      <c r="C16" t="s">
        <v>61</v>
      </c>
    </row>
    <row r="17" spans="1:6" x14ac:dyDescent="0.2">
      <c r="A17" t="str" cm="1">
        <f t="array" aca="1" ref="A17" ca="1">"aN_SL_2_" &amp; INDIRECT("F" &amp; ROW(C17) - 15) &amp; "_p"</f>
        <v>aN_SL_2_1_1_p</v>
      </c>
      <c r="B17">
        <v>0</v>
      </c>
      <c r="C17" t="s">
        <v>62</v>
      </c>
    </row>
    <row r="18" spans="1:6" x14ac:dyDescent="0.2">
      <c r="A18" t="str" cm="1">
        <f t="array" aca="1" ref="A18" ca="1">"aN_SL_3_" &amp; INDIRECT("F" &amp; ROW(C18) - 16) &amp; "_p"</f>
        <v>aN_SL_3_1_1_p</v>
      </c>
      <c r="B18">
        <v>2</v>
      </c>
      <c r="C18" t="s">
        <v>63</v>
      </c>
    </row>
    <row r="19" spans="1:6" x14ac:dyDescent="0.2">
      <c r="A19" s="11" t="s">
        <v>193</v>
      </c>
      <c r="B19" s="1"/>
      <c r="C19" s="1"/>
    </row>
    <row r="20" spans="1:6" x14ac:dyDescent="0.2">
      <c r="A20" t="str" cm="1">
        <f t="array" aca="1" ref="A20" ca="1">"aN_DRO_1_" &amp; INDIRECT("F" &amp; ROW(C20) - 18) &amp; "_p"</f>
        <v>aN_DRO_1_1_1_p</v>
      </c>
      <c r="B20" s="1">
        <v>0.01</v>
      </c>
      <c r="C20" t="s">
        <v>61</v>
      </c>
    </row>
    <row r="21" spans="1:6" x14ac:dyDescent="0.2">
      <c r="A21" t="str" cm="1">
        <f t="array" aca="1" ref="A21" ca="1">"aN_DRO_2_" &amp; INDIRECT("F" &amp; ROW(C21) - 19) &amp; "_p"</f>
        <v>aN_DRO_2_1_1_p</v>
      </c>
      <c r="B21">
        <v>0</v>
      </c>
      <c r="C21" t="s">
        <v>62</v>
      </c>
    </row>
    <row r="22" spans="1:6" x14ac:dyDescent="0.2">
      <c r="A22" t="str" cm="1">
        <f t="array" aca="1" ref="A22" ca="1">"aN_DRO_3_" &amp; INDIRECT("F" &amp; ROW(C22) - 20) &amp; "_p"</f>
        <v>aN_DRO_3_1_1_p</v>
      </c>
      <c r="B22">
        <v>2</v>
      </c>
      <c r="C22" t="s">
        <v>63</v>
      </c>
    </row>
    <row r="23" spans="1:6" x14ac:dyDescent="0.2">
      <c r="A23" s="11" t="s">
        <v>194</v>
      </c>
    </row>
    <row r="24" spans="1:6" x14ac:dyDescent="0.2">
      <c r="A24" t="str" cm="1">
        <f t="array" aca="1" ref="A24" ca="1">"aN_CYC_1_" &amp; INDIRECT("F" &amp; ROW(C24) - 22) &amp; "_p"</f>
        <v>aN_CYC_1_1_1_p</v>
      </c>
      <c r="B24">
        <v>0</v>
      </c>
      <c r="C24" t="s">
        <v>61</v>
      </c>
    </row>
    <row r="25" spans="1:6" x14ac:dyDescent="0.2">
      <c r="A25" t="str" cm="1">
        <f t="array" aca="1" ref="A25" ca="1">"aN_CYC_2_" &amp; INDIRECT("F" &amp; ROW(C25) - 23) &amp; "_p"</f>
        <v>aN_CYC_2_1_1_p</v>
      </c>
      <c r="B25">
        <v>0</v>
      </c>
      <c r="C25" t="s">
        <v>62</v>
      </c>
    </row>
    <row r="26" spans="1:6" x14ac:dyDescent="0.2">
      <c r="A26" t="str" cm="1">
        <f t="array" aca="1" ref="A26" ca="1">"aN_CYC_3_" &amp; INDIRECT("F" &amp; ROW(C26) - 24) &amp; "_p"</f>
        <v>aN_CYC_3_1_1_p</v>
      </c>
      <c r="B26">
        <v>2</v>
      </c>
      <c r="C26" t="s">
        <v>63</v>
      </c>
    </row>
    <row r="27" spans="1:6" x14ac:dyDescent="0.2">
      <c r="A27" s="22" t="str">
        <f>"sector " &amp; D27 &amp; " and region " &amp;E27</f>
        <v>sector 1 and region 2</v>
      </c>
      <c r="B27" s="22"/>
      <c r="C27" s="22"/>
      <c r="D27" s="9">
        <v>1</v>
      </c>
      <c r="E27" s="9">
        <v>2</v>
      </c>
      <c r="F27" s="9" t="str">
        <f>D27 &amp; "_" &amp; E27</f>
        <v>1_2</v>
      </c>
    </row>
    <row r="28" spans="1:6" x14ac:dyDescent="0.2">
      <c r="A28" s="19" t="s">
        <v>60</v>
      </c>
      <c r="B28" s="1"/>
      <c r="C28" s="1"/>
    </row>
    <row r="29" spans="1:6" x14ac:dyDescent="0.2">
      <c r="A29" t="str" cm="1">
        <f t="array" aca="1" ref="A29" ca="1">"aN_T_1_" &amp; INDIRECT("F" &amp; ROW(C29)-2) &amp; "_p"</f>
        <v>aN_T_1_1_2_p</v>
      </c>
      <c r="B29">
        <v>0</v>
      </c>
      <c r="C29" t="s">
        <v>61</v>
      </c>
    </row>
    <row r="30" spans="1:6" x14ac:dyDescent="0.2">
      <c r="A30" t="str" cm="1">
        <f t="array" aca="1" ref="A30" ca="1">"aN_T_2_" &amp; INDIRECT("F" &amp; ROW(C30)-3) &amp; "_p"</f>
        <v>aN_T_2_1_2_p</v>
      </c>
      <c r="B30">
        <v>0</v>
      </c>
      <c r="C30" t="s">
        <v>62</v>
      </c>
    </row>
    <row r="31" spans="1:6" x14ac:dyDescent="0.2">
      <c r="A31" t="str" cm="1">
        <f t="array" aca="1" ref="A31" ca="1">"aN_T_3_" &amp; INDIRECT("F" &amp; ROW(C31)-4) &amp; "_p"</f>
        <v>aN_T_3_1_2_p</v>
      </c>
      <c r="B31">
        <v>1</v>
      </c>
      <c r="C31" t="s">
        <v>63</v>
      </c>
    </row>
    <row r="32" spans="1:6" x14ac:dyDescent="0.2">
      <c r="A32" s="19" t="s">
        <v>65</v>
      </c>
      <c r="B32" s="1"/>
      <c r="C32" s="1"/>
    </row>
    <row r="33" spans="1:8" x14ac:dyDescent="0.2">
      <c r="A33" t="str" cm="1">
        <f t="array" aca="1" ref="A33" ca="1">"aN_WS_1_" &amp; INDIRECT("F" &amp; ROW(C33)-6) &amp; "_p"</f>
        <v>aN_WS_1_1_2_p</v>
      </c>
      <c r="B33">
        <v>0</v>
      </c>
      <c r="C33" t="s">
        <v>61</v>
      </c>
    </row>
    <row r="34" spans="1:8" x14ac:dyDescent="0.2">
      <c r="A34" t="str" cm="1">
        <f t="array" aca="1" ref="A34" ca="1">"aN_WS_2_" &amp; INDIRECT("F" &amp; ROW(C34)-7) &amp; "_p"</f>
        <v>aN_WS_2_1_2_p</v>
      </c>
      <c r="B34">
        <v>0</v>
      </c>
      <c r="C34" t="s">
        <v>62</v>
      </c>
    </row>
    <row r="35" spans="1:8" x14ac:dyDescent="0.2">
      <c r="A35" t="str" cm="1">
        <f t="array" aca="1" ref="A35" ca="1">"aN_WS_3_" &amp; INDIRECT("F" &amp; ROW(C35)-8) &amp; "_p"</f>
        <v>aN_WS_3_1_2_p</v>
      </c>
      <c r="B35">
        <v>2</v>
      </c>
      <c r="C35" t="s">
        <v>63</v>
      </c>
    </row>
    <row r="36" spans="1:8" x14ac:dyDescent="0.2">
      <c r="A36" s="19" t="s">
        <v>64</v>
      </c>
      <c r="B36" s="1"/>
      <c r="C36" s="1"/>
      <c r="F36" s="21"/>
      <c r="G36" s="21"/>
      <c r="H36" s="21"/>
    </row>
    <row r="37" spans="1:8" x14ac:dyDescent="0.2">
      <c r="A37" t="str" cm="1">
        <f t="array" aca="1" ref="A37" ca="1">"aN_PREC_1_" &amp; INDIRECT("F" &amp; ROW(C37) - 10) &amp; "_p"</f>
        <v>aN_PREC_1_1_2_p</v>
      </c>
      <c r="B37">
        <v>0</v>
      </c>
      <c r="C37" t="s">
        <v>61</v>
      </c>
    </row>
    <row r="38" spans="1:8" x14ac:dyDescent="0.2">
      <c r="A38" t="str" cm="1">
        <f t="array" aca="1" ref="A38" ca="1">"aN_PREC_2_" &amp; INDIRECT("F" &amp; ROW(C38) - 11) &amp; "_p"</f>
        <v>aN_PREC_2_1_2_p</v>
      </c>
      <c r="B38">
        <v>0</v>
      </c>
      <c r="C38" t="s">
        <v>62</v>
      </c>
    </row>
    <row r="39" spans="1:8" x14ac:dyDescent="0.2">
      <c r="A39" t="str" cm="1">
        <f t="array" aca="1" ref="A39" ca="1">"aN_PREC_3_" &amp; INDIRECT("F" &amp; ROW(C39) - 12) &amp; "_p"</f>
        <v>aN_PREC_3_1_2_p</v>
      </c>
      <c r="B39">
        <v>2</v>
      </c>
      <c r="C39" t="s">
        <v>63</v>
      </c>
    </row>
    <row r="40" spans="1:8" x14ac:dyDescent="0.2">
      <c r="A40" s="19" t="s">
        <v>66</v>
      </c>
      <c r="B40" s="1"/>
      <c r="C40" s="1"/>
      <c r="F40" s="21"/>
      <c r="G40" s="21"/>
      <c r="H40" s="21"/>
    </row>
    <row r="41" spans="1:8" x14ac:dyDescent="0.2">
      <c r="A41" t="str" cm="1">
        <f t="array" aca="1" ref="A41" ca="1">"aN_SL_1_" &amp; INDIRECT("F" &amp; ROW(C41) - 14) &amp; "_p"</f>
        <v>aN_SL_1_1_2_p</v>
      </c>
      <c r="B41">
        <v>0</v>
      </c>
      <c r="C41" t="s">
        <v>61</v>
      </c>
    </row>
    <row r="42" spans="1:8" x14ac:dyDescent="0.2">
      <c r="A42" t="str" cm="1">
        <f t="array" aca="1" ref="A42" ca="1">"aN_SL_2_" &amp; INDIRECT("F" &amp; ROW(C42) - 15) &amp; "_p"</f>
        <v>aN_SL_2_1_2_p</v>
      </c>
      <c r="B42">
        <v>0</v>
      </c>
      <c r="C42" t="s">
        <v>62</v>
      </c>
    </row>
    <row r="43" spans="1:8" x14ac:dyDescent="0.2">
      <c r="A43" t="str" cm="1">
        <f t="array" aca="1" ref="A43" ca="1">"aN_SL_3_" &amp; INDIRECT("F" &amp; ROW(C43) - 16) &amp; "_p"</f>
        <v>aN_SL_3_1_2_p</v>
      </c>
      <c r="B43">
        <v>2</v>
      </c>
      <c r="C43" t="s">
        <v>63</v>
      </c>
    </row>
    <row r="44" spans="1:8" x14ac:dyDescent="0.2">
      <c r="A44" s="19" t="s">
        <v>193</v>
      </c>
      <c r="B44" s="1"/>
      <c r="C44" s="1"/>
    </row>
    <row r="45" spans="1:8" x14ac:dyDescent="0.2">
      <c r="A45" t="str" cm="1">
        <f t="array" aca="1" ref="A45" ca="1">"aN_DRO_1_" &amp; INDIRECT("F" &amp; ROW(C45) - 18) &amp; "_p"</f>
        <v>aN_DRO_1_1_2_p</v>
      </c>
      <c r="B45" s="1">
        <v>0.01</v>
      </c>
      <c r="C45" t="s">
        <v>61</v>
      </c>
    </row>
    <row r="46" spans="1:8" x14ac:dyDescent="0.2">
      <c r="A46" t="str" cm="1">
        <f t="array" aca="1" ref="A46" ca="1">"aN_DRO_2_" &amp; INDIRECT("F" &amp; ROW(C46) - 19) &amp; "_p"</f>
        <v>aN_DRO_2_1_2_p</v>
      </c>
      <c r="B46">
        <v>0</v>
      </c>
      <c r="C46" t="s">
        <v>62</v>
      </c>
    </row>
    <row r="47" spans="1:8" x14ac:dyDescent="0.2">
      <c r="A47" t="str" cm="1">
        <f t="array" aca="1" ref="A47" ca="1">"aN_DRO_3_" &amp; INDIRECT("F" &amp; ROW(C47) - 20) &amp; "_p"</f>
        <v>aN_DRO_3_1_2_p</v>
      </c>
      <c r="B47">
        <v>2</v>
      </c>
      <c r="C47" t="s">
        <v>63</v>
      </c>
    </row>
    <row r="48" spans="1:8" x14ac:dyDescent="0.2">
      <c r="A48" s="19" t="s">
        <v>194</v>
      </c>
    </row>
    <row r="49" spans="1:8" x14ac:dyDescent="0.2">
      <c r="A49" t="str" cm="1">
        <f t="array" aca="1" ref="A49" ca="1">"aN_CYC_1_" &amp; INDIRECT("F" &amp; ROW(C49) - 22) &amp; "_p"</f>
        <v>aN_CYC_1_1_2_p</v>
      </c>
      <c r="B49">
        <v>0</v>
      </c>
      <c r="C49" t="s">
        <v>61</v>
      </c>
    </row>
    <row r="50" spans="1:8" x14ac:dyDescent="0.2">
      <c r="A50" t="str" cm="1">
        <f t="array" aca="1" ref="A50" ca="1">"aN_CYC_2_" &amp; INDIRECT("F" &amp; ROW(C50) - 23) &amp; "_p"</f>
        <v>aN_CYC_2_1_2_p</v>
      </c>
      <c r="B50">
        <v>0</v>
      </c>
      <c r="C50" t="s">
        <v>62</v>
      </c>
    </row>
    <row r="51" spans="1:8" x14ac:dyDescent="0.2">
      <c r="A51" t="str" cm="1">
        <f t="array" aca="1" ref="A51" ca="1">"aN_CYC_3_" &amp; INDIRECT("F" &amp; ROW(C51) - 24) &amp; "_p"</f>
        <v>aN_CYC_3_1_2_p</v>
      </c>
      <c r="B51">
        <v>2</v>
      </c>
      <c r="C51" t="s">
        <v>63</v>
      </c>
    </row>
    <row r="52" spans="1:8" x14ac:dyDescent="0.2">
      <c r="A52" s="22" t="str">
        <f>"sector " &amp; D52 &amp; " and region " &amp;E52</f>
        <v>sector 2 and region 1</v>
      </c>
      <c r="B52" s="22"/>
      <c r="C52" s="22"/>
      <c r="D52" s="9">
        <v>2</v>
      </c>
      <c r="E52" s="9">
        <v>1</v>
      </c>
      <c r="F52" s="9" t="str">
        <f>D52 &amp; "_" &amp; E52</f>
        <v>2_1</v>
      </c>
    </row>
    <row r="53" spans="1:8" x14ac:dyDescent="0.2">
      <c r="A53" s="19" t="s">
        <v>60</v>
      </c>
      <c r="B53" s="1"/>
      <c r="C53" s="1"/>
    </row>
    <row r="54" spans="1:8" x14ac:dyDescent="0.2">
      <c r="A54" t="str" cm="1">
        <f t="array" aca="1" ref="A54" ca="1">"aN_T_1_" &amp; INDIRECT("F" &amp; ROW(C54)-2) &amp; "_p"</f>
        <v>aN_T_1_2_1_p</v>
      </c>
      <c r="B54">
        <v>0</v>
      </c>
      <c r="C54" t="s">
        <v>61</v>
      </c>
    </row>
    <row r="55" spans="1:8" x14ac:dyDescent="0.2">
      <c r="A55" t="str" cm="1">
        <f t="array" aca="1" ref="A55" ca="1">"aN_T_2_" &amp; INDIRECT("F" &amp; ROW(C55)-3) &amp; "_p"</f>
        <v>aN_T_2_2_1_p</v>
      </c>
      <c r="B55">
        <v>0</v>
      </c>
      <c r="C55" t="s">
        <v>62</v>
      </c>
    </row>
    <row r="56" spans="1:8" x14ac:dyDescent="0.2">
      <c r="A56" t="str" cm="1">
        <f t="array" aca="1" ref="A56" ca="1">"aN_T_3_" &amp; INDIRECT("F" &amp; ROW(C56)-4) &amp; "_p"</f>
        <v>aN_T_3_2_1_p</v>
      </c>
      <c r="B56">
        <v>2</v>
      </c>
      <c r="C56" t="s">
        <v>63</v>
      </c>
    </row>
    <row r="57" spans="1:8" x14ac:dyDescent="0.2">
      <c r="A57" s="19" t="s">
        <v>65</v>
      </c>
      <c r="B57" s="1"/>
      <c r="C57" s="1"/>
    </row>
    <row r="58" spans="1:8" x14ac:dyDescent="0.2">
      <c r="A58" t="str" cm="1">
        <f t="array" aca="1" ref="A58" ca="1">"aN_WS_1_" &amp; INDIRECT("F" &amp; ROW(C58)-6) &amp; "_p"</f>
        <v>aN_WS_1_2_1_p</v>
      </c>
      <c r="B58">
        <v>0</v>
      </c>
      <c r="C58" t="s">
        <v>61</v>
      </c>
    </row>
    <row r="59" spans="1:8" x14ac:dyDescent="0.2">
      <c r="A59" t="str" cm="1">
        <f t="array" aca="1" ref="A59" ca="1">"aN_WS_2_" &amp; INDIRECT("F" &amp; ROW(C59)-7) &amp; "_p"</f>
        <v>aN_WS_2_2_1_p</v>
      </c>
      <c r="B59">
        <v>0</v>
      </c>
      <c r="C59" t="s">
        <v>62</v>
      </c>
    </row>
    <row r="60" spans="1:8" x14ac:dyDescent="0.2">
      <c r="A60" t="str" cm="1">
        <f t="array" aca="1" ref="A60" ca="1">"aN_WS_3_" &amp; INDIRECT("F" &amp; ROW(C60)-8) &amp; "_p"</f>
        <v>aN_WS_3_2_1_p</v>
      </c>
      <c r="B60">
        <v>2</v>
      </c>
      <c r="C60" t="s">
        <v>63</v>
      </c>
    </row>
    <row r="61" spans="1:8" x14ac:dyDescent="0.2">
      <c r="A61" s="19" t="s">
        <v>64</v>
      </c>
      <c r="B61" s="1"/>
      <c r="C61" s="1"/>
      <c r="F61" s="21"/>
      <c r="G61" s="21"/>
      <c r="H61" s="21"/>
    </row>
    <row r="62" spans="1:8" x14ac:dyDescent="0.2">
      <c r="A62" t="str" cm="1">
        <f t="array" aca="1" ref="A62" ca="1">"aN_PREC_1_" &amp; INDIRECT("F" &amp; ROW(C62) - 10) &amp; "_p"</f>
        <v>aN_PREC_1_2_1_p</v>
      </c>
      <c r="B62">
        <v>0</v>
      </c>
      <c r="C62" t="s">
        <v>61</v>
      </c>
    </row>
    <row r="63" spans="1:8" x14ac:dyDescent="0.2">
      <c r="A63" t="str" cm="1">
        <f t="array" aca="1" ref="A63" ca="1">"aN_PREC_2_" &amp; INDIRECT("F" &amp; ROW(C63) - 11) &amp; "_p"</f>
        <v>aN_PREC_2_2_1_p</v>
      </c>
      <c r="B63">
        <v>0</v>
      </c>
      <c r="C63" t="s">
        <v>62</v>
      </c>
    </row>
    <row r="64" spans="1:8" x14ac:dyDescent="0.2">
      <c r="A64" t="str" cm="1">
        <f t="array" aca="1" ref="A64" ca="1">"aN_PREC_3_" &amp; INDIRECT("F" &amp; ROW(C64) - 12) &amp; "_p"</f>
        <v>aN_PREC_3_2_1_p</v>
      </c>
      <c r="B64">
        <v>2</v>
      </c>
      <c r="C64" t="s">
        <v>63</v>
      </c>
    </row>
    <row r="65" spans="1:8" x14ac:dyDescent="0.2">
      <c r="A65" s="19" t="s">
        <v>66</v>
      </c>
      <c r="B65" s="1"/>
      <c r="C65" s="1"/>
      <c r="F65" s="21"/>
      <c r="G65" s="21"/>
      <c r="H65" s="21"/>
    </row>
    <row r="66" spans="1:8" x14ac:dyDescent="0.2">
      <c r="A66" t="str" cm="1">
        <f t="array" aca="1" ref="A66" ca="1">"aN_SL_1_" &amp; INDIRECT("F" &amp; ROW(C66) - 14) &amp; "_p"</f>
        <v>aN_SL_1_2_1_p</v>
      </c>
      <c r="B66">
        <v>0</v>
      </c>
      <c r="C66" t="s">
        <v>61</v>
      </c>
    </row>
    <row r="67" spans="1:8" x14ac:dyDescent="0.2">
      <c r="A67" t="str" cm="1">
        <f t="array" aca="1" ref="A67" ca="1">"aN_SL_2_" &amp; INDIRECT("F" &amp; ROW(C67) - 15) &amp; "_p"</f>
        <v>aN_SL_2_2_1_p</v>
      </c>
      <c r="B67">
        <v>0</v>
      </c>
      <c r="C67" t="s">
        <v>62</v>
      </c>
    </row>
    <row r="68" spans="1:8" x14ac:dyDescent="0.2">
      <c r="A68" t="str" cm="1">
        <f t="array" aca="1" ref="A68" ca="1">"aN_SL_3_" &amp; INDIRECT("F" &amp; ROW(C68) - 16) &amp; "_p"</f>
        <v>aN_SL_3_2_1_p</v>
      </c>
      <c r="B68">
        <v>2</v>
      </c>
      <c r="C68" t="s">
        <v>63</v>
      </c>
    </row>
    <row r="69" spans="1:8" x14ac:dyDescent="0.2">
      <c r="A69" s="19" t="s">
        <v>193</v>
      </c>
      <c r="B69" s="1"/>
      <c r="C69" s="1"/>
    </row>
    <row r="70" spans="1:8" x14ac:dyDescent="0.2">
      <c r="A70" t="str" cm="1">
        <f t="array" aca="1" ref="A70" ca="1">"aN_DRO_1_" &amp; INDIRECT("F" &amp; ROW(C70) - 18) &amp; "_p"</f>
        <v>aN_DRO_1_2_1_p</v>
      </c>
      <c r="B70">
        <v>0.01</v>
      </c>
      <c r="C70" t="s">
        <v>61</v>
      </c>
    </row>
    <row r="71" spans="1:8" x14ac:dyDescent="0.2">
      <c r="A71" t="str" cm="1">
        <f t="array" aca="1" ref="A71" ca="1">"aN_DRO_2_" &amp; INDIRECT("F" &amp; ROW(C71) - 19) &amp; "_p"</f>
        <v>aN_DRO_2_2_1_p</v>
      </c>
      <c r="B71">
        <v>0</v>
      </c>
      <c r="C71" t="s">
        <v>62</v>
      </c>
    </row>
    <row r="72" spans="1:8" x14ac:dyDescent="0.2">
      <c r="A72" t="str" cm="1">
        <f t="array" aca="1" ref="A72" ca="1">"aN_DRO_3_" &amp; INDIRECT("F" &amp; ROW(C72) - 20) &amp; "_p"</f>
        <v>aN_DRO_3_2_1_p</v>
      </c>
      <c r="B72">
        <v>2</v>
      </c>
      <c r="C72" t="s">
        <v>63</v>
      </c>
    </row>
    <row r="73" spans="1:8" x14ac:dyDescent="0.2">
      <c r="A73" s="19" t="s">
        <v>194</v>
      </c>
    </row>
    <row r="74" spans="1:8" x14ac:dyDescent="0.2">
      <c r="A74" t="str" cm="1">
        <f t="array" aca="1" ref="A74" ca="1">"aN_CYC_1_" &amp; INDIRECT("F" &amp; ROW(C74) - 22) &amp; "_p"</f>
        <v>aN_CYC_1_2_1_p</v>
      </c>
      <c r="B74">
        <v>0</v>
      </c>
      <c r="C74" t="s">
        <v>61</v>
      </c>
    </row>
    <row r="75" spans="1:8" x14ac:dyDescent="0.2">
      <c r="A75" t="str" cm="1">
        <f t="array" aca="1" ref="A75" ca="1">"aN_CYC_2_" &amp; INDIRECT("F" &amp; ROW(C75) - 23) &amp; "_p"</f>
        <v>aN_CYC_2_2_1_p</v>
      </c>
      <c r="B75">
        <v>0</v>
      </c>
      <c r="C75" t="s">
        <v>62</v>
      </c>
    </row>
    <row r="76" spans="1:8" x14ac:dyDescent="0.2">
      <c r="A76" t="str" cm="1">
        <f t="array" aca="1" ref="A76" ca="1">"aN_CYC_3_" &amp; INDIRECT("F" &amp; ROW(C76) - 24) &amp; "_p"</f>
        <v>aN_CYC_3_2_1_p</v>
      </c>
      <c r="B76">
        <v>2</v>
      </c>
      <c r="C76" t="s">
        <v>63</v>
      </c>
    </row>
    <row r="77" spans="1:8" x14ac:dyDescent="0.2">
      <c r="A77" s="22" t="str">
        <f>"sector " &amp; D77 &amp; " and region " &amp;E77</f>
        <v>sector 2 and region 2</v>
      </c>
      <c r="B77" s="22"/>
      <c r="C77" s="22"/>
      <c r="D77" s="9">
        <v>2</v>
      </c>
      <c r="E77" s="9">
        <v>2</v>
      </c>
      <c r="F77" s="9" t="str">
        <f>D77 &amp; "_" &amp; E77</f>
        <v>2_2</v>
      </c>
    </row>
    <row r="78" spans="1:8" x14ac:dyDescent="0.2">
      <c r="A78" s="19" t="s">
        <v>60</v>
      </c>
      <c r="B78" s="1"/>
      <c r="C78" s="1"/>
    </row>
    <row r="79" spans="1:8" x14ac:dyDescent="0.2">
      <c r="A79" t="str" cm="1">
        <f t="array" aca="1" ref="A79" ca="1">"aN_T_1_" &amp; INDIRECT("F" &amp; ROW(C79)-2) &amp; "_p"</f>
        <v>aN_T_1_2_2_p</v>
      </c>
      <c r="B79">
        <v>0</v>
      </c>
      <c r="C79" t="s">
        <v>61</v>
      </c>
    </row>
    <row r="80" spans="1:8" x14ac:dyDescent="0.2">
      <c r="A80" t="str" cm="1">
        <f t="array" aca="1" ref="A80" ca="1">"aN_T_2_" &amp; INDIRECT("F" &amp; ROW(C80)-3) &amp; "_p"</f>
        <v>aN_T_2_2_2_p</v>
      </c>
      <c r="B80">
        <v>0</v>
      </c>
      <c r="C80" t="s">
        <v>62</v>
      </c>
    </row>
    <row r="81" spans="1:8" x14ac:dyDescent="0.2">
      <c r="A81" t="str" cm="1">
        <f t="array" aca="1" ref="A81" ca="1">"aN_T_3_" &amp; INDIRECT("F" &amp; ROW(C81)-4) &amp; "_p"</f>
        <v>aN_T_3_2_2_p</v>
      </c>
      <c r="B81">
        <v>2</v>
      </c>
      <c r="C81" t="s">
        <v>63</v>
      </c>
    </row>
    <row r="82" spans="1:8" x14ac:dyDescent="0.2">
      <c r="A82" s="19" t="s">
        <v>65</v>
      </c>
      <c r="B82" s="1"/>
      <c r="C82" s="1"/>
    </row>
    <row r="83" spans="1:8" x14ac:dyDescent="0.2">
      <c r="A83" t="str" cm="1">
        <f t="array" aca="1" ref="A83" ca="1">"aN_WS_1_" &amp; INDIRECT("F" &amp; ROW(C83)-6) &amp; "_p"</f>
        <v>aN_WS_1_2_2_p</v>
      </c>
      <c r="B83">
        <v>0</v>
      </c>
      <c r="C83" t="s">
        <v>61</v>
      </c>
    </row>
    <row r="84" spans="1:8" x14ac:dyDescent="0.2">
      <c r="A84" t="str" cm="1">
        <f t="array" aca="1" ref="A84" ca="1">"aN_WS_2_" &amp; INDIRECT("F" &amp; ROW(C84)-7) &amp; "_p"</f>
        <v>aN_WS_2_2_2_p</v>
      </c>
      <c r="B84">
        <v>0</v>
      </c>
      <c r="C84" t="s">
        <v>62</v>
      </c>
    </row>
    <row r="85" spans="1:8" x14ac:dyDescent="0.2">
      <c r="A85" t="str" cm="1">
        <f t="array" aca="1" ref="A85" ca="1">"aN_WS_3_" &amp; INDIRECT("F" &amp; ROW(C85)-8) &amp; "_p"</f>
        <v>aN_WS_3_2_2_p</v>
      </c>
      <c r="B85">
        <v>2</v>
      </c>
      <c r="C85" t="s">
        <v>63</v>
      </c>
    </row>
    <row r="86" spans="1:8" x14ac:dyDescent="0.2">
      <c r="A86" s="19" t="s">
        <v>64</v>
      </c>
      <c r="B86" s="1"/>
      <c r="C86" s="1"/>
      <c r="F86" s="21"/>
      <c r="G86" s="21"/>
      <c r="H86" s="21"/>
    </row>
    <row r="87" spans="1:8" x14ac:dyDescent="0.2">
      <c r="A87" t="str" cm="1">
        <f t="array" aca="1" ref="A87" ca="1">"aN_PREC_1_" &amp; INDIRECT("F" &amp; ROW(C87) - 10) &amp; "_p"</f>
        <v>aN_PREC_1_2_2_p</v>
      </c>
      <c r="B87">
        <v>0</v>
      </c>
      <c r="C87" t="s">
        <v>61</v>
      </c>
    </row>
    <row r="88" spans="1:8" x14ac:dyDescent="0.2">
      <c r="A88" t="str" cm="1">
        <f t="array" aca="1" ref="A88" ca="1">"aN_PREC_2_" &amp; INDIRECT("F" &amp; ROW(C88) - 11) &amp; "_p"</f>
        <v>aN_PREC_2_2_2_p</v>
      </c>
      <c r="B88">
        <v>0</v>
      </c>
      <c r="C88" t="s">
        <v>62</v>
      </c>
    </row>
    <row r="89" spans="1:8" x14ac:dyDescent="0.2">
      <c r="A89" t="str" cm="1">
        <f t="array" aca="1" ref="A89" ca="1">"aN_PREC_3_" &amp; INDIRECT("F" &amp; ROW(C89) - 12) &amp; "_p"</f>
        <v>aN_PREC_3_2_2_p</v>
      </c>
      <c r="B89">
        <v>2</v>
      </c>
      <c r="C89" t="s">
        <v>63</v>
      </c>
    </row>
    <row r="90" spans="1:8" x14ac:dyDescent="0.2">
      <c r="A90" s="19" t="s">
        <v>66</v>
      </c>
      <c r="B90" s="1"/>
      <c r="C90" s="1"/>
      <c r="F90" s="21"/>
      <c r="G90" s="21"/>
      <c r="H90" s="21"/>
    </row>
    <row r="91" spans="1:8" x14ac:dyDescent="0.2">
      <c r="A91" t="str" cm="1">
        <f t="array" aca="1" ref="A91" ca="1">"aN_SL_1_" &amp; INDIRECT("F" &amp; ROW(C91) - 14) &amp; "_p"</f>
        <v>aN_SL_1_2_2_p</v>
      </c>
      <c r="B91">
        <v>0</v>
      </c>
      <c r="C91" t="s">
        <v>61</v>
      </c>
    </row>
    <row r="92" spans="1:8" x14ac:dyDescent="0.2">
      <c r="A92" t="str" cm="1">
        <f t="array" aca="1" ref="A92" ca="1">"aN_SL_2_" &amp; INDIRECT("F" &amp; ROW(C92) - 15) &amp; "_p"</f>
        <v>aN_SL_2_2_2_p</v>
      </c>
      <c r="B92">
        <v>0</v>
      </c>
      <c r="C92" t="s">
        <v>62</v>
      </c>
    </row>
    <row r="93" spans="1:8" x14ac:dyDescent="0.2">
      <c r="A93" t="str" cm="1">
        <f t="array" aca="1" ref="A93" ca="1">"aN_SL_3_" &amp; INDIRECT("F" &amp; ROW(C93) - 16) &amp; "_p"</f>
        <v>aN_SL_3_2_2_p</v>
      </c>
      <c r="B93">
        <v>2</v>
      </c>
      <c r="C93" t="s">
        <v>63</v>
      </c>
    </row>
    <row r="94" spans="1:8" x14ac:dyDescent="0.2">
      <c r="A94" s="19" t="s">
        <v>193</v>
      </c>
      <c r="B94" s="1"/>
      <c r="C94" s="1"/>
    </row>
    <row r="95" spans="1:8" x14ac:dyDescent="0.2">
      <c r="A95" t="str" cm="1">
        <f t="array" aca="1" ref="A95" ca="1">"aN_DRO_1_" &amp; INDIRECT("F" &amp; ROW(C95) - 18) &amp; "_p"</f>
        <v>aN_DRO_1_2_2_p</v>
      </c>
      <c r="B95">
        <v>0.01</v>
      </c>
      <c r="C95" t="s">
        <v>61</v>
      </c>
    </row>
    <row r="96" spans="1:8" x14ac:dyDescent="0.2">
      <c r="A96" t="str" cm="1">
        <f t="array" aca="1" ref="A96" ca="1">"aN_DRO_2_" &amp; INDIRECT("F" &amp; ROW(C96) - 19) &amp; "_p"</f>
        <v>aN_DRO_2_2_2_p</v>
      </c>
      <c r="B96">
        <v>0</v>
      </c>
      <c r="C96" t="s">
        <v>62</v>
      </c>
    </row>
    <row r="97" spans="1:8" x14ac:dyDescent="0.2">
      <c r="A97" t="str" cm="1">
        <f t="array" aca="1" ref="A97" ca="1">"aN_DRO_3_" &amp; INDIRECT("F" &amp; ROW(C97) - 20) &amp; "_p"</f>
        <v>aN_DRO_3_2_2_p</v>
      </c>
      <c r="B97">
        <v>2</v>
      </c>
      <c r="C97" t="s">
        <v>63</v>
      </c>
    </row>
    <row r="98" spans="1:8" x14ac:dyDescent="0.2">
      <c r="A98" s="19" t="s">
        <v>194</v>
      </c>
    </row>
    <row r="99" spans="1:8" x14ac:dyDescent="0.2">
      <c r="A99" t="str" cm="1">
        <f t="array" aca="1" ref="A99" ca="1">"aN_CYC_1_" &amp; INDIRECT("F" &amp; ROW(C99) - 22) &amp; "_p"</f>
        <v>aN_CYC_1_2_2_p</v>
      </c>
      <c r="B99">
        <v>0</v>
      </c>
      <c r="C99" t="s">
        <v>61</v>
      </c>
    </row>
    <row r="100" spans="1:8" x14ac:dyDescent="0.2">
      <c r="A100" t="str" cm="1">
        <f t="array" aca="1" ref="A100" ca="1">"aN_CYC_2_" &amp; INDIRECT("F" &amp; ROW(C100) - 23) &amp; "_p"</f>
        <v>aN_CYC_2_2_2_p</v>
      </c>
      <c r="B100">
        <v>0</v>
      </c>
      <c r="C100" t="s">
        <v>62</v>
      </c>
    </row>
    <row r="101" spans="1:8" x14ac:dyDescent="0.2">
      <c r="A101" t="str" cm="1">
        <f t="array" aca="1" ref="A101" ca="1">"aN_CYC_3_" &amp; INDIRECT("F" &amp; ROW(C101) - 24) &amp; "_p"</f>
        <v>aN_CYC_3_2_2_p</v>
      </c>
      <c r="B101">
        <v>2</v>
      </c>
      <c r="C101" t="s">
        <v>63</v>
      </c>
    </row>
    <row r="102" spans="1:8" x14ac:dyDescent="0.2">
      <c r="A102" s="22" t="str">
        <f>"sector " &amp; D102 &amp; " and region " &amp;E102</f>
        <v>sector 3 and region 1</v>
      </c>
      <c r="B102" s="22"/>
      <c r="C102" s="22"/>
      <c r="D102" s="9">
        <v>3</v>
      </c>
      <c r="E102" s="9">
        <v>1</v>
      </c>
      <c r="F102" s="9" t="str">
        <f>D102 &amp; "_" &amp; E102</f>
        <v>3_1</v>
      </c>
    </row>
    <row r="103" spans="1:8" x14ac:dyDescent="0.2">
      <c r="A103" s="19" t="s">
        <v>60</v>
      </c>
      <c r="B103" s="1"/>
      <c r="C103" s="1"/>
    </row>
    <row r="104" spans="1:8" x14ac:dyDescent="0.2">
      <c r="A104" t="str" cm="1">
        <f t="array" aca="1" ref="A104" ca="1">"aN_T_1_" &amp; INDIRECT("F" &amp; ROW(C104)-2) &amp; "_p"</f>
        <v>aN_T_1_3_1_p</v>
      </c>
      <c r="B104">
        <v>0</v>
      </c>
      <c r="C104" t="s">
        <v>61</v>
      </c>
    </row>
    <row r="105" spans="1:8" x14ac:dyDescent="0.2">
      <c r="A105" t="str" cm="1">
        <f t="array" aca="1" ref="A105" ca="1">"aN_T_2_" &amp; INDIRECT("F" &amp; ROW(C105)-3) &amp; "_p"</f>
        <v>aN_T_2_3_1_p</v>
      </c>
      <c r="B105">
        <v>0</v>
      </c>
      <c r="C105" t="s">
        <v>62</v>
      </c>
    </row>
    <row r="106" spans="1:8" x14ac:dyDescent="0.2">
      <c r="A106" t="str" cm="1">
        <f t="array" aca="1" ref="A106" ca="1">"aN_T_3_" &amp; INDIRECT("F" &amp; ROW(C106)-4) &amp; "_p"</f>
        <v>aN_T_3_3_1_p</v>
      </c>
      <c r="B106">
        <v>2</v>
      </c>
      <c r="C106" t="s">
        <v>63</v>
      </c>
    </row>
    <row r="107" spans="1:8" x14ac:dyDescent="0.2">
      <c r="A107" s="19" t="s">
        <v>65</v>
      </c>
      <c r="B107" s="1"/>
      <c r="C107" s="1"/>
    </row>
    <row r="108" spans="1:8" x14ac:dyDescent="0.2">
      <c r="A108" t="str" cm="1">
        <f t="array" aca="1" ref="A108" ca="1">"aN_WS_1_" &amp; INDIRECT("F" &amp; ROW(C108)-6) &amp; "_p"</f>
        <v>aN_WS_1_3_1_p</v>
      </c>
      <c r="B108">
        <v>0</v>
      </c>
      <c r="C108" t="s">
        <v>61</v>
      </c>
    </row>
    <row r="109" spans="1:8" x14ac:dyDescent="0.2">
      <c r="A109" t="str" cm="1">
        <f t="array" aca="1" ref="A109" ca="1">"aN_WS_2_" &amp; INDIRECT("F" &amp; ROW(C109)-7) &amp; "_p"</f>
        <v>aN_WS_2_3_1_p</v>
      </c>
      <c r="B109">
        <v>0</v>
      </c>
      <c r="C109" t="s">
        <v>62</v>
      </c>
    </row>
    <row r="110" spans="1:8" x14ac:dyDescent="0.2">
      <c r="A110" t="str" cm="1">
        <f t="array" aca="1" ref="A110" ca="1">"aN_WS_3_" &amp; INDIRECT("F" &amp; ROW(C110)-8) &amp; "_p"</f>
        <v>aN_WS_3_3_1_p</v>
      </c>
      <c r="B110">
        <v>2</v>
      </c>
      <c r="C110" t="s">
        <v>63</v>
      </c>
    </row>
    <row r="111" spans="1:8" x14ac:dyDescent="0.2">
      <c r="A111" s="19" t="s">
        <v>64</v>
      </c>
      <c r="B111" s="1"/>
      <c r="C111" s="1"/>
      <c r="F111" s="21"/>
      <c r="G111" s="21"/>
      <c r="H111" s="21"/>
    </row>
    <row r="112" spans="1:8" x14ac:dyDescent="0.2">
      <c r="A112" t="str" cm="1">
        <f t="array" aca="1" ref="A112" ca="1">"aN_PREC_1_" &amp; INDIRECT("F" &amp; ROW(C112) - 10) &amp; "_p"</f>
        <v>aN_PREC_1_3_1_p</v>
      </c>
      <c r="B112">
        <v>0</v>
      </c>
      <c r="C112" t="s">
        <v>61</v>
      </c>
    </row>
    <row r="113" spans="1:8" x14ac:dyDescent="0.2">
      <c r="A113" t="str" cm="1">
        <f t="array" aca="1" ref="A113" ca="1">"aN_PREC_2_" &amp; INDIRECT("F" &amp; ROW(C113) - 11) &amp; "_p"</f>
        <v>aN_PREC_2_3_1_p</v>
      </c>
      <c r="B113">
        <v>0</v>
      </c>
      <c r="C113" t="s">
        <v>62</v>
      </c>
    </row>
    <row r="114" spans="1:8" x14ac:dyDescent="0.2">
      <c r="A114" t="str" cm="1">
        <f t="array" aca="1" ref="A114" ca="1">"aN_PREC_3_" &amp; INDIRECT("F" &amp; ROW(C114) - 12) &amp; "_p"</f>
        <v>aN_PREC_3_3_1_p</v>
      </c>
      <c r="B114">
        <v>2</v>
      </c>
      <c r="C114" t="s">
        <v>63</v>
      </c>
    </row>
    <row r="115" spans="1:8" x14ac:dyDescent="0.2">
      <c r="A115" s="19" t="s">
        <v>66</v>
      </c>
      <c r="B115" s="1"/>
      <c r="C115" s="1"/>
      <c r="F115" s="21"/>
      <c r="G115" s="21"/>
      <c r="H115" s="21"/>
    </row>
    <row r="116" spans="1:8" x14ac:dyDescent="0.2">
      <c r="A116" t="str" cm="1">
        <f t="array" aca="1" ref="A116" ca="1">"aN_SL_1_" &amp; INDIRECT("F" &amp; ROW(C116) - 14) &amp; "_p"</f>
        <v>aN_SL_1_3_1_p</v>
      </c>
      <c r="B116">
        <v>0</v>
      </c>
      <c r="C116" t="s">
        <v>61</v>
      </c>
    </row>
    <row r="117" spans="1:8" x14ac:dyDescent="0.2">
      <c r="A117" t="str" cm="1">
        <f t="array" aca="1" ref="A117" ca="1">"aN_SL_2_" &amp; INDIRECT("F" &amp; ROW(C117) - 15) &amp; "_p"</f>
        <v>aN_SL_2_3_1_p</v>
      </c>
      <c r="B117">
        <v>0</v>
      </c>
      <c r="C117" t="s">
        <v>62</v>
      </c>
    </row>
    <row r="118" spans="1:8" x14ac:dyDescent="0.2">
      <c r="A118" t="str" cm="1">
        <f t="array" aca="1" ref="A118" ca="1">"aN_SL_3_" &amp; INDIRECT("F" &amp; ROW(C118) - 16) &amp; "_p"</f>
        <v>aN_SL_3_3_1_p</v>
      </c>
      <c r="B118">
        <v>2</v>
      </c>
      <c r="C118" t="s">
        <v>63</v>
      </c>
    </row>
    <row r="119" spans="1:8" x14ac:dyDescent="0.2">
      <c r="A119" s="19" t="s">
        <v>193</v>
      </c>
      <c r="B119" s="1"/>
      <c r="C119" s="1"/>
    </row>
    <row r="120" spans="1:8" x14ac:dyDescent="0.2">
      <c r="A120" t="str" cm="1">
        <f t="array" aca="1" ref="A120" ca="1">"aN_DRO_1_" &amp; INDIRECT("F" &amp; ROW(C120) - 18) &amp; "_p"</f>
        <v>aN_DRO_1_3_1_p</v>
      </c>
      <c r="B120">
        <v>0.01</v>
      </c>
      <c r="C120" t="s">
        <v>61</v>
      </c>
    </row>
    <row r="121" spans="1:8" x14ac:dyDescent="0.2">
      <c r="A121" t="str" cm="1">
        <f t="array" aca="1" ref="A121" ca="1">"aN_DRO_2_" &amp; INDIRECT("F" &amp; ROW(C121) - 19) &amp; "_p"</f>
        <v>aN_DRO_2_3_1_p</v>
      </c>
      <c r="B121">
        <v>0</v>
      </c>
      <c r="C121" t="s">
        <v>62</v>
      </c>
    </row>
    <row r="122" spans="1:8" x14ac:dyDescent="0.2">
      <c r="A122" t="str" cm="1">
        <f t="array" aca="1" ref="A122" ca="1">"aN_DRO_3_" &amp; INDIRECT("F" &amp; ROW(C122) - 20) &amp; "_p"</f>
        <v>aN_DRO_3_3_1_p</v>
      </c>
      <c r="B122">
        <v>2</v>
      </c>
      <c r="C122" t="s">
        <v>63</v>
      </c>
    </row>
    <row r="123" spans="1:8" x14ac:dyDescent="0.2">
      <c r="A123" s="19" t="s">
        <v>194</v>
      </c>
    </row>
    <row r="124" spans="1:8" x14ac:dyDescent="0.2">
      <c r="A124" t="str" cm="1">
        <f t="array" aca="1" ref="A124" ca="1">"aN_CYC_1_" &amp; INDIRECT("F" &amp; ROW(C124) - 22) &amp; "_p"</f>
        <v>aN_CYC_1_3_1_p</v>
      </c>
      <c r="B124">
        <v>0</v>
      </c>
      <c r="C124" t="s">
        <v>61</v>
      </c>
    </row>
    <row r="125" spans="1:8" x14ac:dyDescent="0.2">
      <c r="A125" t="str" cm="1">
        <f t="array" aca="1" ref="A125" ca="1">"aN_CYC_2_" &amp; INDIRECT("F" &amp; ROW(C125) - 23) &amp; "_p"</f>
        <v>aN_CYC_2_3_1_p</v>
      </c>
      <c r="B125">
        <v>0</v>
      </c>
      <c r="C125" t="s">
        <v>62</v>
      </c>
    </row>
    <row r="126" spans="1:8" x14ac:dyDescent="0.2">
      <c r="A126" t="str" cm="1">
        <f t="array" aca="1" ref="A126" ca="1">"aN_CYC_3_" &amp; INDIRECT("F" &amp; ROW(C126) - 24) &amp; "_p"</f>
        <v>aN_CYC_3_3_1_p</v>
      </c>
      <c r="B126">
        <v>2</v>
      </c>
      <c r="C126" t="s">
        <v>63</v>
      </c>
    </row>
    <row r="127" spans="1:8" x14ac:dyDescent="0.2">
      <c r="A127" s="22" t="str">
        <f>"sector " &amp; D127 &amp; " and region " &amp;E127</f>
        <v>sector 3 and region 2</v>
      </c>
      <c r="B127" s="22"/>
      <c r="C127" s="22"/>
      <c r="D127" s="9">
        <v>3</v>
      </c>
      <c r="E127" s="9">
        <v>2</v>
      </c>
      <c r="F127" s="9" t="str">
        <f>D127 &amp; "_" &amp; E127</f>
        <v>3_2</v>
      </c>
    </row>
    <row r="128" spans="1:8" x14ac:dyDescent="0.2">
      <c r="A128" s="19" t="s">
        <v>60</v>
      </c>
      <c r="B128" s="1"/>
      <c r="C128" s="1"/>
    </row>
    <row r="129" spans="1:8" x14ac:dyDescent="0.2">
      <c r="A129" t="str" cm="1">
        <f t="array" aca="1" ref="A129" ca="1">"aN_T_1_" &amp; INDIRECT("F" &amp; ROW(C129)-2) &amp; "_p"</f>
        <v>aN_T_1_3_2_p</v>
      </c>
      <c r="B129">
        <v>0</v>
      </c>
      <c r="C129" t="s">
        <v>61</v>
      </c>
    </row>
    <row r="130" spans="1:8" x14ac:dyDescent="0.2">
      <c r="A130" t="str" cm="1">
        <f t="array" aca="1" ref="A130" ca="1">"aN_T_2_" &amp; INDIRECT("F" &amp; ROW(C130)-3) &amp; "_p"</f>
        <v>aN_T_2_3_2_p</v>
      </c>
      <c r="B130">
        <v>0</v>
      </c>
      <c r="C130" t="s">
        <v>62</v>
      </c>
    </row>
    <row r="131" spans="1:8" x14ac:dyDescent="0.2">
      <c r="A131" t="str" cm="1">
        <f t="array" aca="1" ref="A131" ca="1">"aN_T_3_" &amp; INDIRECT("F" &amp; ROW(C131)-4) &amp; "_p"</f>
        <v>aN_T_3_3_2_p</v>
      </c>
      <c r="B131">
        <v>2</v>
      </c>
      <c r="C131" t="s">
        <v>63</v>
      </c>
    </row>
    <row r="132" spans="1:8" x14ac:dyDescent="0.2">
      <c r="A132" s="19" t="s">
        <v>65</v>
      </c>
      <c r="B132" s="1"/>
      <c r="C132" s="1"/>
    </row>
    <row r="133" spans="1:8" x14ac:dyDescent="0.2">
      <c r="A133" t="str" cm="1">
        <f t="array" aca="1" ref="A133" ca="1">"aN_WS_1_" &amp; INDIRECT("F" &amp; ROW(C133)-6) &amp; "_p"</f>
        <v>aN_WS_1_3_2_p</v>
      </c>
      <c r="B133">
        <v>0</v>
      </c>
      <c r="C133" t="s">
        <v>61</v>
      </c>
    </row>
    <row r="134" spans="1:8" x14ac:dyDescent="0.2">
      <c r="A134" t="str" cm="1">
        <f t="array" aca="1" ref="A134" ca="1">"aN_WS_2_" &amp; INDIRECT("F" &amp; ROW(C134)-7) &amp; "_p"</f>
        <v>aN_WS_2_3_2_p</v>
      </c>
      <c r="B134">
        <v>0</v>
      </c>
      <c r="C134" t="s">
        <v>62</v>
      </c>
    </row>
    <row r="135" spans="1:8" x14ac:dyDescent="0.2">
      <c r="A135" t="str" cm="1">
        <f t="array" aca="1" ref="A135" ca="1">"aN_WS_3_" &amp; INDIRECT("F" &amp; ROW(C135)-8) &amp; "_p"</f>
        <v>aN_WS_3_3_2_p</v>
      </c>
      <c r="B135">
        <v>2</v>
      </c>
      <c r="C135" t="s">
        <v>63</v>
      </c>
    </row>
    <row r="136" spans="1:8" x14ac:dyDescent="0.2">
      <c r="A136" s="19" t="s">
        <v>64</v>
      </c>
      <c r="B136" s="1"/>
      <c r="C136" s="1"/>
      <c r="F136" s="21"/>
      <c r="G136" s="21"/>
      <c r="H136" s="21"/>
    </row>
    <row r="137" spans="1:8" x14ac:dyDescent="0.2">
      <c r="A137" t="str" cm="1">
        <f t="array" aca="1" ref="A137" ca="1">"aN_PREC_1_" &amp; INDIRECT("F" &amp; ROW(C137) - 10) &amp; "_p"</f>
        <v>aN_PREC_1_3_2_p</v>
      </c>
      <c r="B137">
        <v>0</v>
      </c>
      <c r="C137" t="s">
        <v>61</v>
      </c>
    </row>
    <row r="138" spans="1:8" x14ac:dyDescent="0.2">
      <c r="A138" t="str" cm="1">
        <f t="array" aca="1" ref="A138" ca="1">"aN_PREC_2_" &amp; INDIRECT("F" &amp; ROW(C138) - 11) &amp; "_p"</f>
        <v>aN_PREC_2_3_2_p</v>
      </c>
      <c r="B138">
        <v>0</v>
      </c>
      <c r="C138" t="s">
        <v>62</v>
      </c>
    </row>
    <row r="139" spans="1:8" x14ac:dyDescent="0.2">
      <c r="A139" t="str" cm="1">
        <f t="array" aca="1" ref="A139" ca="1">"aN_PREC_3_" &amp; INDIRECT("F" &amp; ROW(C139) - 12) &amp; "_p"</f>
        <v>aN_PREC_3_3_2_p</v>
      </c>
      <c r="B139">
        <v>2</v>
      </c>
      <c r="C139" t="s">
        <v>63</v>
      </c>
    </row>
    <row r="140" spans="1:8" x14ac:dyDescent="0.2">
      <c r="A140" s="19" t="s">
        <v>66</v>
      </c>
      <c r="B140" s="1"/>
      <c r="C140" s="1"/>
      <c r="F140" s="21"/>
      <c r="G140" s="21"/>
      <c r="H140" s="21"/>
    </row>
    <row r="141" spans="1:8" x14ac:dyDescent="0.2">
      <c r="A141" t="str" cm="1">
        <f t="array" aca="1" ref="A141" ca="1">"aN_SL_1_" &amp; INDIRECT("F" &amp; ROW(C141) - 14) &amp; "_p"</f>
        <v>aN_SL_1_3_2_p</v>
      </c>
      <c r="B141">
        <v>0</v>
      </c>
      <c r="C141" t="s">
        <v>61</v>
      </c>
    </row>
    <row r="142" spans="1:8" x14ac:dyDescent="0.2">
      <c r="A142" t="str" cm="1">
        <f t="array" aca="1" ref="A142" ca="1">"aN_SL_2_" &amp; INDIRECT("F" &amp; ROW(C142) - 15) &amp; "_p"</f>
        <v>aN_SL_2_3_2_p</v>
      </c>
      <c r="B142">
        <v>0</v>
      </c>
      <c r="C142" t="s">
        <v>62</v>
      </c>
    </row>
    <row r="143" spans="1:8" x14ac:dyDescent="0.2">
      <c r="A143" t="str" cm="1">
        <f t="array" aca="1" ref="A143" ca="1">"aN_SL_3_" &amp; INDIRECT("F" &amp; ROW(C143) - 16) &amp; "_p"</f>
        <v>aN_SL_3_3_2_p</v>
      </c>
      <c r="B143">
        <v>2</v>
      </c>
      <c r="C143" t="s">
        <v>63</v>
      </c>
    </row>
    <row r="144" spans="1:8" x14ac:dyDescent="0.2">
      <c r="A144" s="19" t="s">
        <v>193</v>
      </c>
      <c r="B144" s="1"/>
      <c r="C144" s="1"/>
    </row>
    <row r="145" spans="1:3" x14ac:dyDescent="0.2">
      <c r="A145" t="str" cm="1">
        <f t="array" aca="1" ref="A145" ca="1">"aN_DRO_1_" &amp; INDIRECT("F" &amp; ROW(C145) - 18) &amp; "_p"</f>
        <v>aN_DRO_1_3_2_p</v>
      </c>
      <c r="B145">
        <v>0.01</v>
      </c>
      <c r="C145" t="s">
        <v>61</v>
      </c>
    </row>
    <row r="146" spans="1:3" x14ac:dyDescent="0.2">
      <c r="A146" t="str" cm="1">
        <f t="array" aca="1" ref="A146" ca="1">"aN_DRO_2_" &amp; INDIRECT("F" &amp; ROW(C146) - 19) &amp; "_p"</f>
        <v>aN_DRO_2_3_2_p</v>
      </c>
      <c r="B146">
        <v>0</v>
      </c>
      <c r="C146" t="s">
        <v>62</v>
      </c>
    </row>
    <row r="147" spans="1:3" x14ac:dyDescent="0.2">
      <c r="A147" t="str" cm="1">
        <f t="array" aca="1" ref="A147" ca="1">"aN_DRO_3_" &amp; INDIRECT("F" &amp; ROW(C147) - 20) &amp; "_p"</f>
        <v>aN_DRO_3_3_2_p</v>
      </c>
      <c r="B147">
        <v>2</v>
      </c>
      <c r="C147" t="s">
        <v>63</v>
      </c>
    </row>
    <row r="148" spans="1:3" x14ac:dyDescent="0.2">
      <c r="A148" s="19" t="s">
        <v>194</v>
      </c>
    </row>
    <row r="149" spans="1:3" x14ac:dyDescent="0.2">
      <c r="A149" t="str" cm="1">
        <f t="array" aca="1" ref="A149" ca="1">"aN_CYC_1_" &amp; INDIRECT("F" &amp; ROW(C149) - 22) &amp; "_p"</f>
        <v>aN_CYC_1_3_2_p</v>
      </c>
      <c r="B149">
        <v>0</v>
      </c>
      <c r="C149" t="s">
        <v>61</v>
      </c>
    </row>
    <row r="150" spans="1:3" x14ac:dyDescent="0.2">
      <c r="A150" t="str" cm="1">
        <f t="array" aca="1" ref="A150" ca="1">"aN_CYC_2_" &amp; INDIRECT("F" &amp; ROW(C150) - 23) &amp; "_p"</f>
        <v>aN_CYC_2_3_2_p</v>
      </c>
      <c r="B150">
        <v>0</v>
      </c>
      <c r="C150" t="s">
        <v>62</v>
      </c>
    </row>
    <row r="151" spans="1:3" x14ac:dyDescent="0.2">
      <c r="A151" t="str" cm="1">
        <f t="array" aca="1" ref="A151" ca="1">"aN_CYC_3_" &amp; INDIRECT("F" &amp; ROW(C151) - 24) &amp; "_p"</f>
        <v>aN_CYC_3_3_2_p</v>
      </c>
      <c r="B151">
        <v>2</v>
      </c>
      <c r="C151" t="s">
        <v>63</v>
      </c>
    </row>
  </sheetData>
  <mergeCells count="18">
    <mergeCell ref="F40:H40"/>
    <mergeCell ref="A2:C2"/>
    <mergeCell ref="F11:H11"/>
    <mergeCell ref="F15:H15"/>
    <mergeCell ref="A27:C27"/>
    <mergeCell ref="F36:H36"/>
    <mergeCell ref="F140:H140"/>
    <mergeCell ref="A52:C52"/>
    <mergeCell ref="F61:H61"/>
    <mergeCell ref="F65:H65"/>
    <mergeCell ref="A77:C77"/>
    <mergeCell ref="F86:H86"/>
    <mergeCell ref="F90:H90"/>
    <mergeCell ref="A102:C102"/>
    <mergeCell ref="F111:H111"/>
    <mergeCell ref="F115:H115"/>
    <mergeCell ref="A127:C127"/>
    <mergeCell ref="F136:H13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1"/>
  <sheetViews>
    <sheetView topLeftCell="A8" workbookViewId="0">
      <selection activeCell="H18" sqref="H18"/>
    </sheetView>
  </sheetViews>
  <sheetFormatPr baseColWidth="10" defaultRowHeight="15" x14ac:dyDescent="0.2"/>
  <cols>
    <col min="1" max="1" width="39.5" customWidth="1"/>
  </cols>
  <sheetData>
    <row r="1" spans="1:8" x14ac:dyDescent="0.2">
      <c r="A1" s="9" t="s">
        <v>0</v>
      </c>
      <c r="B1" s="9" t="s">
        <v>1</v>
      </c>
      <c r="C1" s="9" t="s">
        <v>2</v>
      </c>
      <c r="D1" s="9"/>
      <c r="E1" s="9"/>
      <c r="F1" s="9"/>
    </row>
    <row r="2" spans="1:8" x14ac:dyDescent="0.2">
      <c r="A2" s="22" t="str">
        <f>"sector " &amp; D2 &amp; " and region " &amp;E2</f>
        <v>sector 1 and region 1</v>
      </c>
      <c r="B2" s="22"/>
      <c r="C2" s="22"/>
      <c r="D2" s="9">
        <v>1</v>
      </c>
      <c r="E2" s="9">
        <v>1</v>
      </c>
      <c r="F2" s="9" t="str">
        <f>D2 &amp; "_" &amp; E2</f>
        <v>1_1</v>
      </c>
    </row>
    <row r="3" spans="1:8" x14ac:dyDescent="0.2">
      <c r="A3" s="12" t="s">
        <v>60</v>
      </c>
      <c r="B3" s="1"/>
      <c r="C3" s="1"/>
    </row>
    <row r="4" spans="1:8" x14ac:dyDescent="0.2">
      <c r="A4" t="str" cm="1">
        <f t="array" aca="1" ref="A4" ca="1">"aK_T_1_" &amp; INDIRECT("F" &amp; ROW(C4)-2) &amp; "_p"</f>
        <v>aK_T_1_1_1_p</v>
      </c>
      <c r="B4">
        <v>0</v>
      </c>
      <c r="C4" t="s">
        <v>61</v>
      </c>
    </row>
    <row r="5" spans="1:8" x14ac:dyDescent="0.2">
      <c r="A5" t="str" cm="1">
        <f t="array" aca="1" ref="A5" ca="1">"aK_T_2_" &amp; INDIRECT("F" &amp; ROW(C5)-3) &amp; "_p"</f>
        <v>aK_T_2_1_1_p</v>
      </c>
      <c r="B5">
        <v>0</v>
      </c>
      <c r="C5" t="s">
        <v>62</v>
      </c>
    </row>
    <row r="6" spans="1:8" x14ac:dyDescent="0.2">
      <c r="A6" t="str" cm="1">
        <f t="array" aca="1" ref="A6" ca="1">"aK_T_3_" &amp; INDIRECT("F" &amp; ROW(C6)-4) &amp; "_p"</f>
        <v>aK_T_3_1_1_p</v>
      </c>
      <c r="B6">
        <v>2</v>
      </c>
      <c r="C6" t="s">
        <v>63</v>
      </c>
    </row>
    <row r="7" spans="1:8" x14ac:dyDescent="0.2">
      <c r="A7" s="12" t="s">
        <v>65</v>
      </c>
      <c r="B7" s="1"/>
      <c r="C7" s="1"/>
    </row>
    <row r="8" spans="1:8" x14ac:dyDescent="0.2">
      <c r="A8" t="str" cm="1">
        <f t="array" aca="1" ref="A8" ca="1">"aK_WS_1_" &amp; INDIRECT("F" &amp; ROW(C8)-6) &amp; "_p"</f>
        <v>aK_WS_1_1_1_p</v>
      </c>
      <c r="B8">
        <v>0</v>
      </c>
      <c r="C8" t="s">
        <v>61</v>
      </c>
    </row>
    <row r="9" spans="1:8" x14ac:dyDescent="0.2">
      <c r="A9" t="str" cm="1">
        <f t="array" aca="1" ref="A9" ca="1">"aK_WS_2_" &amp; INDIRECT("F" &amp; ROW(C9)-7) &amp; "_p"</f>
        <v>aK_WS_2_1_1_p</v>
      </c>
      <c r="B9">
        <v>0</v>
      </c>
      <c r="C9" t="s">
        <v>62</v>
      </c>
    </row>
    <row r="10" spans="1:8" x14ac:dyDescent="0.2">
      <c r="A10" t="str" cm="1">
        <f t="array" aca="1" ref="A10" ca="1">"aK_WS_3_" &amp; INDIRECT("F" &amp; ROW(C10)-8) &amp; "_p"</f>
        <v>aK_WS_3_1_1_p</v>
      </c>
      <c r="B10">
        <v>2</v>
      </c>
      <c r="C10" t="s">
        <v>63</v>
      </c>
    </row>
    <row r="11" spans="1:8" x14ac:dyDescent="0.2">
      <c r="A11" s="12" t="s">
        <v>64</v>
      </c>
      <c r="B11" s="1"/>
      <c r="C11" s="1"/>
      <c r="F11" s="21"/>
      <c r="G11" s="21"/>
      <c r="H11" s="21"/>
    </row>
    <row r="12" spans="1:8" x14ac:dyDescent="0.2">
      <c r="A12" t="str" cm="1">
        <f t="array" aca="1" ref="A12" ca="1">"aK_PREC_1_" &amp; INDIRECT("F" &amp; ROW(C12) - 10) &amp; "_p"</f>
        <v>aK_PREC_1_1_1_p</v>
      </c>
      <c r="B12">
        <v>0</v>
      </c>
      <c r="C12" t="s">
        <v>61</v>
      </c>
    </row>
    <row r="13" spans="1:8" x14ac:dyDescent="0.2">
      <c r="A13" t="str" cm="1">
        <f t="array" aca="1" ref="A13" ca="1">"aK_PREC_2_" &amp; INDIRECT("F" &amp; ROW(C13) - 11) &amp; "_p"</f>
        <v>aK_PREC_2_1_1_p</v>
      </c>
      <c r="B13">
        <v>0</v>
      </c>
      <c r="C13" t="s">
        <v>62</v>
      </c>
    </row>
    <row r="14" spans="1:8" x14ac:dyDescent="0.2">
      <c r="A14" t="str" cm="1">
        <f t="array" aca="1" ref="A14" ca="1">"aK_PREC_3_" &amp; INDIRECT("F" &amp; ROW(C14) - 12) &amp; "_p"</f>
        <v>aK_PREC_3_1_1_p</v>
      </c>
      <c r="B14">
        <v>2</v>
      </c>
      <c r="C14" t="s">
        <v>63</v>
      </c>
    </row>
    <row r="15" spans="1:8" x14ac:dyDescent="0.2">
      <c r="A15" s="12" t="s">
        <v>66</v>
      </c>
      <c r="B15" s="1"/>
      <c r="C15" s="1"/>
      <c r="F15" s="21"/>
      <c r="G15" s="21"/>
      <c r="H15" s="21"/>
    </row>
    <row r="16" spans="1:8" x14ac:dyDescent="0.2">
      <c r="A16" t="str" cm="1">
        <f t="array" aca="1" ref="A16" ca="1">"aK_SL_1_" &amp; INDIRECT("F" &amp; ROW(C16) - 14) &amp; "_p"</f>
        <v>aK_SL_1_1_1_p</v>
      </c>
      <c r="B16">
        <v>0</v>
      </c>
      <c r="C16" t="s">
        <v>61</v>
      </c>
    </row>
    <row r="17" spans="1:6" x14ac:dyDescent="0.2">
      <c r="A17" t="str" cm="1">
        <f t="array" aca="1" ref="A17" ca="1">"aK_SL_2_" &amp; INDIRECT("F" &amp; ROW(C17) - 15) &amp; "_p"</f>
        <v>aK_SL_2_1_1_p</v>
      </c>
      <c r="B17">
        <v>0</v>
      </c>
      <c r="C17" t="s">
        <v>62</v>
      </c>
    </row>
    <row r="18" spans="1:6" x14ac:dyDescent="0.2">
      <c r="A18" t="str" cm="1">
        <f t="array" aca="1" ref="A18" ca="1">"aK_SL_3_" &amp; INDIRECT("F" &amp; ROW(C18) - 16) &amp; "_p"</f>
        <v>aK_SL_3_1_1_p</v>
      </c>
      <c r="B18">
        <v>2</v>
      </c>
      <c r="C18" t="s">
        <v>63</v>
      </c>
    </row>
    <row r="19" spans="1:6" x14ac:dyDescent="0.2">
      <c r="A19" s="12" t="s">
        <v>193</v>
      </c>
      <c r="B19" s="1"/>
      <c r="C19" s="1"/>
    </row>
    <row r="20" spans="1:6" x14ac:dyDescent="0.2">
      <c r="A20" t="str" cm="1">
        <f t="array" aca="1" ref="A20" ca="1">"aK_DRO_1_" &amp; INDIRECT("F" &amp; ROW(C20) - 18) &amp; "_p"</f>
        <v>aK_DRO_1_1_1_p</v>
      </c>
      <c r="B20" s="1">
        <v>0</v>
      </c>
      <c r="C20" t="s">
        <v>61</v>
      </c>
    </row>
    <row r="21" spans="1:6" x14ac:dyDescent="0.2">
      <c r="A21" t="str" cm="1">
        <f t="array" aca="1" ref="A21" ca="1">"aK_DRO_2_" &amp; INDIRECT("F" &amp; ROW(C21) - 19) &amp; "_p"</f>
        <v>aK_DRO_2_1_1_p</v>
      </c>
      <c r="B21">
        <v>0</v>
      </c>
      <c r="C21" t="s">
        <v>62</v>
      </c>
    </row>
    <row r="22" spans="1:6" x14ac:dyDescent="0.2">
      <c r="A22" t="str" cm="1">
        <f t="array" aca="1" ref="A22" ca="1">"aK_DRO_3_" &amp; INDIRECT("F" &amp; ROW(C22) - 20) &amp; "_p"</f>
        <v>aK_DRO_3_1_1_p</v>
      </c>
      <c r="B22">
        <v>2</v>
      </c>
      <c r="C22" t="s">
        <v>63</v>
      </c>
    </row>
    <row r="23" spans="1:6" x14ac:dyDescent="0.2">
      <c r="A23" s="12" t="s">
        <v>194</v>
      </c>
    </row>
    <row r="24" spans="1:6" x14ac:dyDescent="0.2">
      <c r="A24" t="str" cm="1">
        <f t="array" aca="1" ref="A24" ca="1">"aK_CYC_1_" &amp; INDIRECT("F" &amp; ROW(C24) - 22) &amp; "_p"</f>
        <v>aK_CYC_1_1_1_p</v>
      </c>
      <c r="B24">
        <v>0.1</v>
      </c>
      <c r="C24" t="s">
        <v>61</v>
      </c>
    </row>
    <row r="25" spans="1:6" x14ac:dyDescent="0.2">
      <c r="A25" t="str" cm="1">
        <f t="array" aca="1" ref="A25" ca="1">"aK_CYC_2_" &amp; INDIRECT("F" &amp; ROW(C25) - 23) &amp; "_p"</f>
        <v>aK_CYC_2_1_1_p</v>
      </c>
      <c r="B25">
        <v>0</v>
      </c>
      <c r="C25" t="s">
        <v>62</v>
      </c>
    </row>
    <row r="26" spans="1:6" x14ac:dyDescent="0.2">
      <c r="A26" t="str" cm="1">
        <f t="array" aca="1" ref="A26" ca="1">"aK_CYC_3_" &amp; INDIRECT("F" &amp; ROW(C26) - 24) &amp; "_p"</f>
        <v>aK_CYC_3_1_1_p</v>
      </c>
      <c r="B26">
        <v>2</v>
      </c>
      <c r="C26" t="s">
        <v>63</v>
      </c>
    </row>
    <row r="27" spans="1:6" x14ac:dyDescent="0.2">
      <c r="A27" s="22" t="str">
        <f>"sector " &amp; D27 &amp; " and region " &amp;E27</f>
        <v>sector 1 and region 2</v>
      </c>
      <c r="B27" s="22"/>
      <c r="C27" s="22"/>
      <c r="D27" s="9">
        <v>1</v>
      </c>
      <c r="E27" s="9">
        <v>2</v>
      </c>
      <c r="F27" s="9" t="str">
        <f>D27 &amp; "_" &amp; E27</f>
        <v>1_2</v>
      </c>
    </row>
    <row r="28" spans="1:6" x14ac:dyDescent="0.2">
      <c r="A28" s="19" t="s">
        <v>60</v>
      </c>
      <c r="B28" s="1"/>
      <c r="C28" s="1"/>
    </row>
    <row r="29" spans="1:6" x14ac:dyDescent="0.2">
      <c r="A29" t="str" cm="1">
        <f t="array" aca="1" ref="A29" ca="1">"aK_T_1_" &amp; INDIRECT("F" &amp; ROW(C29)-2) &amp; "_p"</f>
        <v>aK_T_1_1_2_p</v>
      </c>
      <c r="B29">
        <v>0</v>
      </c>
      <c r="C29" t="s">
        <v>61</v>
      </c>
    </row>
    <row r="30" spans="1:6" x14ac:dyDescent="0.2">
      <c r="A30" t="str" cm="1">
        <f t="array" aca="1" ref="A30" ca="1">"aK_T_2_" &amp; INDIRECT("F" &amp; ROW(C30)-3) &amp; "_p"</f>
        <v>aK_T_2_1_2_p</v>
      </c>
      <c r="B30">
        <v>0</v>
      </c>
      <c r="C30" t="s">
        <v>62</v>
      </c>
    </row>
    <row r="31" spans="1:6" x14ac:dyDescent="0.2">
      <c r="A31" t="str" cm="1">
        <f t="array" aca="1" ref="A31" ca="1">"aK_T_3_" &amp; INDIRECT("F" &amp; ROW(C31)-4) &amp; "_p"</f>
        <v>aK_T_3_1_2_p</v>
      </c>
      <c r="B31">
        <v>2</v>
      </c>
      <c r="C31" t="s">
        <v>63</v>
      </c>
    </row>
    <row r="32" spans="1:6" x14ac:dyDescent="0.2">
      <c r="A32" s="19" t="s">
        <v>65</v>
      </c>
      <c r="B32" s="1"/>
      <c r="C32" s="1"/>
    </row>
    <row r="33" spans="1:8" x14ac:dyDescent="0.2">
      <c r="A33" t="str" cm="1">
        <f t="array" aca="1" ref="A33" ca="1">"aK_WS_1_" &amp; INDIRECT("F" &amp; ROW(C33)-6) &amp; "_p"</f>
        <v>aK_WS_1_1_2_p</v>
      </c>
      <c r="B33">
        <v>0</v>
      </c>
      <c r="C33" t="s">
        <v>61</v>
      </c>
    </row>
    <row r="34" spans="1:8" x14ac:dyDescent="0.2">
      <c r="A34" t="str" cm="1">
        <f t="array" aca="1" ref="A34" ca="1">"aK_WS_2_" &amp; INDIRECT("F" &amp; ROW(C34)-7) &amp; "_p"</f>
        <v>aK_WS_2_1_2_p</v>
      </c>
      <c r="B34">
        <v>0</v>
      </c>
      <c r="C34" t="s">
        <v>62</v>
      </c>
    </row>
    <row r="35" spans="1:8" x14ac:dyDescent="0.2">
      <c r="A35" t="str" cm="1">
        <f t="array" aca="1" ref="A35" ca="1">"aK_WS_3_" &amp; INDIRECT("F" &amp; ROW(C35)-8) &amp; "_p"</f>
        <v>aK_WS_3_1_2_p</v>
      </c>
      <c r="B35">
        <v>2</v>
      </c>
      <c r="C35" t="s">
        <v>63</v>
      </c>
    </row>
    <row r="36" spans="1:8" x14ac:dyDescent="0.2">
      <c r="A36" s="19" t="s">
        <v>64</v>
      </c>
      <c r="B36" s="1"/>
      <c r="C36" s="1"/>
      <c r="F36" s="21"/>
      <c r="G36" s="21"/>
      <c r="H36" s="21"/>
    </row>
    <row r="37" spans="1:8" x14ac:dyDescent="0.2">
      <c r="A37" t="str" cm="1">
        <f t="array" aca="1" ref="A37" ca="1">"aK_PREC_1_" &amp; INDIRECT("F" &amp; ROW(C37) - 10) &amp; "_p"</f>
        <v>aK_PREC_1_1_2_p</v>
      </c>
      <c r="B37">
        <v>0</v>
      </c>
      <c r="C37" t="s">
        <v>61</v>
      </c>
    </row>
    <row r="38" spans="1:8" x14ac:dyDescent="0.2">
      <c r="A38" t="str" cm="1">
        <f t="array" aca="1" ref="A38" ca="1">"aK_PREC_2_" &amp; INDIRECT("F" &amp; ROW(C38) - 11) &amp; "_p"</f>
        <v>aK_PREC_2_1_2_p</v>
      </c>
      <c r="B38">
        <v>0</v>
      </c>
      <c r="C38" t="s">
        <v>62</v>
      </c>
    </row>
    <row r="39" spans="1:8" x14ac:dyDescent="0.2">
      <c r="A39" t="str" cm="1">
        <f t="array" aca="1" ref="A39" ca="1">"aK_PREC_3_" &amp; INDIRECT("F" &amp; ROW(C39) - 12) &amp; "_p"</f>
        <v>aK_PREC_3_1_2_p</v>
      </c>
      <c r="B39">
        <v>2</v>
      </c>
      <c r="C39" t="s">
        <v>63</v>
      </c>
    </row>
    <row r="40" spans="1:8" x14ac:dyDescent="0.2">
      <c r="A40" s="19" t="s">
        <v>66</v>
      </c>
      <c r="B40" s="1"/>
      <c r="C40" s="1"/>
      <c r="F40" s="21"/>
      <c r="G40" s="21"/>
      <c r="H40" s="21"/>
    </row>
    <row r="41" spans="1:8" x14ac:dyDescent="0.2">
      <c r="A41" t="str" cm="1">
        <f t="array" aca="1" ref="A41" ca="1">"aK_SL_1_" &amp; INDIRECT("F" &amp; ROW(C41) - 14) &amp; "_p"</f>
        <v>aK_SL_1_1_2_p</v>
      </c>
      <c r="B41">
        <v>0</v>
      </c>
      <c r="C41" t="s">
        <v>61</v>
      </c>
    </row>
    <row r="42" spans="1:8" x14ac:dyDescent="0.2">
      <c r="A42" t="str" cm="1">
        <f t="array" aca="1" ref="A42" ca="1">"aK_SL_2_" &amp; INDIRECT("F" &amp; ROW(C42) - 15) &amp; "_p"</f>
        <v>aK_SL_2_1_2_p</v>
      </c>
      <c r="B42">
        <v>0</v>
      </c>
      <c r="C42" t="s">
        <v>62</v>
      </c>
    </row>
    <row r="43" spans="1:8" x14ac:dyDescent="0.2">
      <c r="A43" t="str" cm="1">
        <f t="array" aca="1" ref="A43" ca="1">"aK_SL_3_" &amp; INDIRECT("F" &amp; ROW(C43) - 16) &amp; "_p"</f>
        <v>aK_SL_3_1_2_p</v>
      </c>
      <c r="B43">
        <v>2</v>
      </c>
      <c r="C43" t="s">
        <v>63</v>
      </c>
    </row>
    <row r="44" spans="1:8" x14ac:dyDescent="0.2">
      <c r="A44" s="19" t="s">
        <v>193</v>
      </c>
      <c r="B44" s="1"/>
      <c r="C44" s="1"/>
    </row>
    <row r="45" spans="1:8" x14ac:dyDescent="0.2">
      <c r="A45" t="str" cm="1">
        <f t="array" aca="1" ref="A45" ca="1">"aK_DRO_1_" &amp; INDIRECT("F" &amp; ROW(C45) - 18) &amp; "_p"</f>
        <v>aK_DRO_1_1_2_p</v>
      </c>
      <c r="B45" s="1">
        <v>0</v>
      </c>
      <c r="C45" t="s">
        <v>61</v>
      </c>
    </row>
    <row r="46" spans="1:8" x14ac:dyDescent="0.2">
      <c r="A46" t="str" cm="1">
        <f t="array" aca="1" ref="A46" ca="1">"aK_DRO_2_" &amp; INDIRECT("F" &amp; ROW(C46) - 19) &amp; "_p"</f>
        <v>aK_DRO_2_1_2_p</v>
      </c>
      <c r="B46">
        <v>0</v>
      </c>
      <c r="C46" t="s">
        <v>62</v>
      </c>
    </row>
    <row r="47" spans="1:8" x14ac:dyDescent="0.2">
      <c r="A47" t="str" cm="1">
        <f t="array" aca="1" ref="A47" ca="1">"aK_DRO_3_" &amp; INDIRECT("F" &amp; ROW(C47) - 20) &amp; "_p"</f>
        <v>aK_DRO_3_1_2_p</v>
      </c>
      <c r="B47">
        <v>2</v>
      </c>
      <c r="C47" t="s">
        <v>63</v>
      </c>
    </row>
    <row r="48" spans="1:8" x14ac:dyDescent="0.2">
      <c r="A48" s="19" t="s">
        <v>194</v>
      </c>
    </row>
    <row r="49" spans="1:8" x14ac:dyDescent="0.2">
      <c r="A49" t="str" cm="1">
        <f t="array" aca="1" ref="A49" ca="1">"aK_CYC_1_" &amp; INDIRECT("F" &amp; ROW(C49) - 22) &amp; "_p"</f>
        <v>aK_CYC_1_1_2_p</v>
      </c>
      <c r="B49">
        <v>0.1</v>
      </c>
      <c r="C49" t="s">
        <v>61</v>
      </c>
    </row>
    <row r="50" spans="1:8" x14ac:dyDescent="0.2">
      <c r="A50" t="str" cm="1">
        <f t="array" aca="1" ref="A50" ca="1">"aK_CYC_2_" &amp; INDIRECT("F" &amp; ROW(C50) - 23) &amp; "_p"</f>
        <v>aK_CYC_2_1_2_p</v>
      </c>
      <c r="B50">
        <v>0</v>
      </c>
      <c r="C50" t="s">
        <v>62</v>
      </c>
    </row>
    <row r="51" spans="1:8" x14ac:dyDescent="0.2">
      <c r="A51" t="str" cm="1">
        <f t="array" aca="1" ref="A51" ca="1">"aK_CYC_3_" &amp; INDIRECT("F" &amp; ROW(C51) - 24) &amp; "_p"</f>
        <v>aK_CYC_3_1_2_p</v>
      </c>
      <c r="B51">
        <v>2</v>
      </c>
      <c r="C51" t="s">
        <v>63</v>
      </c>
    </row>
    <row r="52" spans="1:8" x14ac:dyDescent="0.2">
      <c r="A52" s="22" t="str">
        <f>"sector " &amp; D52 &amp; " and region " &amp;E52</f>
        <v>sector 2 and region 1</v>
      </c>
      <c r="B52" s="22"/>
      <c r="C52" s="22"/>
      <c r="D52" s="9">
        <v>2</v>
      </c>
      <c r="E52" s="9">
        <v>1</v>
      </c>
      <c r="F52" s="9" t="str">
        <f>D52 &amp; "_" &amp; E52</f>
        <v>2_1</v>
      </c>
    </row>
    <row r="53" spans="1:8" x14ac:dyDescent="0.2">
      <c r="A53" s="19" t="s">
        <v>60</v>
      </c>
      <c r="B53" s="1"/>
      <c r="C53" s="1"/>
    </row>
    <row r="54" spans="1:8" x14ac:dyDescent="0.2">
      <c r="A54" t="str" cm="1">
        <f t="array" aca="1" ref="A54" ca="1">"aK_T_1_" &amp; INDIRECT("F" &amp; ROW(C54)-2) &amp; "_p"</f>
        <v>aK_T_1_2_1_p</v>
      </c>
      <c r="B54">
        <v>0</v>
      </c>
      <c r="C54" t="s">
        <v>61</v>
      </c>
    </row>
    <row r="55" spans="1:8" x14ac:dyDescent="0.2">
      <c r="A55" t="str" cm="1">
        <f t="array" aca="1" ref="A55" ca="1">"aK_T_2_" &amp; INDIRECT("F" &amp; ROW(C55)-3) &amp; "_p"</f>
        <v>aK_T_2_2_1_p</v>
      </c>
      <c r="B55">
        <v>0</v>
      </c>
      <c r="C55" t="s">
        <v>62</v>
      </c>
    </row>
    <row r="56" spans="1:8" x14ac:dyDescent="0.2">
      <c r="A56" t="str" cm="1">
        <f t="array" aca="1" ref="A56" ca="1">"aK_T_3_" &amp; INDIRECT("F" &amp; ROW(C56)-4) &amp; "_p"</f>
        <v>aK_T_3_2_1_p</v>
      </c>
      <c r="B56">
        <v>2</v>
      </c>
      <c r="C56" t="s">
        <v>63</v>
      </c>
    </row>
    <row r="57" spans="1:8" x14ac:dyDescent="0.2">
      <c r="A57" s="19" t="s">
        <v>65</v>
      </c>
      <c r="B57" s="1"/>
      <c r="C57" s="1"/>
    </row>
    <row r="58" spans="1:8" x14ac:dyDescent="0.2">
      <c r="A58" t="str" cm="1">
        <f t="array" aca="1" ref="A58" ca="1">"aK_WS_1_" &amp; INDIRECT("F" &amp; ROW(C58)-6) &amp; "_p"</f>
        <v>aK_WS_1_2_1_p</v>
      </c>
      <c r="B58">
        <v>0</v>
      </c>
      <c r="C58" t="s">
        <v>61</v>
      </c>
    </row>
    <row r="59" spans="1:8" x14ac:dyDescent="0.2">
      <c r="A59" t="str" cm="1">
        <f t="array" aca="1" ref="A59" ca="1">"aK_WS_2_" &amp; INDIRECT("F" &amp; ROW(C59)-7) &amp; "_p"</f>
        <v>aK_WS_2_2_1_p</v>
      </c>
      <c r="B59">
        <v>0</v>
      </c>
      <c r="C59" t="s">
        <v>62</v>
      </c>
    </row>
    <row r="60" spans="1:8" x14ac:dyDescent="0.2">
      <c r="A60" t="str" cm="1">
        <f t="array" aca="1" ref="A60" ca="1">"aK_WS_3_" &amp; INDIRECT("F" &amp; ROW(C60)-8) &amp; "_p"</f>
        <v>aK_WS_3_2_1_p</v>
      </c>
      <c r="B60">
        <v>2</v>
      </c>
      <c r="C60" t="s">
        <v>63</v>
      </c>
    </row>
    <row r="61" spans="1:8" x14ac:dyDescent="0.2">
      <c r="A61" s="19" t="s">
        <v>64</v>
      </c>
      <c r="B61" s="1"/>
      <c r="C61" s="1"/>
      <c r="F61" s="21"/>
      <c r="G61" s="21"/>
      <c r="H61" s="21"/>
    </row>
    <row r="62" spans="1:8" x14ac:dyDescent="0.2">
      <c r="A62" t="str" cm="1">
        <f t="array" aca="1" ref="A62" ca="1">"aK_PREC_1_" &amp; INDIRECT("F" &amp; ROW(C62) - 10) &amp; "_p"</f>
        <v>aK_PREC_1_2_1_p</v>
      </c>
      <c r="B62">
        <v>0</v>
      </c>
      <c r="C62" t="s">
        <v>61</v>
      </c>
    </row>
    <row r="63" spans="1:8" x14ac:dyDescent="0.2">
      <c r="A63" t="str" cm="1">
        <f t="array" aca="1" ref="A63" ca="1">"aK_PREC_2_" &amp; INDIRECT("F" &amp; ROW(C63) - 11) &amp; "_p"</f>
        <v>aK_PREC_2_2_1_p</v>
      </c>
      <c r="B63">
        <v>0</v>
      </c>
      <c r="C63" t="s">
        <v>62</v>
      </c>
    </row>
    <row r="64" spans="1:8" x14ac:dyDescent="0.2">
      <c r="A64" t="str" cm="1">
        <f t="array" aca="1" ref="A64" ca="1">"aK_PREC_3_" &amp; INDIRECT("F" &amp; ROW(C64) - 12) &amp; "_p"</f>
        <v>aK_PREC_3_2_1_p</v>
      </c>
      <c r="B64">
        <v>2</v>
      </c>
      <c r="C64" t="s">
        <v>63</v>
      </c>
    </row>
    <row r="65" spans="1:8" x14ac:dyDescent="0.2">
      <c r="A65" s="19" t="s">
        <v>66</v>
      </c>
      <c r="B65" s="1"/>
      <c r="C65" s="1"/>
      <c r="F65" s="21"/>
      <c r="G65" s="21"/>
      <c r="H65" s="21"/>
    </row>
    <row r="66" spans="1:8" x14ac:dyDescent="0.2">
      <c r="A66" t="str" cm="1">
        <f t="array" aca="1" ref="A66" ca="1">"aK_SL_1_" &amp; INDIRECT("F" &amp; ROW(C66) - 14) &amp; "_p"</f>
        <v>aK_SL_1_2_1_p</v>
      </c>
      <c r="B66">
        <v>0</v>
      </c>
      <c r="C66" t="s">
        <v>61</v>
      </c>
    </row>
    <row r="67" spans="1:8" x14ac:dyDescent="0.2">
      <c r="A67" t="str" cm="1">
        <f t="array" aca="1" ref="A67" ca="1">"aK_SL_2_" &amp; INDIRECT("F" &amp; ROW(C67) - 15) &amp; "_p"</f>
        <v>aK_SL_2_2_1_p</v>
      </c>
      <c r="B67">
        <v>0</v>
      </c>
      <c r="C67" t="s">
        <v>62</v>
      </c>
    </row>
    <row r="68" spans="1:8" x14ac:dyDescent="0.2">
      <c r="A68" t="str" cm="1">
        <f t="array" aca="1" ref="A68" ca="1">"aK_SL_3_" &amp; INDIRECT("F" &amp; ROW(C68) - 16) &amp; "_p"</f>
        <v>aK_SL_3_2_1_p</v>
      </c>
      <c r="B68">
        <v>2</v>
      </c>
      <c r="C68" t="s">
        <v>63</v>
      </c>
    </row>
    <row r="69" spans="1:8" x14ac:dyDescent="0.2">
      <c r="A69" s="19" t="s">
        <v>193</v>
      </c>
      <c r="B69" s="1"/>
      <c r="C69" s="1"/>
    </row>
    <row r="70" spans="1:8" x14ac:dyDescent="0.2">
      <c r="A70" t="str" cm="1">
        <f t="array" aca="1" ref="A70" ca="1">"aK_DRO_1_" &amp; INDIRECT("F" &amp; ROW(C70) - 18) &amp; "_p"</f>
        <v>aK_DRO_1_2_1_p</v>
      </c>
      <c r="B70">
        <v>0</v>
      </c>
      <c r="C70" t="s">
        <v>61</v>
      </c>
    </row>
    <row r="71" spans="1:8" x14ac:dyDescent="0.2">
      <c r="A71" t="str" cm="1">
        <f t="array" aca="1" ref="A71" ca="1">"aK_DRO_2_" &amp; INDIRECT("F" &amp; ROW(C71) - 19) &amp; "_p"</f>
        <v>aK_DRO_2_2_1_p</v>
      </c>
      <c r="B71">
        <v>0</v>
      </c>
      <c r="C71" t="s">
        <v>62</v>
      </c>
    </row>
    <row r="72" spans="1:8" x14ac:dyDescent="0.2">
      <c r="A72" t="str" cm="1">
        <f t="array" aca="1" ref="A72" ca="1">"aK_DRO_3_" &amp; INDIRECT("F" &amp; ROW(C72) - 20) &amp; "_p"</f>
        <v>aK_DRO_3_2_1_p</v>
      </c>
      <c r="B72">
        <v>2</v>
      </c>
      <c r="C72" t="s">
        <v>63</v>
      </c>
    </row>
    <row r="73" spans="1:8" x14ac:dyDescent="0.2">
      <c r="A73" s="19" t="s">
        <v>194</v>
      </c>
    </row>
    <row r="74" spans="1:8" x14ac:dyDescent="0.2">
      <c r="A74" t="str" cm="1">
        <f t="array" aca="1" ref="A74" ca="1">"aK_CYC_1_" &amp; INDIRECT("F" &amp; ROW(C74) - 22) &amp; "_p"</f>
        <v>aK_CYC_1_2_1_p</v>
      </c>
      <c r="B74">
        <v>0.1</v>
      </c>
      <c r="C74" t="s">
        <v>61</v>
      </c>
    </row>
    <row r="75" spans="1:8" x14ac:dyDescent="0.2">
      <c r="A75" t="str" cm="1">
        <f t="array" aca="1" ref="A75" ca="1">"aK_CYC_2_" &amp; INDIRECT("F" &amp; ROW(C75) - 23) &amp; "_p"</f>
        <v>aK_CYC_2_2_1_p</v>
      </c>
      <c r="B75">
        <v>0</v>
      </c>
      <c r="C75" t="s">
        <v>62</v>
      </c>
    </row>
    <row r="76" spans="1:8" x14ac:dyDescent="0.2">
      <c r="A76" t="str" cm="1">
        <f t="array" aca="1" ref="A76" ca="1">"aK_CYC_3_" &amp; INDIRECT("F" &amp; ROW(C76) - 24) &amp; "_p"</f>
        <v>aK_CYC_3_2_1_p</v>
      </c>
      <c r="B76">
        <v>2</v>
      </c>
      <c r="C76" t="s">
        <v>63</v>
      </c>
    </row>
    <row r="77" spans="1:8" x14ac:dyDescent="0.2">
      <c r="A77" s="22" t="str">
        <f>"sector " &amp; D77 &amp; " and region " &amp;E77</f>
        <v>sector 2 and region 2</v>
      </c>
      <c r="B77" s="22"/>
      <c r="C77" s="22"/>
      <c r="D77" s="9">
        <v>2</v>
      </c>
      <c r="E77" s="9">
        <v>2</v>
      </c>
      <c r="F77" s="9" t="str">
        <f>D77 &amp; "_" &amp; E77</f>
        <v>2_2</v>
      </c>
    </row>
    <row r="78" spans="1:8" x14ac:dyDescent="0.2">
      <c r="A78" s="19" t="s">
        <v>60</v>
      </c>
      <c r="B78" s="1"/>
      <c r="C78" s="1"/>
    </row>
    <row r="79" spans="1:8" x14ac:dyDescent="0.2">
      <c r="A79" t="str" cm="1">
        <f t="array" aca="1" ref="A79" ca="1">"aK_T_1_" &amp; INDIRECT("F" &amp; ROW(C79)-2) &amp; "_p"</f>
        <v>aK_T_1_2_2_p</v>
      </c>
      <c r="B79">
        <v>0</v>
      </c>
      <c r="C79" t="s">
        <v>61</v>
      </c>
    </row>
    <row r="80" spans="1:8" x14ac:dyDescent="0.2">
      <c r="A80" t="str" cm="1">
        <f t="array" aca="1" ref="A80" ca="1">"aK_T_2_" &amp; INDIRECT("F" &amp; ROW(C80)-3) &amp; "_p"</f>
        <v>aK_T_2_2_2_p</v>
      </c>
      <c r="B80">
        <v>0</v>
      </c>
      <c r="C80" t="s">
        <v>62</v>
      </c>
    </row>
    <row r="81" spans="1:8" x14ac:dyDescent="0.2">
      <c r="A81" t="str" cm="1">
        <f t="array" aca="1" ref="A81" ca="1">"aK_T_3_" &amp; INDIRECT("F" &amp; ROW(C81)-4) &amp; "_p"</f>
        <v>aK_T_3_2_2_p</v>
      </c>
      <c r="B81">
        <v>2</v>
      </c>
      <c r="C81" t="s">
        <v>63</v>
      </c>
    </row>
    <row r="82" spans="1:8" x14ac:dyDescent="0.2">
      <c r="A82" s="19" t="s">
        <v>65</v>
      </c>
      <c r="B82" s="1"/>
      <c r="C82" s="1"/>
    </row>
    <row r="83" spans="1:8" x14ac:dyDescent="0.2">
      <c r="A83" t="str" cm="1">
        <f t="array" aca="1" ref="A83" ca="1">"aK_WS_1_" &amp; INDIRECT("F" &amp; ROW(C83)-6) &amp; "_p"</f>
        <v>aK_WS_1_2_2_p</v>
      </c>
      <c r="B83">
        <v>0</v>
      </c>
      <c r="C83" t="s">
        <v>61</v>
      </c>
    </row>
    <row r="84" spans="1:8" x14ac:dyDescent="0.2">
      <c r="A84" t="str" cm="1">
        <f t="array" aca="1" ref="A84" ca="1">"aK_WS_2_" &amp; INDIRECT("F" &amp; ROW(C84)-7) &amp; "_p"</f>
        <v>aK_WS_2_2_2_p</v>
      </c>
      <c r="B84">
        <v>0</v>
      </c>
      <c r="C84" t="s">
        <v>62</v>
      </c>
    </row>
    <row r="85" spans="1:8" x14ac:dyDescent="0.2">
      <c r="A85" t="str" cm="1">
        <f t="array" aca="1" ref="A85" ca="1">"aK_WS_3_" &amp; INDIRECT("F" &amp; ROW(C85)-8) &amp; "_p"</f>
        <v>aK_WS_3_2_2_p</v>
      </c>
      <c r="B85">
        <v>2</v>
      </c>
      <c r="C85" t="s">
        <v>63</v>
      </c>
    </row>
    <row r="86" spans="1:8" x14ac:dyDescent="0.2">
      <c r="A86" s="19" t="s">
        <v>64</v>
      </c>
      <c r="B86" s="1"/>
      <c r="C86" s="1"/>
      <c r="F86" s="21"/>
      <c r="G86" s="21"/>
      <c r="H86" s="21"/>
    </row>
    <row r="87" spans="1:8" x14ac:dyDescent="0.2">
      <c r="A87" t="str" cm="1">
        <f t="array" aca="1" ref="A87" ca="1">"aK_PREC_1_" &amp; INDIRECT("F" &amp; ROW(C87) - 10) &amp; "_p"</f>
        <v>aK_PREC_1_2_2_p</v>
      </c>
      <c r="B87">
        <v>0</v>
      </c>
      <c r="C87" t="s">
        <v>61</v>
      </c>
    </row>
    <row r="88" spans="1:8" x14ac:dyDescent="0.2">
      <c r="A88" t="str" cm="1">
        <f t="array" aca="1" ref="A88" ca="1">"aK_PREC_2_" &amp; INDIRECT("F" &amp; ROW(C88) - 11) &amp; "_p"</f>
        <v>aK_PREC_2_2_2_p</v>
      </c>
      <c r="B88">
        <v>0</v>
      </c>
      <c r="C88" t="s">
        <v>62</v>
      </c>
    </row>
    <row r="89" spans="1:8" x14ac:dyDescent="0.2">
      <c r="A89" t="str" cm="1">
        <f t="array" aca="1" ref="A89" ca="1">"aK_PREC_3_" &amp; INDIRECT("F" &amp; ROW(C89) - 12) &amp; "_p"</f>
        <v>aK_PREC_3_2_2_p</v>
      </c>
      <c r="B89">
        <v>2</v>
      </c>
      <c r="C89" t="s">
        <v>63</v>
      </c>
    </row>
    <row r="90" spans="1:8" x14ac:dyDescent="0.2">
      <c r="A90" s="19" t="s">
        <v>66</v>
      </c>
      <c r="B90" s="1"/>
      <c r="C90" s="1"/>
      <c r="F90" s="21"/>
      <c r="G90" s="21"/>
      <c r="H90" s="21"/>
    </row>
    <row r="91" spans="1:8" x14ac:dyDescent="0.2">
      <c r="A91" t="str" cm="1">
        <f t="array" aca="1" ref="A91" ca="1">"aK_SL_1_" &amp; INDIRECT("F" &amp; ROW(C91) - 14) &amp; "_p"</f>
        <v>aK_SL_1_2_2_p</v>
      </c>
      <c r="B91">
        <v>0</v>
      </c>
      <c r="C91" t="s">
        <v>61</v>
      </c>
    </row>
    <row r="92" spans="1:8" x14ac:dyDescent="0.2">
      <c r="A92" t="str" cm="1">
        <f t="array" aca="1" ref="A92" ca="1">"aK_SL_2_" &amp; INDIRECT("F" &amp; ROW(C92) - 15) &amp; "_p"</f>
        <v>aK_SL_2_2_2_p</v>
      </c>
      <c r="B92">
        <v>0</v>
      </c>
      <c r="C92" t="s">
        <v>62</v>
      </c>
    </row>
    <row r="93" spans="1:8" x14ac:dyDescent="0.2">
      <c r="A93" t="str" cm="1">
        <f t="array" aca="1" ref="A93" ca="1">"aK_SL_3_" &amp; INDIRECT("F" &amp; ROW(C93) - 16) &amp; "_p"</f>
        <v>aK_SL_3_2_2_p</v>
      </c>
      <c r="B93">
        <v>2</v>
      </c>
      <c r="C93" t="s">
        <v>63</v>
      </c>
    </row>
    <row r="94" spans="1:8" x14ac:dyDescent="0.2">
      <c r="A94" s="19" t="s">
        <v>193</v>
      </c>
      <c r="B94" s="1"/>
      <c r="C94" s="1"/>
    </row>
    <row r="95" spans="1:8" x14ac:dyDescent="0.2">
      <c r="A95" t="str" cm="1">
        <f t="array" aca="1" ref="A95" ca="1">"aK_DRO_1_" &amp; INDIRECT("F" &amp; ROW(C95) - 18) &amp; "_p"</f>
        <v>aK_DRO_1_2_2_p</v>
      </c>
      <c r="B95">
        <v>0</v>
      </c>
      <c r="C95" t="s">
        <v>61</v>
      </c>
    </row>
    <row r="96" spans="1:8" x14ac:dyDescent="0.2">
      <c r="A96" t="str" cm="1">
        <f t="array" aca="1" ref="A96" ca="1">"aK_DRO_2_" &amp; INDIRECT("F" &amp; ROW(C96) - 19) &amp; "_p"</f>
        <v>aK_DRO_2_2_2_p</v>
      </c>
      <c r="B96">
        <v>0</v>
      </c>
      <c r="C96" t="s">
        <v>62</v>
      </c>
    </row>
    <row r="97" spans="1:8" x14ac:dyDescent="0.2">
      <c r="A97" t="str" cm="1">
        <f t="array" aca="1" ref="A97" ca="1">"aK_DRO_3_" &amp; INDIRECT("F" &amp; ROW(C97) - 20) &amp; "_p"</f>
        <v>aK_DRO_3_2_2_p</v>
      </c>
      <c r="B97">
        <v>2</v>
      </c>
      <c r="C97" t="s">
        <v>63</v>
      </c>
    </row>
    <row r="98" spans="1:8" x14ac:dyDescent="0.2">
      <c r="A98" s="19" t="s">
        <v>194</v>
      </c>
    </row>
    <row r="99" spans="1:8" x14ac:dyDescent="0.2">
      <c r="A99" t="str" cm="1">
        <f t="array" aca="1" ref="A99" ca="1">"aK_CYC_1_" &amp; INDIRECT("F" &amp; ROW(C99) - 22) &amp; "_p"</f>
        <v>aK_CYC_1_2_2_p</v>
      </c>
      <c r="B99">
        <v>0.1</v>
      </c>
      <c r="C99" t="s">
        <v>61</v>
      </c>
    </row>
    <row r="100" spans="1:8" x14ac:dyDescent="0.2">
      <c r="A100" t="str" cm="1">
        <f t="array" aca="1" ref="A100" ca="1">"aK_CYC_2_" &amp; INDIRECT("F" &amp; ROW(C100) - 23) &amp; "_p"</f>
        <v>aK_CYC_2_2_2_p</v>
      </c>
      <c r="B100">
        <v>0</v>
      </c>
      <c r="C100" t="s">
        <v>62</v>
      </c>
    </row>
    <row r="101" spans="1:8" x14ac:dyDescent="0.2">
      <c r="A101" t="str" cm="1">
        <f t="array" aca="1" ref="A101" ca="1">"aK_CYC_3_" &amp; INDIRECT("F" &amp; ROW(C101) - 24) &amp; "_p"</f>
        <v>aK_CYC_3_2_2_p</v>
      </c>
      <c r="B101">
        <v>2</v>
      </c>
      <c r="C101" t="s">
        <v>63</v>
      </c>
    </row>
    <row r="102" spans="1:8" x14ac:dyDescent="0.2">
      <c r="A102" s="22" t="str">
        <f>"sector " &amp; D102 &amp; " and region " &amp;E102</f>
        <v>sector 3 and region 1</v>
      </c>
      <c r="B102" s="22"/>
      <c r="C102" s="22"/>
      <c r="D102" s="9">
        <v>3</v>
      </c>
      <c r="E102" s="9">
        <v>1</v>
      </c>
      <c r="F102" s="9" t="str">
        <f>D102 &amp; "_" &amp; E102</f>
        <v>3_1</v>
      </c>
    </row>
    <row r="103" spans="1:8" x14ac:dyDescent="0.2">
      <c r="A103" s="19" t="s">
        <v>60</v>
      </c>
      <c r="B103" s="1"/>
      <c r="C103" s="1"/>
    </row>
    <row r="104" spans="1:8" x14ac:dyDescent="0.2">
      <c r="A104" t="str" cm="1">
        <f t="array" aca="1" ref="A104" ca="1">"aK_T_1_" &amp; INDIRECT("F" &amp; ROW(C104)-2) &amp; "_p"</f>
        <v>aK_T_1_3_1_p</v>
      </c>
      <c r="B104">
        <v>0</v>
      </c>
      <c r="C104" t="s">
        <v>61</v>
      </c>
    </row>
    <row r="105" spans="1:8" x14ac:dyDescent="0.2">
      <c r="A105" t="str" cm="1">
        <f t="array" aca="1" ref="A105" ca="1">"aK_T_2_" &amp; INDIRECT("F" &amp; ROW(C105)-3) &amp; "_p"</f>
        <v>aK_T_2_3_1_p</v>
      </c>
      <c r="B105">
        <v>0</v>
      </c>
      <c r="C105" t="s">
        <v>62</v>
      </c>
    </row>
    <row r="106" spans="1:8" x14ac:dyDescent="0.2">
      <c r="A106" t="str" cm="1">
        <f t="array" aca="1" ref="A106" ca="1">"aK_T_3_" &amp; INDIRECT("F" &amp; ROW(C106)-4) &amp; "_p"</f>
        <v>aK_T_3_3_1_p</v>
      </c>
      <c r="B106">
        <v>2</v>
      </c>
      <c r="C106" t="s">
        <v>63</v>
      </c>
    </row>
    <row r="107" spans="1:8" x14ac:dyDescent="0.2">
      <c r="A107" s="19" t="s">
        <v>65</v>
      </c>
      <c r="B107" s="1"/>
      <c r="C107" s="1"/>
    </row>
    <row r="108" spans="1:8" x14ac:dyDescent="0.2">
      <c r="A108" t="str" cm="1">
        <f t="array" aca="1" ref="A108" ca="1">"aK_WS_1_" &amp; INDIRECT("F" &amp; ROW(C108)-6) &amp; "_p"</f>
        <v>aK_WS_1_3_1_p</v>
      </c>
      <c r="B108">
        <v>0</v>
      </c>
      <c r="C108" t="s">
        <v>61</v>
      </c>
    </row>
    <row r="109" spans="1:8" x14ac:dyDescent="0.2">
      <c r="A109" t="str" cm="1">
        <f t="array" aca="1" ref="A109" ca="1">"aK_WS_2_" &amp; INDIRECT("F" &amp; ROW(C109)-7) &amp; "_p"</f>
        <v>aK_WS_2_3_1_p</v>
      </c>
      <c r="B109">
        <v>0</v>
      </c>
      <c r="C109" t="s">
        <v>62</v>
      </c>
    </row>
    <row r="110" spans="1:8" x14ac:dyDescent="0.2">
      <c r="A110" t="str" cm="1">
        <f t="array" aca="1" ref="A110" ca="1">"aK_WS_3_" &amp; INDIRECT("F" &amp; ROW(C110)-8) &amp; "_p"</f>
        <v>aK_WS_3_3_1_p</v>
      </c>
      <c r="B110">
        <v>2</v>
      </c>
      <c r="C110" t="s">
        <v>63</v>
      </c>
    </row>
    <row r="111" spans="1:8" x14ac:dyDescent="0.2">
      <c r="A111" s="19" t="s">
        <v>64</v>
      </c>
      <c r="B111" s="1"/>
      <c r="C111" s="1"/>
      <c r="F111" s="21"/>
      <c r="G111" s="21"/>
      <c r="H111" s="21"/>
    </row>
    <row r="112" spans="1:8" x14ac:dyDescent="0.2">
      <c r="A112" t="str" cm="1">
        <f t="array" aca="1" ref="A112" ca="1">"aK_PREC_1_" &amp; INDIRECT("F" &amp; ROW(C112) - 10) &amp; "_p"</f>
        <v>aK_PREC_1_3_1_p</v>
      </c>
      <c r="B112">
        <v>0</v>
      </c>
      <c r="C112" t="s">
        <v>61</v>
      </c>
    </row>
    <row r="113" spans="1:8" x14ac:dyDescent="0.2">
      <c r="A113" t="str" cm="1">
        <f t="array" aca="1" ref="A113" ca="1">"aK_PREC_2_" &amp; INDIRECT("F" &amp; ROW(C113) - 11) &amp; "_p"</f>
        <v>aK_PREC_2_3_1_p</v>
      </c>
      <c r="B113">
        <v>0</v>
      </c>
      <c r="C113" t="s">
        <v>62</v>
      </c>
    </row>
    <row r="114" spans="1:8" x14ac:dyDescent="0.2">
      <c r="A114" t="str" cm="1">
        <f t="array" aca="1" ref="A114" ca="1">"aK_PREC_3_" &amp; INDIRECT("F" &amp; ROW(C114) - 12) &amp; "_p"</f>
        <v>aK_PREC_3_3_1_p</v>
      </c>
      <c r="B114">
        <v>2</v>
      </c>
      <c r="C114" t="s">
        <v>63</v>
      </c>
    </row>
    <row r="115" spans="1:8" x14ac:dyDescent="0.2">
      <c r="A115" s="19" t="s">
        <v>66</v>
      </c>
      <c r="B115" s="1"/>
      <c r="C115" s="1"/>
      <c r="F115" s="21"/>
      <c r="G115" s="21"/>
      <c r="H115" s="21"/>
    </row>
    <row r="116" spans="1:8" x14ac:dyDescent="0.2">
      <c r="A116" t="str" cm="1">
        <f t="array" aca="1" ref="A116" ca="1">"aK_SL_1_" &amp; INDIRECT("F" &amp; ROW(C116) - 14) &amp; "_p"</f>
        <v>aK_SL_1_3_1_p</v>
      </c>
      <c r="B116">
        <v>0</v>
      </c>
      <c r="C116" t="s">
        <v>61</v>
      </c>
    </row>
    <row r="117" spans="1:8" x14ac:dyDescent="0.2">
      <c r="A117" t="str" cm="1">
        <f t="array" aca="1" ref="A117" ca="1">"aK_SL_2_" &amp; INDIRECT("F" &amp; ROW(C117) - 15) &amp; "_p"</f>
        <v>aK_SL_2_3_1_p</v>
      </c>
      <c r="B117">
        <v>0</v>
      </c>
      <c r="C117" t="s">
        <v>62</v>
      </c>
    </row>
    <row r="118" spans="1:8" x14ac:dyDescent="0.2">
      <c r="A118" t="str" cm="1">
        <f t="array" aca="1" ref="A118" ca="1">"aK_SL_3_" &amp; INDIRECT("F" &amp; ROW(C118) - 16) &amp; "_p"</f>
        <v>aK_SL_3_3_1_p</v>
      </c>
      <c r="B118">
        <v>2</v>
      </c>
      <c r="C118" t="s">
        <v>63</v>
      </c>
    </row>
    <row r="119" spans="1:8" x14ac:dyDescent="0.2">
      <c r="A119" s="19" t="s">
        <v>193</v>
      </c>
      <c r="B119" s="1"/>
      <c r="C119" s="1"/>
    </row>
    <row r="120" spans="1:8" x14ac:dyDescent="0.2">
      <c r="A120" t="str" cm="1">
        <f t="array" aca="1" ref="A120" ca="1">"aK_DRO_1_" &amp; INDIRECT("F" &amp; ROW(C120) - 18) &amp; "_p"</f>
        <v>aK_DRO_1_3_1_p</v>
      </c>
      <c r="B120">
        <v>0</v>
      </c>
      <c r="C120" t="s">
        <v>61</v>
      </c>
    </row>
    <row r="121" spans="1:8" x14ac:dyDescent="0.2">
      <c r="A121" t="str" cm="1">
        <f t="array" aca="1" ref="A121" ca="1">"aK_DRO_2_" &amp; INDIRECT("F" &amp; ROW(C121) - 19) &amp; "_p"</f>
        <v>aK_DRO_2_3_1_p</v>
      </c>
      <c r="B121">
        <v>0</v>
      </c>
      <c r="C121" t="s">
        <v>62</v>
      </c>
    </row>
    <row r="122" spans="1:8" x14ac:dyDescent="0.2">
      <c r="A122" t="str" cm="1">
        <f t="array" aca="1" ref="A122" ca="1">"aK_DRO_3_" &amp; INDIRECT("F" &amp; ROW(C122) - 20) &amp; "_p"</f>
        <v>aK_DRO_3_3_1_p</v>
      </c>
      <c r="B122">
        <v>2</v>
      </c>
      <c r="C122" t="s">
        <v>63</v>
      </c>
    </row>
    <row r="123" spans="1:8" x14ac:dyDescent="0.2">
      <c r="A123" s="19" t="s">
        <v>194</v>
      </c>
    </row>
    <row r="124" spans="1:8" x14ac:dyDescent="0.2">
      <c r="A124" t="str" cm="1">
        <f t="array" aca="1" ref="A124" ca="1">"aK_CYC_1_" &amp; INDIRECT("F" &amp; ROW(C124) - 22) &amp; "_p"</f>
        <v>aK_CYC_1_3_1_p</v>
      </c>
      <c r="B124">
        <v>0.1</v>
      </c>
      <c r="C124" t="s">
        <v>61</v>
      </c>
    </row>
    <row r="125" spans="1:8" x14ac:dyDescent="0.2">
      <c r="A125" t="str" cm="1">
        <f t="array" aca="1" ref="A125" ca="1">"aK_CYC_2_" &amp; INDIRECT("F" &amp; ROW(C125) - 23) &amp; "_p"</f>
        <v>aK_CYC_2_3_1_p</v>
      </c>
      <c r="B125">
        <v>0</v>
      </c>
      <c r="C125" t="s">
        <v>62</v>
      </c>
    </row>
    <row r="126" spans="1:8" x14ac:dyDescent="0.2">
      <c r="A126" t="str" cm="1">
        <f t="array" aca="1" ref="A126" ca="1">"aK_CYC_3_" &amp; INDIRECT("F" &amp; ROW(C126) - 24) &amp; "_p"</f>
        <v>aK_CYC_3_3_1_p</v>
      </c>
      <c r="B126">
        <v>2</v>
      </c>
      <c r="C126" t="s">
        <v>63</v>
      </c>
    </row>
    <row r="127" spans="1:8" x14ac:dyDescent="0.2">
      <c r="A127" s="22" t="str">
        <f>"sector " &amp; D127 &amp; " and region " &amp;E127</f>
        <v>sector 3 and region 2</v>
      </c>
      <c r="B127" s="22"/>
      <c r="C127" s="22"/>
      <c r="D127" s="9">
        <v>3</v>
      </c>
      <c r="E127" s="9">
        <v>2</v>
      </c>
      <c r="F127" s="9" t="str">
        <f>D127 &amp; "_" &amp; E127</f>
        <v>3_2</v>
      </c>
    </row>
    <row r="128" spans="1:8" x14ac:dyDescent="0.2">
      <c r="A128" s="19" t="s">
        <v>60</v>
      </c>
      <c r="B128" s="1"/>
      <c r="C128" s="1"/>
    </row>
    <row r="129" spans="1:8" x14ac:dyDescent="0.2">
      <c r="A129" t="str" cm="1">
        <f t="array" aca="1" ref="A129" ca="1">"aK_T_1_" &amp; INDIRECT("F" &amp; ROW(C129)-2) &amp; "_p"</f>
        <v>aK_T_1_3_2_p</v>
      </c>
      <c r="B129">
        <v>0</v>
      </c>
      <c r="C129" t="s">
        <v>61</v>
      </c>
    </row>
    <row r="130" spans="1:8" x14ac:dyDescent="0.2">
      <c r="A130" t="str" cm="1">
        <f t="array" aca="1" ref="A130" ca="1">"aK_T_2_" &amp; INDIRECT("F" &amp; ROW(C130)-3) &amp; "_p"</f>
        <v>aK_T_2_3_2_p</v>
      </c>
      <c r="B130">
        <v>0</v>
      </c>
      <c r="C130" t="s">
        <v>62</v>
      </c>
    </row>
    <row r="131" spans="1:8" x14ac:dyDescent="0.2">
      <c r="A131" t="str" cm="1">
        <f t="array" aca="1" ref="A131" ca="1">"aK_T_3_" &amp; INDIRECT("F" &amp; ROW(C131)-4) &amp; "_p"</f>
        <v>aK_T_3_3_2_p</v>
      </c>
      <c r="B131">
        <v>2</v>
      </c>
      <c r="C131" t="s">
        <v>63</v>
      </c>
    </row>
    <row r="132" spans="1:8" x14ac:dyDescent="0.2">
      <c r="A132" s="19" t="s">
        <v>65</v>
      </c>
      <c r="B132" s="1"/>
      <c r="C132" s="1"/>
    </row>
    <row r="133" spans="1:8" x14ac:dyDescent="0.2">
      <c r="A133" t="str" cm="1">
        <f t="array" aca="1" ref="A133" ca="1">"aK_WS_1_" &amp; INDIRECT("F" &amp; ROW(C133)-6) &amp; "_p"</f>
        <v>aK_WS_1_3_2_p</v>
      </c>
      <c r="B133">
        <v>0</v>
      </c>
      <c r="C133" t="s">
        <v>61</v>
      </c>
    </row>
    <row r="134" spans="1:8" x14ac:dyDescent="0.2">
      <c r="A134" t="str" cm="1">
        <f t="array" aca="1" ref="A134" ca="1">"aK_WS_2_" &amp; INDIRECT("F" &amp; ROW(C134)-7) &amp; "_p"</f>
        <v>aK_WS_2_3_2_p</v>
      </c>
      <c r="B134">
        <v>0</v>
      </c>
      <c r="C134" t="s">
        <v>62</v>
      </c>
    </row>
    <row r="135" spans="1:8" x14ac:dyDescent="0.2">
      <c r="A135" t="str" cm="1">
        <f t="array" aca="1" ref="A135" ca="1">"aK_WS_3_" &amp; INDIRECT("F" &amp; ROW(C135)-8) &amp; "_p"</f>
        <v>aK_WS_3_3_2_p</v>
      </c>
      <c r="B135">
        <v>2</v>
      </c>
      <c r="C135" t="s">
        <v>63</v>
      </c>
    </row>
    <row r="136" spans="1:8" x14ac:dyDescent="0.2">
      <c r="A136" s="19" t="s">
        <v>64</v>
      </c>
      <c r="B136" s="1"/>
      <c r="C136" s="1"/>
      <c r="F136" s="21"/>
      <c r="G136" s="21"/>
      <c r="H136" s="21"/>
    </row>
    <row r="137" spans="1:8" x14ac:dyDescent="0.2">
      <c r="A137" t="str" cm="1">
        <f t="array" aca="1" ref="A137" ca="1">"aK_PREC_1_" &amp; INDIRECT("F" &amp; ROW(C137) - 10) &amp; "_p"</f>
        <v>aK_PREC_1_3_2_p</v>
      </c>
      <c r="B137">
        <v>0</v>
      </c>
      <c r="C137" t="s">
        <v>61</v>
      </c>
    </row>
    <row r="138" spans="1:8" x14ac:dyDescent="0.2">
      <c r="A138" t="str" cm="1">
        <f t="array" aca="1" ref="A138" ca="1">"aK_PREC_2_" &amp; INDIRECT("F" &amp; ROW(C138) - 11) &amp; "_p"</f>
        <v>aK_PREC_2_3_2_p</v>
      </c>
      <c r="B138">
        <v>0</v>
      </c>
      <c r="C138" t="s">
        <v>62</v>
      </c>
    </row>
    <row r="139" spans="1:8" x14ac:dyDescent="0.2">
      <c r="A139" t="str" cm="1">
        <f t="array" aca="1" ref="A139" ca="1">"aK_PREC_3_" &amp; INDIRECT("F" &amp; ROW(C139) - 12) &amp; "_p"</f>
        <v>aK_PREC_3_3_2_p</v>
      </c>
      <c r="B139">
        <v>2</v>
      </c>
      <c r="C139" t="s">
        <v>63</v>
      </c>
    </row>
    <row r="140" spans="1:8" x14ac:dyDescent="0.2">
      <c r="A140" s="19" t="s">
        <v>66</v>
      </c>
      <c r="B140" s="1"/>
      <c r="C140" s="1"/>
      <c r="F140" s="21"/>
      <c r="G140" s="21"/>
      <c r="H140" s="21"/>
    </row>
    <row r="141" spans="1:8" x14ac:dyDescent="0.2">
      <c r="A141" t="str" cm="1">
        <f t="array" aca="1" ref="A141" ca="1">"aK_SL_1_" &amp; INDIRECT("F" &amp; ROW(C141) - 14) &amp; "_p"</f>
        <v>aK_SL_1_3_2_p</v>
      </c>
      <c r="B141">
        <v>0</v>
      </c>
      <c r="C141" t="s">
        <v>61</v>
      </c>
    </row>
    <row r="142" spans="1:8" x14ac:dyDescent="0.2">
      <c r="A142" t="str" cm="1">
        <f t="array" aca="1" ref="A142" ca="1">"aK_SL_2_" &amp; INDIRECT("F" &amp; ROW(C142) - 15) &amp; "_p"</f>
        <v>aK_SL_2_3_2_p</v>
      </c>
      <c r="B142">
        <v>0</v>
      </c>
      <c r="C142" t="s">
        <v>62</v>
      </c>
    </row>
    <row r="143" spans="1:8" x14ac:dyDescent="0.2">
      <c r="A143" t="str" cm="1">
        <f t="array" aca="1" ref="A143" ca="1">"aK_SL_3_" &amp; INDIRECT("F" &amp; ROW(C143) - 16) &amp; "_p"</f>
        <v>aK_SL_3_3_2_p</v>
      </c>
      <c r="B143">
        <v>2</v>
      </c>
      <c r="C143" t="s">
        <v>63</v>
      </c>
    </row>
    <row r="144" spans="1:8" x14ac:dyDescent="0.2">
      <c r="A144" s="19" t="s">
        <v>193</v>
      </c>
      <c r="B144" s="1"/>
      <c r="C144" s="1"/>
    </row>
    <row r="145" spans="1:3" x14ac:dyDescent="0.2">
      <c r="A145" t="str" cm="1">
        <f t="array" aca="1" ref="A145" ca="1">"aK_DRO_1_" &amp; INDIRECT("F" &amp; ROW(C145) - 18) &amp; "_p"</f>
        <v>aK_DRO_1_3_2_p</v>
      </c>
      <c r="B145">
        <v>0</v>
      </c>
      <c r="C145" t="s">
        <v>61</v>
      </c>
    </row>
    <row r="146" spans="1:3" x14ac:dyDescent="0.2">
      <c r="A146" t="str" cm="1">
        <f t="array" aca="1" ref="A146" ca="1">"aK_DRO_2_" &amp; INDIRECT("F" &amp; ROW(C146) - 19) &amp; "_p"</f>
        <v>aK_DRO_2_3_2_p</v>
      </c>
      <c r="B146">
        <v>0</v>
      </c>
      <c r="C146" t="s">
        <v>62</v>
      </c>
    </row>
    <row r="147" spans="1:3" x14ac:dyDescent="0.2">
      <c r="A147" t="str" cm="1">
        <f t="array" aca="1" ref="A147" ca="1">"aK_DRO_3_" &amp; INDIRECT("F" &amp; ROW(C147) - 20) &amp; "_p"</f>
        <v>aK_DRO_3_3_2_p</v>
      </c>
      <c r="B147">
        <v>2</v>
      </c>
      <c r="C147" t="s">
        <v>63</v>
      </c>
    </row>
    <row r="148" spans="1:3" x14ac:dyDescent="0.2">
      <c r="A148" s="19" t="s">
        <v>194</v>
      </c>
    </row>
    <row r="149" spans="1:3" x14ac:dyDescent="0.2">
      <c r="A149" t="str" cm="1">
        <f t="array" aca="1" ref="A149" ca="1">"aK_CYC_1_" &amp; INDIRECT("F" &amp; ROW(C149) - 22) &amp; "_p"</f>
        <v>aK_CYC_1_3_2_p</v>
      </c>
      <c r="B149">
        <v>0.1</v>
      </c>
      <c r="C149" t="s">
        <v>61</v>
      </c>
    </row>
    <row r="150" spans="1:3" x14ac:dyDescent="0.2">
      <c r="A150" t="str" cm="1">
        <f t="array" aca="1" ref="A150" ca="1">"aK_CYC_2_" &amp; INDIRECT("F" &amp; ROW(C150) - 23) &amp; "_p"</f>
        <v>aK_CYC_2_3_2_p</v>
      </c>
      <c r="B150">
        <v>0</v>
      </c>
      <c r="C150" t="s">
        <v>62</v>
      </c>
    </row>
    <row r="151" spans="1:3" x14ac:dyDescent="0.2">
      <c r="A151" t="str" cm="1">
        <f t="array" aca="1" ref="A151" ca="1">"aK_CYC_3_" &amp; INDIRECT("F" &amp; ROW(C151) - 24) &amp; "_p"</f>
        <v>aK_CYC_3_3_2_p</v>
      </c>
      <c r="B151">
        <v>2</v>
      </c>
      <c r="C151" t="s">
        <v>63</v>
      </c>
    </row>
  </sheetData>
  <mergeCells count="18">
    <mergeCell ref="F40:H40"/>
    <mergeCell ref="A2:C2"/>
    <mergeCell ref="F11:H11"/>
    <mergeCell ref="F15:H15"/>
    <mergeCell ref="A27:C27"/>
    <mergeCell ref="F36:H36"/>
    <mergeCell ref="F140:H140"/>
    <mergeCell ref="A52:C52"/>
    <mergeCell ref="F61:H61"/>
    <mergeCell ref="F65:H65"/>
    <mergeCell ref="A77:C77"/>
    <mergeCell ref="F86:H86"/>
    <mergeCell ref="F90:H90"/>
    <mergeCell ref="A102:C102"/>
    <mergeCell ref="F111:H111"/>
    <mergeCell ref="F115:H115"/>
    <mergeCell ref="A127:C127"/>
    <mergeCell ref="F136:H13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1"/>
  <sheetViews>
    <sheetView tabSelected="1" workbookViewId="0">
      <selection activeCell="H22" sqref="H22"/>
    </sheetView>
  </sheetViews>
  <sheetFormatPr baseColWidth="10" defaultRowHeight="15" x14ac:dyDescent="0.2"/>
  <cols>
    <col min="1" max="1" width="24.1640625" customWidth="1"/>
  </cols>
  <sheetData>
    <row r="1" spans="1:8" x14ac:dyDescent="0.2">
      <c r="A1" s="9" t="s">
        <v>0</v>
      </c>
      <c r="B1" s="9" t="s">
        <v>1</v>
      </c>
      <c r="C1" s="9" t="s">
        <v>2</v>
      </c>
      <c r="D1" s="9"/>
      <c r="E1" s="9"/>
      <c r="F1" s="9"/>
    </row>
    <row r="2" spans="1:8" x14ac:dyDescent="0.2">
      <c r="A2" s="22" t="str">
        <f>"sector " &amp; D2 &amp; " and region " &amp;E2</f>
        <v>sector 1 and region 1</v>
      </c>
      <c r="B2" s="22"/>
      <c r="C2" s="22"/>
      <c r="D2" s="9">
        <v>1</v>
      </c>
      <c r="E2" s="9">
        <v>1</v>
      </c>
      <c r="F2" s="9" t="str">
        <f>D2 &amp; "_" &amp; E2</f>
        <v>1_1</v>
      </c>
    </row>
    <row r="3" spans="1:8" x14ac:dyDescent="0.2">
      <c r="A3" s="12" t="s">
        <v>60</v>
      </c>
      <c r="B3" s="1"/>
      <c r="C3" s="1"/>
    </row>
    <row r="4" spans="1:8" x14ac:dyDescent="0.2">
      <c r="A4" t="str" cm="1">
        <f t="array" aca="1" ref="A4" ca="1">"a_T_1_" &amp; INDIRECT("F" &amp; ROW(C4)-2) &amp; "_p"</f>
        <v>a_T_1_1_1_p</v>
      </c>
      <c r="B4">
        <v>0</v>
      </c>
      <c r="C4" t="s">
        <v>61</v>
      </c>
    </row>
    <row r="5" spans="1:8" x14ac:dyDescent="0.2">
      <c r="A5" t="str" cm="1">
        <f t="array" aca="1" ref="A5" ca="1">"a_T_2_" &amp; INDIRECT("F" &amp; ROW(C5)-3) &amp; "_p"</f>
        <v>a_T_2_1_1_p</v>
      </c>
      <c r="B5">
        <v>0.1</v>
      </c>
      <c r="C5" t="s">
        <v>62</v>
      </c>
    </row>
    <row r="6" spans="1:8" x14ac:dyDescent="0.2">
      <c r="A6" t="str" cm="1">
        <f t="array" aca="1" ref="A6" ca="1">"a_T_3_" &amp; INDIRECT("F" &amp; ROW(C6)-4) &amp; "_p"</f>
        <v>a_T_3_1_1_p</v>
      </c>
      <c r="B6">
        <v>1</v>
      </c>
      <c r="C6" t="s">
        <v>63</v>
      </c>
    </row>
    <row r="7" spans="1:8" x14ac:dyDescent="0.2">
      <c r="A7" s="12" t="s">
        <v>65</v>
      </c>
      <c r="B7" s="1"/>
      <c r="C7" s="1"/>
    </row>
    <row r="8" spans="1:8" x14ac:dyDescent="0.2">
      <c r="A8" t="str" cm="1">
        <f t="array" aca="1" ref="A8" ca="1">"a_WS_1_" &amp; INDIRECT("F" &amp; ROW(C8)-6) &amp; "_p"</f>
        <v>a_WS_1_1_1_p</v>
      </c>
      <c r="B8">
        <v>0</v>
      </c>
      <c r="C8" t="s">
        <v>61</v>
      </c>
    </row>
    <row r="9" spans="1:8" x14ac:dyDescent="0.2">
      <c r="A9" t="str" cm="1">
        <f t="array" aca="1" ref="A9" ca="1">"a_WS_2_" &amp; INDIRECT("F" &amp; ROW(C9)-7) &amp; "_p"</f>
        <v>a_WS_2_1_1_p</v>
      </c>
      <c r="B9">
        <v>0</v>
      </c>
      <c r="C9" t="s">
        <v>62</v>
      </c>
    </row>
    <row r="10" spans="1:8" x14ac:dyDescent="0.2">
      <c r="A10" t="str" cm="1">
        <f t="array" aca="1" ref="A10" ca="1">"a_WS_3_" &amp; INDIRECT("F" &amp; ROW(C10)-8) &amp; "_p"</f>
        <v>a_WS_3_1_1_p</v>
      </c>
      <c r="B10">
        <v>2</v>
      </c>
      <c r="C10" t="s">
        <v>63</v>
      </c>
    </row>
    <row r="11" spans="1:8" x14ac:dyDescent="0.2">
      <c r="A11" s="12" t="s">
        <v>64</v>
      </c>
      <c r="B11" s="1"/>
      <c r="C11" s="1"/>
      <c r="F11" s="21"/>
      <c r="G11" s="21"/>
      <c r="H11" s="21"/>
    </row>
    <row r="12" spans="1:8" x14ac:dyDescent="0.2">
      <c r="A12" t="str" cm="1">
        <f t="array" aca="1" ref="A12" ca="1">"a_PREC_1_" &amp; INDIRECT("F" &amp; ROW(C12) - 10) &amp; "_p"</f>
        <v>a_PREC_1_1_1_p</v>
      </c>
      <c r="B12">
        <v>0</v>
      </c>
      <c r="C12" t="s">
        <v>61</v>
      </c>
    </row>
    <row r="13" spans="1:8" x14ac:dyDescent="0.2">
      <c r="A13" t="str" cm="1">
        <f t="array" aca="1" ref="A13" ca="1">"a_PREC_2_" &amp; INDIRECT("F" &amp; ROW(C13) - 11) &amp; "_p"</f>
        <v>a_PREC_2_1_1_p</v>
      </c>
      <c r="B13">
        <v>0</v>
      </c>
      <c r="C13" t="s">
        <v>62</v>
      </c>
    </row>
    <row r="14" spans="1:8" x14ac:dyDescent="0.2">
      <c r="A14" t="str" cm="1">
        <f t="array" aca="1" ref="A14" ca="1">"a_PREC_3_" &amp; INDIRECT("F" &amp; ROW(C14) - 12) &amp; "_p"</f>
        <v>a_PREC_3_1_1_p</v>
      </c>
      <c r="B14">
        <v>2</v>
      </c>
      <c r="C14" t="s">
        <v>63</v>
      </c>
    </row>
    <row r="15" spans="1:8" x14ac:dyDescent="0.2">
      <c r="A15" s="12" t="s">
        <v>66</v>
      </c>
      <c r="B15" s="1"/>
      <c r="C15" s="1"/>
      <c r="F15" s="21"/>
      <c r="G15" s="21"/>
      <c r="H15" s="21"/>
    </row>
    <row r="16" spans="1:8" x14ac:dyDescent="0.2">
      <c r="A16" t="str" cm="1">
        <f t="array" aca="1" ref="A16" ca="1">"a_SL_1_" &amp; INDIRECT("F" &amp; ROW(C16) - 14) &amp; "_p"</f>
        <v>a_SL_1_1_1_p</v>
      </c>
      <c r="B16">
        <v>0.125</v>
      </c>
      <c r="C16" t="s">
        <v>61</v>
      </c>
    </row>
    <row r="17" spans="1:6" x14ac:dyDescent="0.2">
      <c r="A17" t="str" cm="1">
        <f t="array" aca="1" ref="A17" ca="1">"a_SL_2_" &amp; INDIRECT("F" &amp; ROW(C17) - 15) &amp; "_p"</f>
        <v>a_SL_2_1_1_p</v>
      </c>
      <c r="B17">
        <v>0</v>
      </c>
      <c r="C17" t="s">
        <v>62</v>
      </c>
    </row>
    <row r="18" spans="1:6" x14ac:dyDescent="0.2">
      <c r="A18" t="str" cm="1">
        <f t="array" aca="1" ref="A18" ca="1">"a_SL_3_" &amp; INDIRECT("F" &amp; ROW(C18) - 16) &amp; "_p"</f>
        <v>a_SL_3_1_1_p</v>
      </c>
      <c r="B18">
        <v>2</v>
      </c>
      <c r="C18" t="s">
        <v>63</v>
      </c>
    </row>
    <row r="19" spans="1:6" x14ac:dyDescent="0.2">
      <c r="A19" s="12" t="s">
        <v>193</v>
      </c>
      <c r="B19" s="1"/>
      <c r="C19" s="1"/>
    </row>
    <row r="20" spans="1:6" x14ac:dyDescent="0.2">
      <c r="A20" t="str" cm="1">
        <f t="array" aca="1" ref="A20" ca="1">"a_DRO_1_" &amp; INDIRECT("F" &amp; ROW(C20) - 18) &amp; "_p"</f>
        <v>a_DRO_1_1_1_p</v>
      </c>
      <c r="B20">
        <v>0</v>
      </c>
      <c r="C20" t="s">
        <v>61</v>
      </c>
    </row>
    <row r="21" spans="1:6" x14ac:dyDescent="0.2">
      <c r="A21" t="str" cm="1">
        <f t="array" aca="1" ref="A21" ca="1">"a_DRO_2_" &amp; INDIRECT("F" &amp; ROW(C21) - 19) &amp; "_p"</f>
        <v>a_DRO_2_1_1_p</v>
      </c>
      <c r="B21">
        <v>0</v>
      </c>
      <c r="C21" t="s">
        <v>62</v>
      </c>
    </row>
    <row r="22" spans="1:6" x14ac:dyDescent="0.2">
      <c r="A22" t="str" cm="1">
        <f t="array" aca="1" ref="A22" ca="1">"a_DRO_3_" &amp; INDIRECT("F" &amp; ROW(C22) - 20) &amp; "_p"</f>
        <v>a_DRO_3_1_1_p</v>
      </c>
      <c r="B22">
        <v>2</v>
      </c>
      <c r="C22" t="s">
        <v>63</v>
      </c>
    </row>
    <row r="23" spans="1:6" x14ac:dyDescent="0.2">
      <c r="A23" s="12" t="s">
        <v>194</v>
      </c>
    </row>
    <row r="24" spans="1:6" x14ac:dyDescent="0.2">
      <c r="A24" t="str" cm="1">
        <f t="array" aca="1" ref="A24" ca="1">"a_CYC_1_" &amp; INDIRECT("F" &amp; ROW(C24) - 22) &amp; "_p"</f>
        <v>a_CYC_1_1_1_p</v>
      </c>
      <c r="B24">
        <v>0</v>
      </c>
      <c r="C24" t="s">
        <v>61</v>
      </c>
    </row>
    <row r="25" spans="1:6" x14ac:dyDescent="0.2">
      <c r="A25" t="str" cm="1">
        <f t="array" aca="1" ref="A25" ca="1">"a_CYC_2_" &amp; INDIRECT("F" &amp; ROW(C25) - 23) &amp; "_p"</f>
        <v>a_CYC_2_1_1_p</v>
      </c>
      <c r="B25">
        <v>0</v>
      </c>
      <c r="C25" t="s">
        <v>62</v>
      </c>
    </row>
    <row r="26" spans="1:6" x14ac:dyDescent="0.2">
      <c r="A26" t="str" cm="1">
        <f t="array" aca="1" ref="A26" ca="1">"a_CYC_3_" &amp; INDIRECT("F" &amp; ROW(C26) - 24) &amp; "_p"</f>
        <v>a_CYC_3_1_1_p</v>
      </c>
      <c r="B26">
        <v>2</v>
      </c>
      <c r="C26" t="s">
        <v>63</v>
      </c>
    </row>
    <row r="27" spans="1:6" x14ac:dyDescent="0.2">
      <c r="A27" s="22" t="str">
        <f>"sector " &amp; D27 &amp; " and region " &amp;E27</f>
        <v>sector 1 and region 2</v>
      </c>
      <c r="B27" s="22"/>
      <c r="C27" s="22"/>
      <c r="D27" s="9">
        <v>1</v>
      </c>
      <c r="E27" s="9">
        <v>2</v>
      </c>
      <c r="F27" s="9" t="str">
        <f>D27 &amp; "_" &amp; E27</f>
        <v>1_2</v>
      </c>
    </row>
    <row r="28" spans="1:6" x14ac:dyDescent="0.2">
      <c r="A28" s="19" t="s">
        <v>60</v>
      </c>
      <c r="B28" s="1"/>
      <c r="C28" s="1"/>
    </row>
    <row r="29" spans="1:6" x14ac:dyDescent="0.2">
      <c r="A29" t="str" cm="1">
        <f t="array" aca="1" ref="A29" ca="1">"a_T_1_" &amp; INDIRECT("F" &amp; ROW(C29)-2) &amp; "_p"</f>
        <v>a_T_1_1_2_p</v>
      </c>
      <c r="B29">
        <v>0</v>
      </c>
      <c r="C29" t="s">
        <v>61</v>
      </c>
    </row>
    <row r="30" spans="1:6" x14ac:dyDescent="0.2">
      <c r="A30" t="str" cm="1">
        <f t="array" aca="1" ref="A30" ca="1">"a_T_2_" &amp; INDIRECT("F" &amp; ROW(C30)-3) &amp; "_p"</f>
        <v>a_T_2_1_2_p</v>
      </c>
      <c r="B30">
        <v>0.1</v>
      </c>
      <c r="C30" t="s">
        <v>62</v>
      </c>
    </row>
    <row r="31" spans="1:6" x14ac:dyDescent="0.2">
      <c r="A31" t="str" cm="1">
        <f t="array" aca="1" ref="A31" ca="1">"a_T_3_" &amp; INDIRECT("F" &amp; ROW(C31)-4) &amp; "_p"</f>
        <v>a_T_3_1_2_p</v>
      </c>
      <c r="B31">
        <v>1</v>
      </c>
      <c r="C31" t="s">
        <v>63</v>
      </c>
    </row>
    <row r="32" spans="1:6" x14ac:dyDescent="0.2">
      <c r="A32" s="19" t="s">
        <v>65</v>
      </c>
      <c r="B32" s="1"/>
      <c r="C32" s="1"/>
    </row>
    <row r="33" spans="1:8" x14ac:dyDescent="0.2">
      <c r="A33" t="str" cm="1">
        <f t="array" aca="1" ref="A33" ca="1">"a_WS_1_" &amp; INDIRECT("F" &amp; ROW(C33)-6) &amp; "_p"</f>
        <v>a_WS_1_1_2_p</v>
      </c>
      <c r="B33">
        <v>0</v>
      </c>
      <c r="C33" t="s">
        <v>61</v>
      </c>
    </row>
    <row r="34" spans="1:8" x14ac:dyDescent="0.2">
      <c r="A34" t="str" cm="1">
        <f t="array" aca="1" ref="A34" ca="1">"a_WS_2_" &amp; INDIRECT("F" &amp; ROW(C34)-7) &amp; "_p"</f>
        <v>a_WS_2_1_2_p</v>
      </c>
      <c r="B34">
        <v>0</v>
      </c>
      <c r="C34" t="s">
        <v>62</v>
      </c>
    </row>
    <row r="35" spans="1:8" x14ac:dyDescent="0.2">
      <c r="A35" t="str" cm="1">
        <f t="array" aca="1" ref="A35" ca="1">"a_WS_3_" &amp; INDIRECT("F" &amp; ROW(C35)-8) &amp; "_p"</f>
        <v>a_WS_3_1_2_p</v>
      </c>
      <c r="B35">
        <v>2</v>
      </c>
      <c r="C35" t="s">
        <v>63</v>
      </c>
    </row>
    <row r="36" spans="1:8" x14ac:dyDescent="0.2">
      <c r="A36" s="19" t="s">
        <v>64</v>
      </c>
      <c r="B36" s="1"/>
      <c r="C36" s="1"/>
      <c r="F36" s="21"/>
      <c r="G36" s="21"/>
      <c r="H36" s="21"/>
    </row>
    <row r="37" spans="1:8" x14ac:dyDescent="0.2">
      <c r="A37" t="str" cm="1">
        <f t="array" aca="1" ref="A37" ca="1">"a_PREC_1_" &amp; INDIRECT("F" &amp; ROW(C37) - 10) &amp; "_p"</f>
        <v>a_PREC_1_1_2_p</v>
      </c>
      <c r="B37">
        <v>0</v>
      </c>
      <c r="C37" t="s">
        <v>61</v>
      </c>
    </row>
    <row r="38" spans="1:8" x14ac:dyDescent="0.2">
      <c r="A38" t="str" cm="1">
        <f t="array" aca="1" ref="A38" ca="1">"a_PREC_2_" &amp; INDIRECT("F" &amp; ROW(C38) - 11) &amp; "_p"</f>
        <v>a_PREC_2_1_2_p</v>
      </c>
      <c r="B38">
        <v>0</v>
      </c>
      <c r="C38" t="s">
        <v>62</v>
      </c>
    </row>
    <row r="39" spans="1:8" x14ac:dyDescent="0.2">
      <c r="A39" t="str" cm="1">
        <f t="array" aca="1" ref="A39" ca="1">"a_PREC_3_" &amp; INDIRECT("F" &amp; ROW(C39) - 12) &amp; "_p"</f>
        <v>a_PREC_3_1_2_p</v>
      </c>
      <c r="B39">
        <v>2</v>
      </c>
      <c r="C39" t="s">
        <v>63</v>
      </c>
    </row>
    <row r="40" spans="1:8" x14ac:dyDescent="0.2">
      <c r="A40" s="19" t="s">
        <v>66</v>
      </c>
      <c r="B40" s="1"/>
      <c r="C40" s="1"/>
      <c r="F40" s="21"/>
      <c r="G40" s="21"/>
      <c r="H40" s="21"/>
    </row>
    <row r="41" spans="1:8" x14ac:dyDescent="0.2">
      <c r="A41" t="str" cm="1">
        <f t="array" aca="1" ref="A41" ca="1">"a_SL_1_" &amp; INDIRECT("F" &amp; ROW(C41) - 14) &amp; "_p"</f>
        <v>a_SL_1_1_2_p</v>
      </c>
      <c r="B41">
        <v>0</v>
      </c>
      <c r="C41" t="s">
        <v>61</v>
      </c>
    </row>
    <row r="42" spans="1:8" x14ac:dyDescent="0.2">
      <c r="A42" t="str" cm="1">
        <f t="array" aca="1" ref="A42" ca="1">"a_SL_2_" &amp; INDIRECT("F" &amp; ROW(C42) - 15) &amp; "_p"</f>
        <v>a_SL_2_1_2_p</v>
      </c>
      <c r="B42">
        <v>0</v>
      </c>
      <c r="C42" t="s">
        <v>62</v>
      </c>
    </row>
    <row r="43" spans="1:8" x14ac:dyDescent="0.2">
      <c r="A43" t="str" cm="1">
        <f t="array" aca="1" ref="A43" ca="1">"a_SL_3_" &amp; INDIRECT("F" &amp; ROW(C43) - 16) &amp; "_p"</f>
        <v>a_SL_3_1_2_p</v>
      </c>
      <c r="B43">
        <v>2</v>
      </c>
      <c r="C43" t="s">
        <v>63</v>
      </c>
    </row>
    <row r="44" spans="1:8" x14ac:dyDescent="0.2">
      <c r="A44" s="19" t="s">
        <v>193</v>
      </c>
      <c r="B44" s="1"/>
      <c r="C44" s="1"/>
    </row>
    <row r="45" spans="1:8" x14ac:dyDescent="0.2">
      <c r="A45" t="str" cm="1">
        <f t="array" aca="1" ref="A45" ca="1">"a_DRO_1_" &amp; INDIRECT("F" &amp; ROW(C45) - 18) &amp; "_p"</f>
        <v>a_DRO_1_1_2_p</v>
      </c>
      <c r="B45">
        <v>0</v>
      </c>
      <c r="C45" t="s">
        <v>61</v>
      </c>
    </row>
    <row r="46" spans="1:8" x14ac:dyDescent="0.2">
      <c r="A46" t="str" cm="1">
        <f t="array" aca="1" ref="A46" ca="1">"a_DRO_2_" &amp; INDIRECT("F" &amp; ROW(C46) - 19) &amp; "_p"</f>
        <v>a_DRO_2_1_2_p</v>
      </c>
      <c r="B46">
        <v>0</v>
      </c>
      <c r="C46" t="s">
        <v>62</v>
      </c>
    </row>
    <row r="47" spans="1:8" x14ac:dyDescent="0.2">
      <c r="A47" t="str" cm="1">
        <f t="array" aca="1" ref="A47" ca="1">"a_DRO_3_" &amp; INDIRECT("F" &amp; ROW(C47) - 20) &amp; "_p"</f>
        <v>a_DRO_3_1_2_p</v>
      </c>
      <c r="B47">
        <v>2</v>
      </c>
      <c r="C47" t="s">
        <v>63</v>
      </c>
    </row>
    <row r="48" spans="1:8" x14ac:dyDescent="0.2">
      <c r="A48" s="19" t="s">
        <v>194</v>
      </c>
    </row>
    <row r="49" spans="1:8" x14ac:dyDescent="0.2">
      <c r="A49" t="str" cm="1">
        <f t="array" aca="1" ref="A49" ca="1">"a_CYC_1_" &amp; INDIRECT("F" &amp; ROW(C49) - 22) &amp; "_p"</f>
        <v>a_CYC_1_1_2_p</v>
      </c>
      <c r="B49">
        <v>0</v>
      </c>
      <c r="C49" t="s">
        <v>61</v>
      </c>
    </row>
    <row r="50" spans="1:8" x14ac:dyDescent="0.2">
      <c r="A50" t="str" cm="1">
        <f t="array" aca="1" ref="A50" ca="1">"a_CYC_2_" &amp; INDIRECT("F" &amp; ROW(C50) - 23) &amp; "_p"</f>
        <v>a_CYC_2_1_2_p</v>
      </c>
      <c r="B50">
        <v>0</v>
      </c>
      <c r="C50" t="s">
        <v>62</v>
      </c>
    </row>
    <row r="51" spans="1:8" x14ac:dyDescent="0.2">
      <c r="A51" t="str" cm="1">
        <f t="array" aca="1" ref="A51" ca="1">"a_CYC_3_" &amp; INDIRECT("F" &amp; ROW(C51) - 24) &amp; "_p"</f>
        <v>a_CYC_3_1_2_p</v>
      </c>
      <c r="B51">
        <v>2</v>
      </c>
      <c r="C51" t="s">
        <v>63</v>
      </c>
    </row>
    <row r="52" spans="1:8" x14ac:dyDescent="0.2">
      <c r="A52" s="22" t="str">
        <f>"sector " &amp; D52 &amp; " and region " &amp;E52</f>
        <v>sector 2 and region 1</v>
      </c>
      <c r="B52" s="22"/>
      <c r="C52" s="22"/>
      <c r="D52" s="9">
        <v>2</v>
      </c>
      <c r="E52" s="9">
        <v>1</v>
      </c>
      <c r="F52" s="9" t="str">
        <f>D52 &amp; "_" &amp; E52</f>
        <v>2_1</v>
      </c>
    </row>
    <row r="53" spans="1:8" x14ac:dyDescent="0.2">
      <c r="A53" s="19" t="s">
        <v>60</v>
      </c>
      <c r="B53" s="1"/>
      <c r="C53" s="1"/>
    </row>
    <row r="54" spans="1:8" x14ac:dyDescent="0.2">
      <c r="A54" t="str" cm="1">
        <f t="array" aca="1" ref="A54" ca="1">"a_T_1_" &amp; INDIRECT("F" &amp; ROW(C54)-2) &amp; "_p"</f>
        <v>a_T_1_2_1_p</v>
      </c>
      <c r="B54">
        <v>0</v>
      </c>
      <c r="C54" t="s">
        <v>61</v>
      </c>
    </row>
    <row r="55" spans="1:8" x14ac:dyDescent="0.2">
      <c r="A55" t="str" cm="1">
        <f t="array" aca="1" ref="A55" ca="1">"a_T_2_" &amp; INDIRECT("F" &amp; ROW(C55)-3) &amp; "_p"</f>
        <v>a_T_2_2_1_p</v>
      </c>
      <c r="B55">
        <v>2.3600000000000001E-3</v>
      </c>
      <c r="C55" t="s">
        <v>62</v>
      </c>
    </row>
    <row r="56" spans="1:8" x14ac:dyDescent="0.2">
      <c r="A56" t="str" cm="1">
        <f t="array" aca="1" ref="A56" ca="1">"a_T_3_" &amp; INDIRECT("F" &amp; ROW(C56)-4) &amp; "_p"</f>
        <v>a_T_3_2_1_p</v>
      </c>
      <c r="B56">
        <v>2</v>
      </c>
      <c r="C56" t="s">
        <v>63</v>
      </c>
    </row>
    <row r="57" spans="1:8" x14ac:dyDescent="0.2">
      <c r="A57" s="19" t="s">
        <v>65</v>
      </c>
      <c r="B57" s="1"/>
      <c r="C57" s="1"/>
    </row>
    <row r="58" spans="1:8" x14ac:dyDescent="0.2">
      <c r="A58" t="str" cm="1">
        <f t="array" aca="1" ref="A58" ca="1">"a_WS_1_" &amp; INDIRECT("F" &amp; ROW(C58)-6) &amp; "_p"</f>
        <v>a_WS_1_2_1_p</v>
      </c>
      <c r="B58">
        <v>0</v>
      </c>
      <c r="C58" t="s">
        <v>61</v>
      </c>
    </row>
    <row r="59" spans="1:8" x14ac:dyDescent="0.2">
      <c r="A59" t="str" cm="1">
        <f t="array" aca="1" ref="A59" ca="1">"a_WS_2_" &amp; INDIRECT("F" &amp; ROW(C59)-7) &amp; "_p"</f>
        <v>a_WS_2_2_1_p</v>
      </c>
      <c r="B59">
        <v>0</v>
      </c>
      <c r="C59" t="s">
        <v>62</v>
      </c>
    </row>
    <row r="60" spans="1:8" x14ac:dyDescent="0.2">
      <c r="A60" t="str" cm="1">
        <f t="array" aca="1" ref="A60" ca="1">"a_WS_3_" &amp; INDIRECT("F" &amp; ROW(C60)-8) &amp; "_p"</f>
        <v>a_WS_3_2_1_p</v>
      </c>
      <c r="B60">
        <v>2</v>
      </c>
      <c r="C60" t="s">
        <v>63</v>
      </c>
    </row>
    <row r="61" spans="1:8" x14ac:dyDescent="0.2">
      <c r="A61" s="19" t="s">
        <v>64</v>
      </c>
      <c r="B61" s="1"/>
      <c r="C61" s="1"/>
      <c r="F61" s="21"/>
      <c r="G61" s="21"/>
      <c r="H61" s="21"/>
    </row>
    <row r="62" spans="1:8" x14ac:dyDescent="0.2">
      <c r="A62" t="str" cm="1">
        <f t="array" aca="1" ref="A62" ca="1">"a_PREC_1_" &amp; INDIRECT("F" &amp; ROW(C62) - 10) &amp; "_p"</f>
        <v>a_PREC_1_2_1_p</v>
      </c>
      <c r="B62">
        <v>0</v>
      </c>
      <c r="C62" t="s">
        <v>61</v>
      </c>
    </row>
    <row r="63" spans="1:8" x14ac:dyDescent="0.2">
      <c r="A63" t="str" cm="1">
        <f t="array" aca="1" ref="A63" ca="1">"a_PREC_2_" &amp; INDIRECT("F" &amp; ROW(C63) - 11) &amp; "_p"</f>
        <v>a_PREC_2_2_1_p</v>
      </c>
      <c r="B63">
        <v>0</v>
      </c>
      <c r="C63" t="s">
        <v>62</v>
      </c>
    </row>
    <row r="64" spans="1:8" x14ac:dyDescent="0.2">
      <c r="A64" t="str" cm="1">
        <f t="array" aca="1" ref="A64" ca="1">"a_PREC_3_" &amp; INDIRECT("F" &amp; ROW(C64) - 12) &amp; "_p"</f>
        <v>a_PREC_3_2_1_p</v>
      </c>
      <c r="B64">
        <v>2</v>
      </c>
      <c r="C64" t="s">
        <v>63</v>
      </c>
    </row>
    <row r="65" spans="1:8" x14ac:dyDescent="0.2">
      <c r="A65" s="19" t="s">
        <v>66</v>
      </c>
      <c r="B65" s="1"/>
      <c r="C65" s="1"/>
      <c r="F65" s="21"/>
      <c r="G65" s="21"/>
      <c r="H65" s="21"/>
    </row>
    <row r="66" spans="1:8" x14ac:dyDescent="0.2">
      <c r="A66" t="str" cm="1">
        <f t="array" aca="1" ref="A66" ca="1">"a_SL_1_" &amp; INDIRECT("F" &amp; ROW(C66) - 14) &amp; "_p"</f>
        <v>a_SL_1_2_1_p</v>
      </c>
      <c r="B66">
        <v>0</v>
      </c>
      <c r="C66" t="s">
        <v>61</v>
      </c>
    </row>
    <row r="67" spans="1:8" x14ac:dyDescent="0.2">
      <c r="A67" t="str" cm="1">
        <f t="array" aca="1" ref="A67" ca="1">"a_SL_2_" &amp; INDIRECT("F" &amp; ROW(C67) - 15) &amp; "_p"</f>
        <v>a_SL_2_2_1_p</v>
      </c>
      <c r="B67">
        <v>0</v>
      </c>
      <c r="C67" t="s">
        <v>62</v>
      </c>
    </row>
    <row r="68" spans="1:8" x14ac:dyDescent="0.2">
      <c r="A68" t="str" cm="1">
        <f t="array" aca="1" ref="A68" ca="1">"a_SL_3_" &amp; INDIRECT("F" &amp; ROW(C68) - 16) &amp; "_p"</f>
        <v>a_SL_3_2_1_p</v>
      </c>
      <c r="B68">
        <v>2</v>
      </c>
      <c r="C68" t="s">
        <v>63</v>
      </c>
    </row>
    <row r="69" spans="1:8" x14ac:dyDescent="0.2">
      <c r="A69" s="19" t="s">
        <v>193</v>
      </c>
      <c r="B69" s="1"/>
      <c r="C69" s="1"/>
    </row>
    <row r="70" spans="1:8" x14ac:dyDescent="0.2">
      <c r="A70" t="str" cm="1">
        <f t="array" aca="1" ref="A70" ca="1">"a_DRO_1_" &amp; INDIRECT("F" &amp; ROW(C70) - 18) &amp; "_p"</f>
        <v>a_DRO_1_2_1_p</v>
      </c>
      <c r="B70">
        <v>0</v>
      </c>
      <c r="C70" t="s">
        <v>61</v>
      </c>
    </row>
    <row r="71" spans="1:8" x14ac:dyDescent="0.2">
      <c r="A71" t="str" cm="1">
        <f t="array" aca="1" ref="A71" ca="1">"a_DRO_2_" &amp; INDIRECT("F" &amp; ROW(C71) - 19) &amp; "_p"</f>
        <v>a_DRO_2_2_1_p</v>
      </c>
      <c r="B71">
        <v>0</v>
      </c>
      <c r="C71" t="s">
        <v>62</v>
      </c>
    </row>
    <row r="72" spans="1:8" x14ac:dyDescent="0.2">
      <c r="A72" t="str" cm="1">
        <f t="array" aca="1" ref="A72" ca="1">"a_DRO_3_" &amp; INDIRECT("F" &amp; ROW(C72) - 20) &amp; "_p"</f>
        <v>a_DRO_3_2_1_p</v>
      </c>
      <c r="B72">
        <v>2</v>
      </c>
      <c r="C72" t="s">
        <v>63</v>
      </c>
    </row>
    <row r="73" spans="1:8" x14ac:dyDescent="0.2">
      <c r="A73" s="19" t="s">
        <v>194</v>
      </c>
    </row>
    <row r="74" spans="1:8" x14ac:dyDescent="0.2">
      <c r="A74" t="str" cm="1">
        <f t="array" aca="1" ref="A74" ca="1">"a_CYC_1_" &amp; INDIRECT("F" &amp; ROW(C74) - 22) &amp; "_p"</f>
        <v>a_CYC_1_2_1_p</v>
      </c>
      <c r="B74">
        <v>0</v>
      </c>
      <c r="C74" t="s">
        <v>61</v>
      </c>
    </row>
    <row r="75" spans="1:8" x14ac:dyDescent="0.2">
      <c r="A75" t="str" cm="1">
        <f t="array" aca="1" ref="A75" ca="1">"a_CYC_2_" &amp; INDIRECT("F" &amp; ROW(C75) - 23) &amp; "_p"</f>
        <v>a_CYC_2_2_1_p</v>
      </c>
      <c r="B75">
        <v>0</v>
      </c>
      <c r="C75" t="s">
        <v>62</v>
      </c>
    </row>
    <row r="76" spans="1:8" x14ac:dyDescent="0.2">
      <c r="A76" t="str" cm="1">
        <f t="array" aca="1" ref="A76" ca="1">"a_CYC_3_" &amp; INDIRECT("F" &amp; ROW(C76) - 24) &amp; "_p"</f>
        <v>a_CYC_3_2_1_p</v>
      </c>
      <c r="B76">
        <v>2</v>
      </c>
      <c r="C76" t="s">
        <v>63</v>
      </c>
    </row>
    <row r="77" spans="1:8" x14ac:dyDescent="0.2">
      <c r="A77" s="22" t="str">
        <f>"sector " &amp; D77 &amp; " and region " &amp;E77</f>
        <v>sector 2 and region 2</v>
      </c>
      <c r="B77" s="22"/>
      <c r="C77" s="22"/>
      <c r="D77" s="9">
        <v>2</v>
      </c>
      <c r="E77" s="9">
        <v>2</v>
      </c>
      <c r="F77" s="9" t="str">
        <f>D77 &amp; "_" &amp; E77</f>
        <v>2_2</v>
      </c>
    </row>
    <row r="78" spans="1:8" x14ac:dyDescent="0.2">
      <c r="A78" s="19" t="s">
        <v>60</v>
      </c>
      <c r="B78" s="1"/>
      <c r="C78" s="1"/>
    </row>
    <row r="79" spans="1:8" x14ac:dyDescent="0.2">
      <c r="A79" t="str" cm="1">
        <f t="array" aca="1" ref="A79" ca="1">"a_T_1_" &amp; INDIRECT("F" &amp; ROW(C79)-2) &amp; "_p"</f>
        <v>a_T_1_2_2_p</v>
      </c>
      <c r="B79">
        <v>0</v>
      </c>
      <c r="C79" t="s">
        <v>61</v>
      </c>
    </row>
    <row r="80" spans="1:8" x14ac:dyDescent="0.2">
      <c r="A80" t="str" cm="1">
        <f t="array" aca="1" ref="A80" ca="1">"a_T_2_" &amp; INDIRECT("F" &amp; ROW(C80)-3) &amp; "_p"</f>
        <v>a_T_2_2_2_p</v>
      </c>
      <c r="B80">
        <v>2.3600000000000001E-3</v>
      </c>
      <c r="C80" t="s">
        <v>62</v>
      </c>
    </row>
    <row r="81" spans="1:8" x14ac:dyDescent="0.2">
      <c r="A81" t="str" cm="1">
        <f t="array" aca="1" ref="A81" ca="1">"a_T_3_" &amp; INDIRECT("F" &amp; ROW(C81)-4) &amp; "_p"</f>
        <v>a_T_3_2_2_p</v>
      </c>
      <c r="B81">
        <v>2</v>
      </c>
      <c r="C81" t="s">
        <v>63</v>
      </c>
    </row>
    <row r="82" spans="1:8" x14ac:dyDescent="0.2">
      <c r="A82" s="19" t="s">
        <v>65</v>
      </c>
      <c r="B82" s="1"/>
      <c r="C82" s="1"/>
    </row>
    <row r="83" spans="1:8" x14ac:dyDescent="0.2">
      <c r="A83" t="str" cm="1">
        <f t="array" aca="1" ref="A83" ca="1">"a_WS_1_" &amp; INDIRECT("F" &amp; ROW(C83)-6) &amp; "_p"</f>
        <v>a_WS_1_2_2_p</v>
      </c>
      <c r="B83">
        <v>0</v>
      </c>
      <c r="C83" t="s">
        <v>61</v>
      </c>
    </row>
    <row r="84" spans="1:8" x14ac:dyDescent="0.2">
      <c r="A84" t="str" cm="1">
        <f t="array" aca="1" ref="A84" ca="1">"a_WS_2_" &amp; INDIRECT("F" &amp; ROW(C84)-7) &amp; "_p"</f>
        <v>a_WS_2_2_2_p</v>
      </c>
      <c r="B84">
        <v>0</v>
      </c>
      <c r="C84" t="s">
        <v>62</v>
      </c>
    </row>
    <row r="85" spans="1:8" x14ac:dyDescent="0.2">
      <c r="A85" t="str" cm="1">
        <f t="array" aca="1" ref="A85" ca="1">"a_WS_3_" &amp; INDIRECT("F" &amp; ROW(C85)-8) &amp; "_p"</f>
        <v>a_WS_3_2_2_p</v>
      </c>
      <c r="B85">
        <v>2</v>
      </c>
      <c r="C85" t="s">
        <v>63</v>
      </c>
    </row>
    <row r="86" spans="1:8" x14ac:dyDescent="0.2">
      <c r="A86" s="19" t="s">
        <v>64</v>
      </c>
      <c r="B86" s="1"/>
      <c r="C86" s="1"/>
      <c r="F86" s="21"/>
      <c r="G86" s="21"/>
      <c r="H86" s="21"/>
    </row>
    <row r="87" spans="1:8" x14ac:dyDescent="0.2">
      <c r="A87" t="str" cm="1">
        <f t="array" aca="1" ref="A87" ca="1">"a_PREC_1_" &amp; INDIRECT("F" &amp; ROW(C87) - 10) &amp; "_p"</f>
        <v>a_PREC_1_2_2_p</v>
      </c>
      <c r="B87">
        <v>0</v>
      </c>
      <c r="C87" t="s">
        <v>61</v>
      </c>
    </row>
    <row r="88" spans="1:8" x14ac:dyDescent="0.2">
      <c r="A88" t="str" cm="1">
        <f t="array" aca="1" ref="A88" ca="1">"a_PREC_2_" &amp; INDIRECT("F" &amp; ROW(C88) - 11) &amp; "_p"</f>
        <v>a_PREC_2_2_2_p</v>
      </c>
      <c r="B88">
        <v>0</v>
      </c>
      <c r="C88" t="s">
        <v>62</v>
      </c>
    </row>
    <row r="89" spans="1:8" x14ac:dyDescent="0.2">
      <c r="A89" t="str" cm="1">
        <f t="array" aca="1" ref="A89" ca="1">"a_PREC_3_" &amp; INDIRECT("F" &amp; ROW(C89) - 12) &amp; "_p"</f>
        <v>a_PREC_3_2_2_p</v>
      </c>
      <c r="B89">
        <v>2</v>
      </c>
      <c r="C89" t="s">
        <v>63</v>
      </c>
    </row>
    <row r="90" spans="1:8" x14ac:dyDescent="0.2">
      <c r="A90" s="19" t="s">
        <v>66</v>
      </c>
      <c r="B90" s="1"/>
      <c r="C90" s="1"/>
      <c r="F90" s="21"/>
      <c r="G90" s="21"/>
      <c r="H90" s="21"/>
    </row>
    <row r="91" spans="1:8" x14ac:dyDescent="0.2">
      <c r="A91" t="str" cm="1">
        <f t="array" aca="1" ref="A91" ca="1">"a_SL_1_" &amp; INDIRECT("F" &amp; ROW(C91) - 14) &amp; "_p"</f>
        <v>a_SL_1_2_2_p</v>
      </c>
      <c r="B91">
        <v>0</v>
      </c>
      <c r="C91" t="s">
        <v>61</v>
      </c>
    </row>
    <row r="92" spans="1:8" x14ac:dyDescent="0.2">
      <c r="A92" t="str" cm="1">
        <f t="array" aca="1" ref="A92" ca="1">"a_SL_2_" &amp; INDIRECT("F" &amp; ROW(C92) - 15) &amp; "_p"</f>
        <v>a_SL_2_2_2_p</v>
      </c>
      <c r="B92">
        <v>0</v>
      </c>
      <c r="C92" t="s">
        <v>62</v>
      </c>
    </row>
    <row r="93" spans="1:8" x14ac:dyDescent="0.2">
      <c r="A93" t="str" cm="1">
        <f t="array" aca="1" ref="A93" ca="1">"a_SL_3_" &amp; INDIRECT("F" &amp; ROW(C93) - 16) &amp; "_p"</f>
        <v>a_SL_3_2_2_p</v>
      </c>
      <c r="B93">
        <v>2</v>
      </c>
      <c r="C93" t="s">
        <v>63</v>
      </c>
    </row>
    <row r="94" spans="1:8" x14ac:dyDescent="0.2">
      <c r="A94" s="19" t="s">
        <v>193</v>
      </c>
      <c r="B94" s="1"/>
      <c r="C94" s="1"/>
    </row>
    <row r="95" spans="1:8" x14ac:dyDescent="0.2">
      <c r="A95" t="str" cm="1">
        <f t="array" aca="1" ref="A95" ca="1">"a_DRO_1_" &amp; INDIRECT("F" &amp; ROW(C95) - 18) &amp; "_p"</f>
        <v>a_DRO_1_2_2_p</v>
      </c>
      <c r="B95">
        <v>0</v>
      </c>
      <c r="C95" t="s">
        <v>61</v>
      </c>
    </row>
    <row r="96" spans="1:8" x14ac:dyDescent="0.2">
      <c r="A96" t="str" cm="1">
        <f t="array" aca="1" ref="A96" ca="1">"a_DRO_2_" &amp; INDIRECT("F" &amp; ROW(C96) - 19) &amp; "_p"</f>
        <v>a_DRO_2_2_2_p</v>
      </c>
      <c r="B96">
        <v>0</v>
      </c>
      <c r="C96" t="s">
        <v>62</v>
      </c>
    </row>
    <row r="97" spans="1:8" x14ac:dyDescent="0.2">
      <c r="A97" t="str" cm="1">
        <f t="array" aca="1" ref="A97" ca="1">"a_DRO_3_" &amp; INDIRECT("F" &amp; ROW(C97) - 20) &amp; "_p"</f>
        <v>a_DRO_3_2_2_p</v>
      </c>
      <c r="B97">
        <v>2</v>
      </c>
      <c r="C97" t="s">
        <v>63</v>
      </c>
    </row>
    <row r="98" spans="1:8" x14ac:dyDescent="0.2">
      <c r="A98" s="19" t="s">
        <v>194</v>
      </c>
    </row>
    <row r="99" spans="1:8" x14ac:dyDescent="0.2">
      <c r="A99" t="str" cm="1">
        <f t="array" aca="1" ref="A99" ca="1">"a_CYC_1_" &amp; INDIRECT("F" &amp; ROW(C99) - 22) &amp; "_p"</f>
        <v>a_CYC_1_2_2_p</v>
      </c>
      <c r="B99">
        <v>0</v>
      </c>
      <c r="C99" t="s">
        <v>61</v>
      </c>
    </row>
    <row r="100" spans="1:8" x14ac:dyDescent="0.2">
      <c r="A100" t="str" cm="1">
        <f t="array" aca="1" ref="A100" ca="1">"a_CYC_2_" &amp; INDIRECT("F" &amp; ROW(C100) - 23) &amp; "_p"</f>
        <v>a_CYC_2_2_2_p</v>
      </c>
      <c r="B100">
        <v>0</v>
      </c>
      <c r="C100" t="s">
        <v>62</v>
      </c>
    </row>
    <row r="101" spans="1:8" x14ac:dyDescent="0.2">
      <c r="A101" t="str" cm="1">
        <f t="array" aca="1" ref="A101" ca="1">"a_CYC_3_" &amp; INDIRECT("F" &amp; ROW(C101) - 24) &amp; "_p"</f>
        <v>a_CYC_3_2_2_p</v>
      </c>
      <c r="B101">
        <v>2</v>
      </c>
      <c r="C101" t="s">
        <v>63</v>
      </c>
    </row>
    <row r="102" spans="1:8" x14ac:dyDescent="0.2">
      <c r="A102" s="22" t="str">
        <f>"sector " &amp; D102 &amp; " and region " &amp;E102</f>
        <v>sector 3 and region 1</v>
      </c>
      <c r="B102" s="22"/>
      <c r="C102" s="22"/>
      <c r="D102" s="9">
        <v>3</v>
      </c>
      <c r="E102" s="9">
        <v>1</v>
      </c>
      <c r="F102" s="9" t="str">
        <f>D102 &amp; "_" &amp; E102</f>
        <v>3_1</v>
      </c>
    </row>
    <row r="103" spans="1:8" x14ac:dyDescent="0.2">
      <c r="A103" s="19" t="s">
        <v>60</v>
      </c>
      <c r="B103" s="1"/>
      <c r="C103" s="1"/>
    </row>
    <row r="104" spans="1:8" x14ac:dyDescent="0.2">
      <c r="A104" t="str" cm="1">
        <f t="array" aca="1" ref="A104" ca="1">"a_T_1_" &amp; INDIRECT("F" &amp; ROW(C104)-2) &amp; "_p"</f>
        <v>a_T_1_3_1_p</v>
      </c>
      <c r="B104">
        <v>0</v>
      </c>
      <c r="C104" t="s">
        <v>61</v>
      </c>
    </row>
    <row r="105" spans="1:8" x14ac:dyDescent="0.2">
      <c r="A105" t="str" cm="1">
        <f t="array" aca="1" ref="A105" ca="1">"a_T_2_" &amp; INDIRECT("F" &amp; ROW(C105)-3) &amp; "_p"</f>
        <v>a_T_2_3_1_p</v>
      </c>
      <c r="B105">
        <v>2.3600000000000001E-3</v>
      </c>
      <c r="C105" t="s">
        <v>62</v>
      </c>
    </row>
    <row r="106" spans="1:8" x14ac:dyDescent="0.2">
      <c r="A106" t="str" cm="1">
        <f t="array" aca="1" ref="A106" ca="1">"a_T_3_" &amp; INDIRECT("F" &amp; ROW(C106)-4) &amp; "_p"</f>
        <v>a_T_3_3_1_p</v>
      </c>
      <c r="B106">
        <v>2</v>
      </c>
      <c r="C106" t="s">
        <v>63</v>
      </c>
    </row>
    <row r="107" spans="1:8" x14ac:dyDescent="0.2">
      <c r="A107" s="19" t="s">
        <v>65</v>
      </c>
      <c r="B107" s="1"/>
      <c r="C107" s="1"/>
    </row>
    <row r="108" spans="1:8" x14ac:dyDescent="0.2">
      <c r="A108" t="str" cm="1">
        <f t="array" aca="1" ref="A108" ca="1">"a_WS_1_" &amp; INDIRECT("F" &amp; ROW(C108)-6) &amp; "_p"</f>
        <v>a_WS_1_3_1_p</v>
      </c>
      <c r="B108">
        <v>0</v>
      </c>
      <c r="C108" t="s">
        <v>61</v>
      </c>
    </row>
    <row r="109" spans="1:8" x14ac:dyDescent="0.2">
      <c r="A109" t="str" cm="1">
        <f t="array" aca="1" ref="A109" ca="1">"a_WS_2_" &amp; INDIRECT("F" &amp; ROW(C109)-7) &amp; "_p"</f>
        <v>a_WS_2_3_1_p</v>
      </c>
      <c r="B109">
        <v>0</v>
      </c>
      <c r="C109" t="s">
        <v>62</v>
      </c>
    </row>
    <row r="110" spans="1:8" x14ac:dyDescent="0.2">
      <c r="A110" t="str" cm="1">
        <f t="array" aca="1" ref="A110" ca="1">"a_WS_3_" &amp; INDIRECT("F" &amp; ROW(C110)-8) &amp; "_p"</f>
        <v>a_WS_3_3_1_p</v>
      </c>
      <c r="B110">
        <v>2</v>
      </c>
      <c r="C110" t="s">
        <v>63</v>
      </c>
    </row>
    <row r="111" spans="1:8" x14ac:dyDescent="0.2">
      <c r="A111" s="19" t="s">
        <v>64</v>
      </c>
      <c r="B111" s="1"/>
      <c r="C111" s="1"/>
      <c r="F111" s="21"/>
      <c r="G111" s="21"/>
      <c r="H111" s="21"/>
    </row>
    <row r="112" spans="1:8" x14ac:dyDescent="0.2">
      <c r="A112" t="str" cm="1">
        <f t="array" aca="1" ref="A112" ca="1">"a_PREC_1_" &amp; INDIRECT("F" &amp; ROW(C112) - 10) &amp; "_p"</f>
        <v>a_PREC_1_3_1_p</v>
      </c>
      <c r="B112">
        <v>0</v>
      </c>
      <c r="C112" t="s">
        <v>61</v>
      </c>
    </row>
    <row r="113" spans="1:8" x14ac:dyDescent="0.2">
      <c r="A113" t="str" cm="1">
        <f t="array" aca="1" ref="A113" ca="1">"a_PREC_2_" &amp; INDIRECT("F" &amp; ROW(C113) - 11) &amp; "_p"</f>
        <v>a_PREC_2_3_1_p</v>
      </c>
      <c r="B113">
        <v>0</v>
      </c>
      <c r="C113" t="s">
        <v>62</v>
      </c>
    </row>
    <row r="114" spans="1:8" x14ac:dyDescent="0.2">
      <c r="A114" t="str" cm="1">
        <f t="array" aca="1" ref="A114" ca="1">"a_PREC_3_" &amp; INDIRECT("F" &amp; ROW(C114) - 12) &amp; "_p"</f>
        <v>a_PREC_3_3_1_p</v>
      </c>
      <c r="B114">
        <v>2</v>
      </c>
      <c r="C114" t="s">
        <v>63</v>
      </c>
    </row>
    <row r="115" spans="1:8" x14ac:dyDescent="0.2">
      <c r="A115" s="19" t="s">
        <v>66</v>
      </c>
      <c r="B115" s="1"/>
      <c r="C115" s="1"/>
      <c r="F115" s="21"/>
      <c r="G115" s="21"/>
      <c r="H115" s="21"/>
    </row>
    <row r="116" spans="1:8" x14ac:dyDescent="0.2">
      <c r="A116" t="str" cm="1">
        <f t="array" aca="1" ref="A116" ca="1">"a_SL_1_" &amp; INDIRECT("F" &amp; ROW(C116) - 14) &amp; "_p"</f>
        <v>a_SL_1_3_1_p</v>
      </c>
      <c r="B116">
        <v>0</v>
      </c>
      <c r="C116" t="s">
        <v>61</v>
      </c>
    </row>
    <row r="117" spans="1:8" x14ac:dyDescent="0.2">
      <c r="A117" t="str" cm="1">
        <f t="array" aca="1" ref="A117" ca="1">"a_SL_2_" &amp; INDIRECT("F" &amp; ROW(C117) - 15) &amp; "_p"</f>
        <v>a_SL_2_3_1_p</v>
      </c>
      <c r="B117">
        <v>0</v>
      </c>
      <c r="C117" t="s">
        <v>62</v>
      </c>
    </row>
    <row r="118" spans="1:8" x14ac:dyDescent="0.2">
      <c r="A118" t="str" cm="1">
        <f t="array" aca="1" ref="A118" ca="1">"a_SL_3_" &amp; INDIRECT("F" &amp; ROW(C118) - 16) &amp; "_p"</f>
        <v>a_SL_3_3_1_p</v>
      </c>
      <c r="B118">
        <v>2</v>
      </c>
      <c r="C118" t="s">
        <v>63</v>
      </c>
    </row>
    <row r="119" spans="1:8" x14ac:dyDescent="0.2">
      <c r="A119" s="19" t="s">
        <v>193</v>
      </c>
      <c r="B119" s="1"/>
      <c r="C119" s="1"/>
    </row>
    <row r="120" spans="1:8" x14ac:dyDescent="0.2">
      <c r="A120" t="str" cm="1">
        <f t="array" aca="1" ref="A120" ca="1">"a_DRO_1_" &amp; INDIRECT("F" &amp; ROW(C120) - 18) &amp; "_p"</f>
        <v>a_DRO_1_3_1_p</v>
      </c>
      <c r="B120">
        <v>0</v>
      </c>
      <c r="C120" t="s">
        <v>61</v>
      </c>
    </row>
    <row r="121" spans="1:8" x14ac:dyDescent="0.2">
      <c r="A121" t="str" cm="1">
        <f t="array" aca="1" ref="A121" ca="1">"a_DRO_2_" &amp; INDIRECT("F" &amp; ROW(C121) - 19) &amp; "_p"</f>
        <v>a_DRO_2_3_1_p</v>
      </c>
      <c r="B121">
        <v>0</v>
      </c>
      <c r="C121" t="s">
        <v>62</v>
      </c>
    </row>
    <row r="122" spans="1:8" x14ac:dyDescent="0.2">
      <c r="A122" t="str" cm="1">
        <f t="array" aca="1" ref="A122" ca="1">"a_DRO_3_" &amp; INDIRECT("F" &amp; ROW(C122) - 20) &amp; "_p"</f>
        <v>a_DRO_3_3_1_p</v>
      </c>
      <c r="B122">
        <v>2</v>
      </c>
      <c r="C122" t="s">
        <v>63</v>
      </c>
    </row>
    <row r="123" spans="1:8" x14ac:dyDescent="0.2">
      <c r="A123" s="19" t="s">
        <v>194</v>
      </c>
    </row>
    <row r="124" spans="1:8" x14ac:dyDescent="0.2">
      <c r="A124" t="str" cm="1">
        <f t="array" aca="1" ref="A124" ca="1">"a_CYC_1_" &amp; INDIRECT("F" &amp; ROW(C124) - 22) &amp; "_p"</f>
        <v>a_CYC_1_3_1_p</v>
      </c>
      <c r="B124">
        <v>0</v>
      </c>
      <c r="C124" t="s">
        <v>61</v>
      </c>
    </row>
    <row r="125" spans="1:8" x14ac:dyDescent="0.2">
      <c r="A125" t="str" cm="1">
        <f t="array" aca="1" ref="A125" ca="1">"a_CYC_2_" &amp; INDIRECT("F" &amp; ROW(C125) - 23) &amp; "_p"</f>
        <v>a_CYC_2_3_1_p</v>
      </c>
      <c r="B125">
        <v>0</v>
      </c>
      <c r="C125" t="s">
        <v>62</v>
      </c>
    </row>
    <row r="126" spans="1:8" x14ac:dyDescent="0.2">
      <c r="A126" t="str" cm="1">
        <f t="array" aca="1" ref="A126" ca="1">"a_CYC_3_" &amp; INDIRECT("F" &amp; ROW(C126) - 24) &amp; "_p"</f>
        <v>a_CYC_3_3_1_p</v>
      </c>
      <c r="B126">
        <v>2</v>
      </c>
      <c r="C126" t="s">
        <v>63</v>
      </c>
    </row>
    <row r="127" spans="1:8" x14ac:dyDescent="0.2">
      <c r="A127" s="22" t="str">
        <f>"sector " &amp; D127 &amp; " and region " &amp;E127</f>
        <v>sector 3 and region 2</v>
      </c>
      <c r="B127" s="22"/>
      <c r="C127" s="22"/>
      <c r="D127" s="9">
        <v>3</v>
      </c>
      <c r="E127" s="9">
        <v>2</v>
      </c>
      <c r="F127" s="9" t="str">
        <f>D127 &amp; "_" &amp; E127</f>
        <v>3_2</v>
      </c>
    </row>
    <row r="128" spans="1:8" x14ac:dyDescent="0.2">
      <c r="A128" s="19" t="s">
        <v>60</v>
      </c>
      <c r="B128" s="1"/>
      <c r="C128" s="1"/>
    </row>
    <row r="129" spans="1:8" x14ac:dyDescent="0.2">
      <c r="A129" t="str" cm="1">
        <f t="array" aca="1" ref="A129" ca="1">"a_T_1_" &amp; INDIRECT("F" &amp; ROW(C129)-2) &amp; "_p"</f>
        <v>a_T_1_3_2_p</v>
      </c>
      <c r="B129">
        <v>0</v>
      </c>
      <c r="C129" t="s">
        <v>61</v>
      </c>
    </row>
    <row r="130" spans="1:8" x14ac:dyDescent="0.2">
      <c r="A130" t="str" cm="1">
        <f t="array" aca="1" ref="A130" ca="1">"a_T_2_" &amp; INDIRECT("F" &amp; ROW(C130)-3) &amp; "_p"</f>
        <v>a_T_2_3_2_p</v>
      </c>
      <c r="B130">
        <v>2.3600000000000001E-3</v>
      </c>
      <c r="C130" t="s">
        <v>62</v>
      </c>
    </row>
    <row r="131" spans="1:8" x14ac:dyDescent="0.2">
      <c r="A131" t="str" cm="1">
        <f t="array" aca="1" ref="A131" ca="1">"a_T_3_" &amp; INDIRECT("F" &amp; ROW(C131)-4) &amp; "_p"</f>
        <v>a_T_3_3_2_p</v>
      </c>
      <c r="B131">
        <v>2</v>
      </c>
      <c r="C131" t="s">
        <v>63</v>
      </c>
    </row>
    <row r="132" spans="1:8" x14ac:dyDescent="0.2">
      <c r="A132" s="19" t="s">
        <v>65</v>
      </c>
      <c r="B132" s="1"/>
      <c r="C132" s="1"/>
    </row>
    <row r="133" spans="1:8" x14ac:dyDescent="0.2">
      <c r="A133" t="str" cm="1">
        <f t="array" aca="1" ref="A133" ca="1">"a_WS_1_" &amp; INDIRECT("F" &amp; ROW(C133)-6) &amp; "_p"</f>
        <v>a_WS_1_3_2_p</v>
      </c>
      <c r="B133">
        <v>0</v>
      </c>
      <c r="C133" t="s">
        <v>61</v>
      </c>
    </row>
    <row r="134" spans="1:8" x14ac:dyDescent="0.2">
      <c r="A134" t="str" cm="1">
        <f t="array" aca="1" ref="A134" ca="1">"a_WS_2_" &amp; INDIRECT("F" &amp; ROW(C134)-7) &amp; "_p"</f>
        <v>a_WS_2_3_2_p</v>
      </c>
      <c r="B134">
        <v>0</v>
      </c>
      <c r="C134" t="s">
        <v>62</v>
      </c>
    </row>
    <row r="135" spans="1:8" x14ac:dyDescent="0.2">
      <c r="A135" t="str" cm="1">
        <f t="array" aca="1" ref="A135" ca="1">"a_WS_3_" &amp; INDIRECT("F" &amp; ROW(C135)-8) &amp; "_p"</f>
        <v>a_WS_3_3_2_p</v>
      </c>
      <c r="B135">
        <v>2</v>
      </c>
      <c r="C135" t="s">
        <v>63</v>
      </c>
    </row>
    <row r="136" spans="1:8" x14ac:dyDescent="0.2">
      <c r="A136" s="19" t="s">
        <v>64</v>
      </c>
      <c r="B136" s="1"/>
      <c r="C136" s="1"/>
      <c r="F136" s="21"/>
      <c r="G136" s="21"/>
      <c r="H136" s="21"/>
    </row>
    <row r="137" spans="1:8" x14ac:dyDescent="0.2">
      <c r="A137" t="str" cm="1">
        <f t="array" aca="1" ref="A137" ca="1">"a_PREC_1_" &amp; INDIRECT("F" &amp; ROW(C137) - 10) &amp; "_p"</f>
        <v>a_PREC_1_3_2_p</v>
      </c>
      <c r="B137">
        <v>0</v>
      </c>
      <c r="C137" t="s">
        <v>61</v>
      </c>
    </row>
    <row r="138" spans="1:8" x14ac:dyDescent="0.2">
      <c r="A138" t="str" cm="1">
        <f t="array" aca="1" ref="A138" ca="1">"a_PREC_2_" &amp; INDIRECT("F" &amp; ROW(C138) - 11) &amp; "_p"</f>
        <v>a_PREC_2_3_2_p</v>
      </c>
      <c r="B138">
        <v>0</v>
      </c>
      <c r="C138" t="s">
        <v>62</v>
      </c>
    </row>
    <row r="139" spans="1:8" x14ac:dyDescent="0.2">
      <c r="A139" t="str" cm="1">
        <f t="array" aca="1" ref="A139" ca="1">"a_PREC_3_" &amp; INDIRECT("F" &amp; ROW(C139) - 12) &amp; "_p"</f>
        <v>a_PREC_3_3_2_p</v>
      </c>
      <c r="B139">
        <v>2</v>
      </c>
      <c r="C139" t="s">
        <v>63</v>
      </c>
    </row>
    <row r="140" spans="1:8" x14ac:dyDescent="0.2">
      <c r="A140" s="19" t="s">
        <v>66</v>
      </c>
      <c r="B140" s="1"/>
      <c r="C140" s="1"/>
      <c r="F140" s="21"/>
      <c r="G140" s="21"/>
      <c r="H140" s="21"/>
    </row>
    <row r="141" spans="1:8" x14ac:dyDescent="0.2">
      <c r="A141" t="str" cm="1">
        <f t="array" aca="1" ref="A141" ca="1">"a_SL_1_" &amp; INDIRECT("F" &amp; ROW(C141) - 14) &amp; "_p"</f>
        <v>a_SL_1_3_2_p</v>
      </c>
      <c r="B141">
        <v>0</v>
      </c>
      <c r="C141" t="s">
        <v>61</v>
      </c>
    </row>
    <row r="142" spans="1:8" x14ac:dyDescent="0.2">
      <c r="A142" t="str" cm="1">
        <f t="array" aca="1" ref="A142" ca="1">"a_SL_2_" &amp; INDIRECT("F" &amp; ROW(C142) - 15) &amp; "_p"</f>
        <v>a_SL_2_3_2_p</v>
      </c>
      <c r="B142">
        <v>0</v>
      </c>
      <c r="C142" t="s">
        <v>62</v>
      </c>
    </row>
    <row r="143" spans="1:8" x14ac:dyDescent="0.2">
      <c r="A143" t="str" cm="1">
        <f t="array" aca="1" ref="A143" ca="1">"a_SL_3_" &amp; INDIRECT("F" &amp; ROW(C143) - 16) &amp; "_p"</f>
        <v>a_SL_3_3_2_p</v>
      </c>
      <c r="B143">
        <v>2</v>
      </c>
      <c r="C143" t="s">
        <v>63</v>
      </c>
    </row>
    <row r="144" spans="1:8" x14ac:dyDescent="0.2">
      <c r="A144" s="19" t="s">
        <v>193</v>
      </c>
      <c r="B144" s="1"/>
      <c r="C144" s="1"/>
    </row>
    <row r="145" spans="1:3" x14ac:dyDescent="0.2">
      <c r="A145" t="str" cm="1">
        <f t="array" aca="1" ref="A145" ca="1">"a_DRO_1_" &amp; INDIRECT("F" &amp; ROW(C145) - 18) &amp; "_p"</f>
        <v>a_DRO_1_3_2_p</v>
      </c>
      <c r="B145">
        <v>0</v>
      </c>
      <c r="C145" t="s">
        <v>61</v>
      </c>
    </row>
    <row r="146" spans="1:3" x14ac:dyDescent="0.2">
      <c r="A146" t="str" cm="1">
        <f t="array" aca="1" ref="A146" ca="1">"a_DRO_2_" &amp; INDIRECT("F" &amp; ROW(C146) - 19) &amp; "_p"</f>
        <v>a_DRO_2_3_2_p</v>
      </c>
      <c r="B146">
        <v>0</v>
      </c>
      <c r="C146" t="s">
        <v>62</v>
      </c>
    </row>
    <row r="147" spans="1:3" x14ac:dyDescent="0.2">
      <c r="A147" t="str" cm="1">
        <f t="array" aca="1" ref="A147" ca="1">"a_DRO_3_" &amp; INDIRECT("F" &amp; ROW(C147) - 20) &amp; "_p"</f>
        <v>a_DRO_3_3_2_p</v>
      </c>
      <c r="B147">
        <v>2</v>
      </c>
      <c r="C147" t="s">
        <v>63</v>
      </c>
    </row>
    <row r="148" spans="1:3" x14ac:dyDescent="0.2">
      <c r="A148" s="19" t="s">
        <v>194</v>
      </c>
    </row>
    <row r="149" spans="1:3" x14ac:dyDescent="0.2">
      <c r="A149" t="str" cm="1">
        <f t="array" aca="1" ref="A149" ca="1">"a_CYC_1_" &amp; INDIRECT("F" &amp; ROW(C149) - 22) &amp; "_p"</f>
        <v>a_CYC_1_3_2_p</v>
      </c>
      <c r="B149">
        <v>0</v>
      </c>
      <c r="C149" t="s">
        <v>61</v>
      </c>
    </row>
    <row r="150" spans="1:3" x14ac:dyDescent="0.2">
      <c r="A150" t="str" cm="1">
        <f t="array" aca="1" ref="A150" ca="1">"a_CYC_2_" &amp; INDIRECT("F" &amp; ROW(C150) - 23) &amp; "_p"</f>
        <v>a_CYC_2_3_2_p</v>
      </c>
      <c r="B150">
        <v>0</v>
      </c>
      <c r="C150" t="s">
        <v>62</v>
      </c>
    </row>
    <row r="151" spans="1:3" x14ac:dyDescent="0.2">
      <c r="A151" t="str" cm="1">
        <f t="array" aca="1" ref="A151" ca="1">"a_CYC_3_" &amp; INDIRECT("F" &amp; ROW(C151) - 24) &amp; "_p"</f>
        <v>a_CYC_3_3_2_p</v>
      </c>
      <c r="B151">
        <v>2</v>
      </c>
      <c r="C151" t="s">
        <v>63</v>
      </c>
    </row>
  </sheetData>
  <mergeCells count="18">
    <mergeCell ref="F86:H86"/>
    <mergeCell ref="F90:H90"/>
    <mergeCell ref="F40:H40"/>
    <mergeCell ref="A52:C52"/>
    <mergeCell ref="F61:H61"/>
    <mergeCell ref="F65:H65"/>
    <mergeCell ref="A77:C77"/>
    <mergeCell ref="F11:H11"/>
    <mergeCell ref="F15:H15"/>
    <mergeCell ref="A2:C2"/>
    <mergeCell ref="A27:C27"/>
    <mergeCell ref="F36:H36"/>
    <mergeCell ref="F140:H140"/>
    <mergeCell ref="A102:C102"/>
    <mergeCell ref="F111:H111"/>
    <mergeCell ref="F115:H115"/>
    <mergeCell ref="A127:C127"/>
    <mergeCell ref="F136:H136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6"/>
  <sheetViews>
    <sheetView topLeftCell="A19" workbookViewId="0">
      <selection activeCell="D32" sqref="D32"/>
    </sheetView>
  </sheetViews>
  <sheetFormatPr baseColWidth="10" defaultRowHeight="15" x14ac:dyDescent="0.2"/>
  <sheetData>
    <row r="1" spans="1:2" x14ac:dyDescent="0.2">
      <c r="A1" t="s">
        <v>132</v>
      </c>
      <c r="B1" t="s">
        <v>182</v>
      </c>
    </row>
    <row r="2" spans="1:2" x14ac:dyDescent="0.2">
      <c r="A2">
        <v>1</v>
      </c>
      <c r="B2" s="2">
        <f>'[1]IO GRAS Economic Activity 3'!$B$20</f>
        <v>0.12087555432860785</v>
      </c>
    </row>
    <row r="3" spans="1:2" x14ac:dyDescent="0.2">
      <c r="A3">
        <v>2</v>
      </c>
      <c r="B3" s="2">
        <f>'[1]IO GRAS Economic Activity 3'!$C$20</f>
        <v>0.41923126779898201</v>
      </c>
    </row>
    <row r="4" spans="1:2" x14ac:dyDescent="0.2">
      <c r="A4">
        <v>3</v>
      </c>
      <c r="B4" s="2">
        <f>'[1]IO GRAS Economic Activity 3'!$D$20</f>
        <v>0.45989317787241069</v>
      </c>
    </row>
    <row r="5" spans="1:2" x14ac:dyDescent="0.2">
      <c r="B5" s="2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A11" t="s">
        <v>132</v>
      </c>
      <c r="B11" t="s">
        <v>183</v>
      </c>
    </row>
    <row r="12" spans="1:2" x14ac:dyDescent="0.2">
      <c r="A12">
        <v>1</v>
      </c>
      <c r="B12" s="2">
        <f>[2]Calibration3!$B$12</f>
        <v>0.41864967694004818</v>
      </c>
    </row>
    <row r="13" spans="1:2" x14ac:dyDescent="0.2">
      <c r="A13">
        <v>2</v>
      </c>
      <c r="B13" s="2">
        <f>[2]Calibration3!$C$12</f>
        <v>0.3244782638060289</v>
      </c>
    </row>
    <row r="14" spans="1:2" x14ac:dyDescent="0.2">
      <c r="A14">
        <v>3</v>
      </c>
      <c r="B14" s="2">
        <f>[2]Calibration3!$D$12</f>
        <v>0.25687205925392287</v>
      </c>
    </row>
    <row r="15" spans="1:2" x14ac:dyDescent="0.2">
      <c r="B15" s="2"/>
    </row>
    <row r="16" spans="1:2" x14ac:dyDescent="0.2">
      <c r="B16" s="2"/>
    </row>
    <row r="17" spans="1:2" x14ac:dyDescent="0.2"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A21" t="s">
        <v>132</v>
      </c>
      <c r="B21" t="s">
        <v>184</v>
      </c>
    </row>
    <row r="22" spans="1:2" x14ac:dyDescent="0.2">
      <c r="A22">
        <v>1</v>
      </c>
      <c r="B22" s="2">
        <f>'[1]IO GRAS Economic Activity 3'!$B$19</f>
        <v>0.66891309617432293</v>
      </c>
    </row>
    <row r="23" spans="1:2" x14ac:dyDescent="0.2">
      <c r="A23">
        <v>2</v>
      </c>
      <c r="B23" s="2">
        <f>'[1]IO GRAS Economic Activity 3'!$C$19</f>
        <v>0.59554519923585847</v>
      </c>
    </row>
    <row r="24" spans="1:2" x14ac:dyDescent="0.2">
      <c r="A24">
        <v>3</v>
      </c>
      <c r="B24" s="2">
        <f>'[1]IO GRAS Economic Activity 3'!$D$19</f>
        <v>0.65432559626326969</v>
      </c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3" spans="1:6" x14ac:dyDescent="0.2">
      <c r="A33" t="s">
        <v>155</v>
      </c>
    </row>
    <row r="34" spans="1:6" x14ac:dyDescent="0.2">
      <c r="B34" t="s">
        <v>149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2">
      <c r="A35" t="s">
        <v>150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2">
      <c r="A36" t="s">
        <v>135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2">
      <c r="A37" t="s">
        <v>151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2">
      <c r="A38" t="s">
        <v>152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2">
      <c r="A39" t="s">
        <v>137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2">
      <c r="A40" t="s">
        <v>153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2">
      <c r="A41" t="s">
        <v>154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2">
      <c r="A42" t="s">
        <v>161</v>
      </c>
    </row>
    <row r="43" spans="1:6" x14ac:dyDescent="0.2">
      <c r="A43" t="s">
        <v>160</v>
      </c>
      <c r="B43">
        <v>2016</v>
      </c>
      <c r="C43">
        <v>2017</v>
      </c>
      <c r="D43">
        <v>2018</v>
      </c>
      <c r="E43" t="s">
        <v>162</v>
      </c>
      <c r="F43" t="s">
        <v>163</v>
      </c>
    </row>
    <row r="44" spans="1:6" x14ac:dyDescent="0.2">
      <c r="A44" t="s">
        <v>150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2">
      <c r="A45" t="s">
        <v>135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 x14ac:dyDescent="0.2">
      <c r="A46" t="s">
        <v>151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 x14ac:dyDescent="0.2">
      <c r="A47" t="s">
        <v>152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 x14ac:dyDescent="0.2">
      <c r="A48" t="s">
        <v>137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 x14ac:dyDescent="0.2">
      <c r="A49" t="s">
        <v>153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 x14ac:dyDescent="0.2">
      <c r="A50" t="s">
        <v>154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 x14ac:dyDescent="0.2">
      <c r="A51" t="s">
        <v>164</v>
      </c>
    </row>
    <row r="52" spans="1:6" x14ac:dyDescent="0.2">
      <c r="A52" t="s">
        <v>165</v>
      </c>
      <c r="B52">
        <v>2017</v>
      </c>
      <c r="C52">
        <v>2018</v>
      </c>
      <c r="D52" t="s">
        <v>163</v>
      </c>
    </row>
    <row r="53" spans="1:6" x14ac:dyDescent="0.2">
      <c r="A53" t="s">
        <v>150</v>
      </c>
      <c r="B53">
        <v>654633</v>
      </c>
      <c r="C53">
        <v>714755</v>
      </c>
      <c r="D53">
        <f>B53/B$53</f>
        <v>1</v>
      </c>
    </row>
    <row r="54" spans="1:6" x14ac:dyDescent="0.2">
      <c r="A54" t="s">
        <v>135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2">
      <c r="A55" t="s">
        <v>151</v>
      </c>
      <c r="B55">
        <v>28302</v>
      </c>
      <c r="C55">
        <v>30370</v>
      </c>
      <c r="D55">
        <f t="shared" si="2"/>
        <v>4.3233384201529709E-2</v>
      </c>
    </row>
    <row r="56" spans="1:6" x14ac:dyDescent="0.2">
      <c r="A56" t="s">
        <v>152</v>
      </c>
      <c r="B56">
        <v>88222</v>
      </c>
      <c r="C56">
        <v>95558</v>
      </c>
      <c r="D56">
        <f t="shared" si="2"/>
        <v>0.13476558621395499</v>
      </c>
    </row>
    <row r="57" spans="1:6" x14ac:dyDescent="0.2">
      <c r="A57" t="s">
        <v>137</v>
      </c>
      <c r="B57">
        <v>17533</v>
      </c>
      <c r="C57">
        <v>18489</v>
      </c>
      <c r="D57">
        <f t="shared" si="2"/>
        <v>2.6782945558809286E-2</v>
      </c>
    </row>
    <row r="58" spans="1:6" x14ac:dyDescent="0.2">
      <c r="A58" t="s">
        <v>153</v>
      </c>
      <c r="B58">
        <v>263426</v>
      </c>
      <c r="C58">
        <v>294940</v>
      </c>
      <c r="D58">
        <f t="shared" si="2"/>
        <v>0.40240256754547971</v>
      </c>
    </row>
    <row r="59" spans="1:6" x14ac:dyDescent="0.2">
      <c r="A59" t="s">
        <v>154</v>
      </c>
      <c r="B59">
        <v>49774</v>
      </c>
      <c r="C59">
        <v>53074</v>
      </c>
      <c r="D59">
        <f t="shared" si="2"/>
        <v>7.6033441638291996E-2</v>
      </c>
    </row>
    <row r="60" spans="1:6" x14ac:dyDescent="0.2">
      <c r="A60" t="s">
        <v>166</v>
      </c>
    </row>
    <row r="61" spans="1:6" x14ac:dyDescent="0.2">
      <c r="A61" t="s">
        <v>167</v>
      </c>
      <c r="B61" t="s">
        <v>149</v>
      </c>
      <c r="C61" t="s">
        <v>163</v>
      </c>
    </row>
    <row r="62" spans="1:6" x14ac:dyDescent="0.2">
      <c r="A62" t="s">
        <v>150</v>
      </c>
      <c r="B62">
        <v>17830</v>
      </c>
      <c r="C62">
        <f t="shared" ref="C62:C68" si="3">B62/B$62</f>
        <v>1</v>
      </c>
    </row>
    <row r="63" spans="1:6" x14ac:dyDescent="0.2">
      <c r="A63" t="s">
        <v>135</v>
      </c>
      <c r="B63">
        <v>5534</v>
      </c>
      <c r="C63">
        <f t="shared" si="3"/>
        <v>0.31037577117218174</v>
      </c>
    </row>
    <row r="64" spans="1:6" x14ac:dyDescent="0.2">
      <c r="A64" t="s">
        <v>151</v>
      </c>
      <c r="B64">
        <v>152</v>
      </c>
      <c r="C64">
        <f t="shared" si="3"/>
        <v>8.5249579360628155E-3</v>
      </c>
    </row>
    <row r="65" spans="1:4" x14ac:dyDescent="0.2">
      <c r="A65" t="s">
        <v>152</v>
      </c>
      <c r="B65">
        <v>6024</v>
      </c>
      <c r="C65">
        <f t="shared" si="3"/>
        <v>0.33785754346606844</v>
      </c>
    </row>
    <row r="66" spans="1:4" x14ac:dyDescent="0.2">
      <c r="A66" t="s">
        <v>137</v>
      </c>
      <c r="B66">
        <v>108</v>
      </c>
      <c r="C66">
        <f t="shared" si="3"/>
        <v>6.0572069545709482E-3</v>
      </c>
    </row>
    <row r="67" spans="1:4" x14ac:dyDescent="0.2">
      <c r="A67" t="s">
        <v>153</v>
      </c>
      <c r="B67">
        <v>4638</v>
      </c>
      <c r="C67">
        <f t="shared" si="3"/>
        <v>0.2601233875490746</v>
      </c>
    </row>
    <row r="68" spans="1:4" x14ac:dyDescent="0.2">
      <c r="A68" t="s">
        <v>154</v>
      </c>
      <c r="B68">
        <v>1374</v>
      </c>
      <c r="C68">
        <f t="shared" si="3"/>
        <v>7.7061132922041503E-2</v>
      </c>
    </row>
    <row r="69" spans="1:4" x14ac:dyDescent="0.2">
      <c r="A69" t="s">
        <v>168</v>
      </c>
      <c r="B69" t="s">
        <v>169</v>
      </c>
      <c r="C69" t="s">
        <v>170</v>
      </c>
      <c r="D69" t="s">
        <v>163</v>
      </c>
    </row>
    <row r="70" spans="1:4" x14ac:dyDescent="0.2">
      <c r="A70" t="s">
        <v>150</v>
      </c>
      <c r="B70">
        <v>331235.7</v>
      </c>
      <c r="C70">
        <v>94666</v>
      </c>
      <c r="D70">
        <f t="shared" ref="D70:D76" si="4">C70/C$70</f>
        <v>1</v>
      </c>
    </row>
    <row r="71" spans="1:4" x14ac:dyDescent="0.2">
      <c r="A71" t="s">
        <v>135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2">
      <c r="A72" t="s">
        <v>151</v>
      </c>
      <c r="B72">
        <v>95222.2</v>
      </c>
      <c r="C72">
        <v>12292.7</v>
      </c>
      <c r="D72">
        <f t="shared" si="4"/>
        <v>0.12985337924914964</v>
      </c>
    </row>
    <row r="73" spans="1:4" x14ac:dyDescent="0.2">
      <c r="A73" t="s">
        <v>152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2">
      <c r="A74" t="s">
        <v>137</v>
      </c>
      <c r="B74">
        <v>54508.3</v>
      </c>
      <c r="C74">
        <v>5871</v>
      </c>
      <c r="D74">
        <f t="shared" si="4"/>
        <v>6.2018042380580146E-2</v>
      </c>
    </row>
    <row r="75" spans="1:4" x14ac:dyDescent="0.2">
      <c r="A75" t="s">
        <v>153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2">
      <c r="A76" t="s">
        <v>154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4"/>
  <sheetViews>
    <sheetView topLeftCell="A70" workbookViewId="0">
      <selection activeCell="G2" sqref="G2"/>
    </sheetView>
  </sheetViews>
  <sheetFormatPr baseColWidth="10" defaultColWidth="8.83203125" defaultRowHeight="15" x14ac:dyDescent="0.2"/>
  <cols>
    <col min="1" max="1" width="5.5" customWidth="1"/>
    <col min="2" max="2" width="8.83203125" customWidth="1"/>
    <col min="3" max="3" width="13.6640625" customWidth="1"/>
    <col min="4" max="4" width="12.6640625" customWidth="1"/>
    <col min="5" max="6" width="11.83203125" customWidth="1"/>
    <col min="7" max="7" width="14.6640625" customWidth="1"/>
  </cols>
  <sheetData>
    <row r="1" spans="1:7" x14ac:dyDescent="0.2">
      <c r="A1" s="13" t="s">
        <v>175</v>
      </c>
      <c r="B1" s="13" t="s">
        <v>204</v>
      </c>
      <c r="C1" s="13" t="s">
        <v>176</v>
      </c>
      <c r="D1" s="13" t="s">
        <v>189</v>
      </c>
      <c r="E1" s="13" t="s">
        <v>206</v>
      </c>
      <c r="F1" s="13" t="s">
        <v>207</v>
      </c>
      <c r="G1" s="13" t="s">
        <v>177</v>
      </c>
    </row>
    <row r="2" spans="1:7" x14ac:dyDescent="0.2">
      <c r="A2">
        <v>2</v>
      </c>
      <c r="B2">
        <v>9.360000000000035E-3</v>
      </c>
      <c r="C2">
        <v>5.4507832788506655E-2</v>
      </c>
      <c r="D2">
        <v>5.1915851801455165E-2</v>
      </c>
      <c r="E2">
        <v>1.9184745680812065</v>
      </c>
      <c r="F2">
        <v>1.4852203641924309</v>
      </c>
      <c r="G2">
        <v>5.2047368573680244E-3</v>
      </c>
    </row>
    <row r="3" spans="1:7" x14ac:dyDescent="0.2">
      <c r="A3">
        <v>3</v>
      </c>
      <c r="B3">
        <v>1.8809999999999993E-2</v>
      </c>
      <c r="C3">
        <v>0.10881739636816554</v>
      </c>
      <c r="D3">
        <v>0.10332022509479291</v>
      </c>
      <c r="E3">
        <v>3.7830604209956067</v>
      </c>
      <c r="F3">
        <v>2.9368013968352513</v>
      </c>
      <c r="G3">
        <v>1.0423423208272631E-2</v>
      </c>
    </row>
    <row r="4" spans="1:7" x14ac:dyDescent="0.2">
      <c r="A4">
        <v>4</v>
      </c>
      <c r="B4">
        <v>2.8410000000000046E-2</v>
      </c>
      <c r="C4">
        <v>0.16260597405877655</v>
      </c>
      <c r="D4">
        <v>0.15383068335517955</v>
      </c>
      <c r="E4">
        <v>5.5547959693705051</v>
      </c>
      <c r="F4">
        <v>4.3301531985756787</v>
      </c>
      <c r="G4">
        <v>1.5656059052713819E-2</v>
      </c>
    </row>
    <row r="5" spans="1:7" x14ac:dyDescent="0.2">
      <c r="A5">
        <v>5</v>
      </c>
      <c r="B5">
        <v>3.6660000000000026E-2</v>
      </c>
      <c r="C5">
        <v>0.21559710977821853</v>
      </c>
      <c r="D5">
        <v>0.203272128685315</v>
      </c>
      <c r="E5">
        <v>7.2055400806294125</v>
      </c>
      <c r="F5">
        <v>5.647280935578709</v>
      </c>
      <c r="G5">
        <v>2.0902644390691574E-2</v>
      </c>
    </row>
    <row r="6" spans="1:7" x14ac:dyDescent="0.2">
      <c r="A6">
        <v>6</v>
      </c>
      <c r="B6">
        <v>4.4869999999999965E-2</v>
      </c>
      <c r="C6">
        <v>0.26748714799104334</v>
      </c>
      <c r="D6">
        <v>0.25171170988009473</v>
      </c>
      <c r="E6">
        <v>8.7153584206584203</v>
      </c>
      <c r="F6">
        <v>6.8753766684247983</v>
      </c>
      <c r="G6">
        <v>2.6163179222205919E-2</v>
      </c>
    </row>
    <row r="7" spans="1:7" x14ac:dyDescent="0.2">
      <c r="A7">
        <v>7</v>
      </c>
      <c r="B7">
        <v>5.3059999999999996E-2</v>
      </c>
      <c r="C7">
        <v>0.31801981792406742</v>
      </c>
      <c r="D7">
        <v>0.29897705097474048</v>
      </c>
      <c r="E7">
        <v>10.070357300115067</v>
      </c>
      <c r="F7">
        <v>8.0055070153199814</v>
      </c>
      <c r="G7">
        <v>3.1437663547256849E-2</v>
      </c>
    </row>
    <row r="8" spans="1:7" x14ac:dyDescent="0.2">
      <c r="A8">
        <v>8</v>
      </c>
      <c r="B8">
        <v>6.1270000000000047E-2</v>
      </c>
      <c r="C8">
        <v>0.36714016785135817</v>
      </c>
      <c r="D8">
        <v>0.34473072916172876</v>
      </c>
      <c r="E8">
        <v>11.261862865719708</v>
      </c>
      <c r="F8">
        <v>9.0314860074628953</v>
      </c>
      <c r="G8">
        <v>3.672609736584434E-2</v>
      </c>
    </row>
    <row r="9" spans="1:7" x14ac:dyDescent="0.2">
      <c r="A9">
        <v>9</v>
      </c>
      <c r="B9">
        <v>6.9529999999999981E-2</v>
      </c>
      <c r="C9">
        <v>0.41492444206117585</v>
      </c>
      <c r="D9">
        <v>0.38872937282991393</v>
      </c>
      <c r="E9">
        <v>12.285162565992868</v>
      </c>
      <c r="F9">
        <v>9.9493798526554258</v>
      </c>
      <c r="G9">
        <v>4.2028480677968411E-2</v>
      </c>
    </row>
    <row r="10" spans="1:7" x14ac:dyDescent="0.2">
      <c r="A10">
        <v>10</v>
      </c>
      <c r="B10">
        <v>7.6160000000000005E-2</v>
      </c>
      <c r="C10">
        <v>0.46121379583769528</v>
      </c>
      <c r="D10">
        <v>0.43116137127952925</v>
      </c>
      <c r="E10">
        <v>13.139066418251666</v>
      </c>
      <c r="F10">
        <v>10.757145907158259</v>
      </c>
      <c r="G10">
        <v>4.7344813483629074E-2</v>
      </c>
    </row>
    <row r="11" spans="1:7" x14ac:dyDescent="0.2">
      <c r="A11">
        <v>11</v>
      </c>
      <c r="B11">
        <v>8.268999999999993E-2</v>
      </c>
      <c r="C11">
        <v>0.50619962427771359</v>
      </c>
      <c r="D11">
        <v>0.47249740341289093</v>
      </c>
      <c r="E11">
        <v>13.825661523153412</v>
      </c>
      <c r="F11">
        <v>11.454386576804701</v>
      </c>
      <c r="G11">
        <v>5.2675095782826295E-2</v>
      </c>
    </row>
    <row r="12" spans="1:7" x14ac:dyDescent="0.2">
      <c r="A12">
        <v>12</v>
      </c>
      <c r="B12">
        <v>8.9110000000000023E-2</v>
      </c>
      <c r="C12">
        <v>0.54949075644219192</v>
      </c>
      <c r="D12">
        <v>0.51323501845186492</v>
      </c>
      <c r="E12">
        <v>14.350793129324213</v>
      </c>
      <c r="F12">
        <v>12.042254461025223</v>
      </c>
      <c r="G12">
        <v>5.8019327575560095E-2</v>
      </c>
    </row>
    <row r="13" spans="1:7" x14ac:dyDescent="0.2">
      <c r="A13">
        <v>13</v>
      </c>
      <c r="B13">
        <v>9.542000000000006E-2</v>
      </c>
      <c r="C13">
        <v>0.59093233018506253</v>
      </c>
      <c r="D13">
        <v>0.55359080134743199</v>
      </c>
      <c r="E13">
        <v>14.724724605450335</v>
      </c>
      <c r="F13">
        <v>12.522896102287842</v>
      </c>
      <c r="G13">
        <v>6.3377508861830509E-2</v>
      </c>
    </row>
    <row r="14" spans="1:7" x14ac:dyDescent="0.2">
      <c r="A14">
        <v>14</v>
      </c>
      <c r="B14">
        <v>0.10165000000000002</v>
      </c>
      <c r="C14">
        <v>0.63038944998170521</v>
      </c>
      <c r="D14">
        <v>0.59357223144775273</v>
      </c>
      <c r="E14">
        <v>14.962909650018528</v>
      </c>
      <c r="F14">
        <v>12.9000427062917</v>
      </c>
      <c r="G14">
        <v>6.8749639641637467E-2</v>
      </c>
    </row>
    <row r="15" spans="1:7" x14ac:dyDescent="0.2">
      <c r="A15">
        <v>15</v>
      </c>
      <c r="B15">
        <v>0.10603999999999991</v>
      </c>
      <c r="C15">
        <v>0.66755467344701658</v>
      </c>
      <c r="D15">
        <v>0.63330416240333931</v>
      </c>
      <c r="E15">
        <v>15.087220019098693</v>
      </c>
      <c r="F15">
        <v>13.178882174078842</v>
      </c>
      <c r="G15">
        <v>7.4135719914981024E-2</v>
      </c>
    </row>
    <row r="16" spans="1:7" x14ac:dyDescent="0.2">
      <c r="A16">
        <v>16</v>
      </c>
      <c r="B16">
        <v>0.11073</v>
      </c>
      <c r="C16">
        <v>0.70234748084445908</v>
      </c>
      <c r="D16">
        <v>0.67306228244192756</v>
      </c>
      <c r="E16">
        <v>15.128240587866181</v>
      </c>
      <c r="F16">
        <v>13.367302331406812</v>
      </c>
      <c r="G16">
        <v>7.953574968186114E-2</v>
      </c>
    </row>
    <row r="17" spans="1:7" x14ac:dyDescent="0.2">
      <c r="A17">
        <v>17</v>
      </c>
      <c r="B17">
        <v>0.11565000000000003</v>
      </c>
      <c r="C17">
        <v>0.73489352532154073</v>
      </c>
      <c r="D17">
        <v>0.7131943807390454</v>
      </c>
      <c r="E17">
        <v>15.128240587866181</v>
      </c>
      <c r="F17">
        <v>13.477083200402257</v>
      </c>
      <c r="G17">
        <v>8.4949728942277841E-2</v>
      </c>
    </row>
    <row r="18" spans="1:7" x14ac:dyDescent="0.2">
      <c r="A18">
        <v>18</v>
      </c>
      <c r="B18">
        <v>0.12070000000000003</v>
      </c>
      <c r="C18">
        <v>0.76508060755710161</v>
      </c>
      <c r="D18">
        <v>0.75410087947085158</v>
      </c>
      <c r="E18">
        <v>15.128240587866181</v>
      </c>
      <c r="F18">
        <v>13.524815664781674</v>
      </c>
      <c r="G18">
        <v>9.0377657696231101E-2</v>
      </c>
    </row>
    <row r="19" spans="1:7" x14ac:dyDescent="0.2">
      <c r="A19">
        <v>19</v>
      </c>
      <c r="B19">
        <v>0.12579000000000007</v>
      </c>
      <c r="C19">
        <v>0.7928191206536318</v>
      </c>
      <c r="D19">
        <v>0.79556156912269771</v>
      </c>
      <c r="E19">
        <v>15.128240587866181</v>
      </c>
      <c r="F19">
        <v>13.533183194549235</v>
      </c>
      <c r="G19">
        <v>9.5819535943720988E-2</v>
      </c>
    </row>
    <row r="20" spans="1:7" x14ac:dyDescent="0.2">
      <c r="A20">
        <v>20</v>
      </c>
      <c r="B20">
        <v>0.12874999999999992</v>
      </c>
      <c r="C20">
        <v>0.81902636567818277</v>
      </c>
      <c r="D20">
        <v>0.83737500524229758</v>
      </c>
      <c r="E20">
        <v>15.128240587866181</v>
      </c>
      <c r="F20">
        <v>13.533183194549235</v>
      </c>
      <c r="G20">
        <v>0.10127536368474742</v>
      </c>
    </row>
    <row r="21" spans="1:7" x14ac:dyDescent="0.2">
      <c r="A21">
        <v>21</v>
      </c>
      <c r="B21">
        <v>0.13210999999999995</v>
      </c>
      <c r="C21">
        <v>0.84373122357208541</v>
      </c>
      <c r="D21">
        <v>0.87950058456268987</v>
      </c>
      <c r="E21">
        <v>15.128240587866181</v>
      </c>
      <c r="F21">
        <v>13.533183194549235</v>
      </c>
      <c r="G21">
        <v>0.10674514091931042</v>
      </c>
    </row>
    <row r="22" spans="1:7" x14ac:dyDescent="0.2">
      <c r="A22">
        <v>22</v>
      </c>
      <c r="B22">
        <v>0.13578000000000001</v>
      </c>
      <c r="C22">
        <v>0.86752085356030795</v>
      </c>
      <c r="D22">
        <v>0.9215122138523234</v>
      </c>
      <c r="E22">
        <v>15.128240587866181</v>
      </c>
      <c r="F22">
        <v>13.533183194549235</v>
      </c>
      <c r="G22">
        <v>0.11222886764741002</v>
      </c>
    </row>
    <row r="23" spans="1:7" x14ac:dyDescent="0.2">
      <c r="A23">
        <v>23</v>
      </c>
      <c r="B23">
        <v>0.13969000000000009</v>
      </c>
      <c r="C23">
        <v>0.89050990921814621</v>
      </c>
      <c r="D23">
        <v>0.96318295745368621</v>
      </c>
      <c r="E23">
        <v>15.128240587866181</v>
      </c>
      <c r="F23">
        <v>13.533183194549235</v>
      </c>
      <c r="G23">
        <v>0.1177265438690462</v>
      </c>
    </row>
    <row r="24" spans="1:7" x14ac:dyDescent="0.2">
      <c r="A24">
        <v>24</v>
      </c>
      <c r="B24">
        <v>0.14373999999999998</v>
      </c>
      <c r="C24">
        <v>0.9131134528334347</v>
      </c>
      <c r="D24">
        <v>1.0041631925793013</v>
      </c>
      <c r="E24">
        <v>15.128240587866181</v>
      </c>
      <c r="F24">
        <v>13.533183194549235</v>
      </c>
      <c r="G24">
        <v>0.12323816958421893</v>
      </c>
    </row>
    <row r="25" spans="1:7" x14ac:dyDescent="0.2">
      <c r="A25">
        <v>25</v>
      </c>
      <c r="B25">
        <v>0.14491000000000009</v>
      </c>
      <c r="C25">
        <v>0.93522342863158514</v>
      </c>
      <c r="D25">
        <v>1.0443266885432796</v>
      </c>
      <c r="E25">
        <v>15.128240587866181</v>
      </c>
      <c r="F25">
        <v>13.533183194549235</v>
      </c>
      <c r="G25">
        <v>0.12876374479292829</v>
      </c>
    </row>
    <row r="26" spans="1:7" x14ac:dyDescent="0.2">
      <c r="A26">
        <v>26</v>
      </c>
      <c r="B26">
        <v>0.14674000000000009</v>
      </c>
      <c r="C26">
        <v>0.95738187448713907</v>
      </c>
      <c r="D26">
        <v>1.0834685055117144</v>
      </c>
      <c r="E26">
        <v>15.128240587866181</v>
      </c>
      <c r="F26">
        <v>13.533183194549235</v>
      </c>
      <c r="G26">
        <v>0.13430326949517415</v>
      </c>
    </row>
    <row r="27" spans="1:7" x14ac:dyDescent="0.2">
      <c r="A27">
        <v>27</v>
      </c>
      <c r="B27">
        <v>0.1492</v>
      </c>
      <c r="C27">
        <v>0.97990833540815647</v>
      </c>
      <c r="D27">
        <v>1.1214475995397333</v>
      </c>
      <c r="E27">
        <v>15.128240587866181</v>
      </c>
      <c r="F27">
        <v>13.533183194549235</v>
      </c>
      <c r="G27">
        <v>0.13985674369095666</v>
      </c>
    </row>
    <row r="28" spans="1:7" x14ac:dyDescent="0.2">
      <c r="A28">
        <v>28</v>
      </c>
      <c r="B28">
        <v>0.15226000000000006</v>
      </c>
      <c r="C28">
        <v>1.0030467598403643</v>
      </c>
      <c r="D28">
        <v>1.1580548746016255</v>
      </c>
      <c r="E28">
        <v>15.128240587866181</v>
      </c>
      <c r="F28">
        <v>13.533183194549235</v>
      </c>
      <c r="G28">
        <v>0.14542416738027569</v>
      </c>
    </row>
    <row r="29" spans="1:7" x14ac:dyDescent="0.2">
      <c r="A29">
        <v>29</v>
      </c>
      <c r="B29">
        <v>0.15589000000000008</v>
      </c>
      <c r="C29">
        <v>1.0273440035499009</v>
      </c>
      <c r="D29">
        <v>1.1927449849324185</v>
      </c>
      <c r="E29">
        <v>15.128240587866181</v>
      </c>
      <c r="F29">
        <v>13.533183194549235</v>
      </c>
      <c r="G29">
        <v>0.15100554056313137</v>
      </c>
    </row>
    <row r="30" spans="1:7" x14ac:dyDescent="0.2">
      <c r="A30">
        <v>30</v>
      </c>
      <c r="B30">
        <v>0.15651999999999999</v>
      </c>
      <c r="C30">
        <v>1.0531250236377052</v>
      </c>
      <c r="D30">
        <v>1.224842023500446</v>
      </c>
      <c r="E30">
        <v>15.128240587866181</v>
      </c>
      <c r="F30">
        <v>13.533183194549235</v>
      </c>
      <c r="G30">
        <v>0.15660086323952357</v>
      </c>
    </row>
    <row r="31" spans="1:7" x14ac:dyDescent="0.2">
      <c r="A31">
        <v>31</v>
      </c>
      <c r="B31">
        <v>0.15748000000000006</v>
      </c>
      <c r="C31">
        <v>1.0800821740132005</v>
      </c>
      <c r="D31">
        <v>1.2540556455822134</v>
      </c>
      <c r="E31">
        <v>15.128240587866181</v>
      </c>
      <c r="F31">
        <v>13.533183194549235</v>
      </c>
      <c r="G31">
        <v>0.16221013540945237</v>
      </c>
    </row>
    <row r="32" spans="1:7" x14ac:dyDescent="0.2">
      <c r="A32">
        <v>32</v>
      </c>
      <c r="B32">
        <v>0.15873999999999988</v>
      </c>
      <c r="C32">
        <v>1.1076666471418524</v>
      </c>
      <c r="D32">
        <v>1.2798968640045338</v>
      </c>
      <c r="E32">
        <v>15.128240587866181</v>
      </c>
      <c r="F32">
        <v>13.533183194549235</v>
      </c>
      <c r="G32">
        <v>0.16783335707291777</v>
      </c>
    </row>
    <row r="33" spans="1:7" x14ac:dyDescent="0.2">
      <c r="A33">
        <v>33</v>
      </c>
      <c r="B33">
        <v>0.16025</v>
      </c>
      <c r="C33">
        <v>1.1343066024934738</v>
      </c>
      <c r="D33">
        <v>1.3024539836088076</v>
      </c>
      <c r="E33">
        <v>15.128240587866181</v>
      </c>
      <c r="F33">
        <v>13.533183194549235</v>
      </c>
      <c r="G33">
        <v>0.17347052822991971</v>
      </c>
    </row>
    <row r="34" spans="1:7" x14ac:dyDescent="0.2">
      <c r="A34">
        <v>34</v>
      </c>
      <c r="B34">
        <v>0.16193999999999997</v>
      </c>
      <c r="C34">
        <v>1.159387720623881</v>
      </c>
      <c r="D34">
        <v>1.3217068039440114</v>
      </c>
      <c r="E34">
        <v>15.128240587866181</v>
      </c>
      <c r="F34">
        <v>13.533183194549235</v>
      </c>
      <c r="G34">
        <v>0.17912164888045823</v>
      </c>
    </row>
    <row r="35" spans="1:7" x14ac:dyDescent="0.2">
      <c r="A35">
        <v>35</v>
      </c>
      <c r="B35">
        <v>0.16193999999999997</v>
      </c>
      <c r="C35">
        <v>1.1820928001100968</v>
      </c>
      <c r="D35">
        <v>1.3379652131535891</v>
      </c>
      <c r="E35">
        <v>15.128240587866181</v>
      </c>
      <c r="F35">
        <v>13.533183194549235</v>
      </c>
      <c r="G35">
        <v>0.18478671902453331</v>
      </c>
    </row>
    <row r="36" spans="1:7" x14ac:dyDescent="0.2">
      <c r="A36">
        <v>36</v>
      </c>
      <c r="B36">
        <v>0.16193999999999997</v>
      </c>
      <c r="C36">
        <v>1.202360577757323</v>
      </c>
      <c r="D36">
        <v>1.3522463421934434</v>
      </c>
      <c r="E36">
        <v>15.128240587866181</v>
      </c>
      <c r="F36">
        <v>13.533183194549235</v>
      </c>
      <c r="G36">
        <v>0.190465738662145</v>
      </c>
    </row>
    <row r="37" spans="1:7" x14ac:dyDescent="0.2">
      <c r="A37">
        <v>37</v>
      </c>
      <c r="B37">
        <v>0.16193999999999997</v>
      </c>
      <c r="C37">
        <v>1.2209867825349228</v>
      </c>
      <c r="D37">
        <v>1.3655893141237849</v>
      </c>
      <c r="E37">
        <v>15.128240587866181</v>
      </c>
      <c r="F37">
        <v>13.533183194549235</v>
      </c>
      <c r="G37">
        <v>0.19615870779329331</v>
      </c>
    </row>
    <row r="38" spans="1:7" x14ac:dyDescent="0.2">
      <c r="A38">
        <v>38</v>
      </c>
      <c r="B38">
        <v>0.16193999999999997</v>
      </c>
      <c r="C38">
        <v>1.2385144643244774</v>
      </c>
      <c r="D38">
        <v>1.3788620158490719</v>
      </c>
      <c r="E38">
        <v>15.128240587866181</v>
      </c>
      <c r="F38">
        <v>13.533183194549235</v>
      </c>
      <c r="G38">
        <v>0.20186562641797817</v>
      </c>
    </row>
    <row r="39" spans="1:7" x14ac:dyDescent="0.2">
      <c r="A39">
        <v>39</v>
      </c>
      <c r="B39">
        <v>0.16193999999999997</v>
      </c>
      <c r="C39">
        <v>1.2553763982265529</v>
      </c>
      <c r="D39">
        <v>1.3927736328343079</v>
      </c>
      <c r="E39">
        <v>15.128240587866181</v>
      </c>
      <c r="F39">
        <v>13.533183194549235</v>
      </c>
      <c r="G39">
        <v>0.20758649453619957</v>
      </c>
    </row>
    <row r="40" spans="1:7" x14ac:dyDescent="0.2">
      <c r="A40">
        <v>40</v>
      </c>
      <c r="B40">
        <v>0.16193999999999997</v>
      </c>
      <c r="C40">
        <v>1.2714984073120741</v>
      </c>
      <c r="D40">
        <v>1.4073512413923603</v>
      </c>
      <c r="E40">
        <v>15.128240587866181</v>
      </c>
      <c r="F40">
        <v>13.533183194549235</v>
      </c>
      <c r="G40">
        <v>0.21332131214795758</v>
      </c>
    </row>
    <row r="41" spans="1:7" x14ac:dyDescent="0.2">
      <c r="A41">
        <v>41</v>
      </c>
      <c r="B41">
        <v>0.16193999999999997</v>
      </c>
      <c r="C41">
        <v>1.2874712194778675</v>
      </c>
      <c r="D41">
        <v>1.4226740689796022</v>
      </c>
      <c r="E41">
        <v>15.128240587866181</v>
      </c>
      <c r="F41">
        <v>13.533183194549235</v>
      </c>
      <c r="G41">
        <v>0.21907007925325214</v>
      </c>
    </row>
    <row r="42" spans="1:7" x14ac:dyDescent="0.2">
      <c r="A42">
        <v>42</v>
      </c>
      <c r="B42">
        <v>0.16193999999999997</v>
      </c>
      <c r="C42">
        <v>1.3031370222128793</v>
      </c>
      <c r="D42">
        <v>1.4391197334164756</v>
      </c>
      <c r="E42">
        <v>15.128240587866181</v>
      </c>
      <c r="F42">
        <v>13.533183194549235</v>
      </c>
      <c r="G42">
        <v>0.22483279585208329</v>
      </c>
    </row>
    <row r="43" spans="1:7" x14ac:dyDescent="0.2">
      <c r="A43">
        <v>43</v>
      </c>
      <c r="B43">
        <v>0.16193999999999997</v>
      </c>
      <c r="C43">
        <v>1.318678061758813</v>
      </c>
      <c r="D43">
        <v>1.4567843413617789</v>
      </c>
      <c r="E43">
        <v>15.128240587866181</v>
      </c>
      <c r="F43">
        <v>13.533183194549235</v>
      </c>
      <c r="G43">
        <v>0.23060946194445106</v>
      </c>
    </row>
    <row r="44" spans="1:7" x14ac:dyDescent="0.2">
      <c r="A44">
        <v>44</v>
      </c>
      <c r="B44">
        <v>0.16193999999999997</v>
      </c>
      <c r="C44">
        <v>1.3339322527253126</v>
      </c>
      <c r="D44">
        <v>1.4755367615969694</v>
      </c>
      <c r="E44">
        <v>15.128240587866181</v>
      </c>
      <c r="F44">
        <v>13.534746622428502</v>
      </c>
      <c r="G44">
        <v>0.23640007753035536</v>
      </c>
    </row>
    <row r="45" spans="1:7" x14ac:dyDescent="0.2">
      <c r="A45">
        <v>45</v>
      </c>
      <c r="B45">
        <v>0.16193999999999997</v>
      </c>
      <c r="C45">
        <v>1.3480977614256657</v>
      </c>
      <c r="D45">
        <v>1.4952509401917395</v>
      </c>
      <c r="E45">
        <v>15.128240587866181</v>
      </c>
      <c r="F45">
        <v>13.54565272215123</v>
      </c>
      <c r="G45">
        <v>0.24220464260979624</v>
      </c>
    </row>
    <row r="46" spans="1:7" x14ac:dyDescent="0.2">
      <c r="A46">
        <v>46</v>
      </c>
      <c r="B46">
        <v>0.16193999999999997</v>
      </c>
      <c r="C46">
        <v>1.3613212664637904</v>
      </c>
      <c r="D46">
        <v>1.5158800235688812</v>
      </c>
      <c r="E46">
        <v>15.128240587866181</v>
      </c>
      <c r="F46">
        <v>13.571558691495898</v>
      </c>
      <c r="G46">
        <v>0.24802315718277373</v>
      </c>
    </row>
    <row r="47" spans="1:7" x14ac:dyDescent="0.2">
      <c r="A47">
        <v>47</v>
      </c>
      <c r="B47">
        <v>0.16193999999999997</v>
      </c>
      <c r="C47">
        <v>1.3742283498636383</v>
      </c>
      <c r="D47">
        <v>1.5369200037512287</v>
      </c>
      <c r="E47">
        <v>15.128566200383171</v>
      </c>
      <c r="F47">
        <v>13.616242177677956</v>
      </c>
      <c r="G47">
        <v>0.25385562124928779</v>
      </c>
    </row>
    <row r="48" spans="1:7" x14ac:dyDescent="0.2">
      <c r="A48">
        <v>48</v>
      </c>
      <c r="B48">
        <v>0.16193999999999997</v>
      </c>
      <c r="C48">
        <v>1.3873422593746725</v>
      </c>
      <c r="D48">
        <v>1.5584703480167641</v>
      </c>
      <c r="E48">
        <v>15.144351232792619</v>
      </c>
      <c r="F48">
        <v>13.681565173351975</v>
      </c>
      <c r="G48">
        <v>0.2597020348093384</v>
      </c>
    </row>
    <row r="49" spans="1:7" x14ac:dyDescent="0.2">
      <c r="A49">
        <v>49</v>
      </c>
      <c r="B49">
        <v>0.16193999999999997</v>
      </c>
      <c r="C49">
        <v>1.400474665112285</v>
      </c>
      <c r="D49">
        <v>1.5803281340477757</v>
      </c>
      <c r="E49">
        <v>15.184591035854547</v>
      </c>
      <c r="F49">
        <v>13.768034406663267</v>
      </c>
      <c r="G49">
        <v>0.26556239786292563</v>
      </c>
    </row>
    <row r="50" spans="1:7" x14ac:dyDescent="0.2">
      <c r="A50">
        <v>50</v>
      </c>
      <c r="B50">
        <v>0.16193999999999997</v>
      </c>
      <c r="C50">
        <v>1.4139969479995989</v>
      </c>
      <c r="D50">
        <v>1.6023250645731333</v>
      </c>
      <c r="E50">
        <v>15.252546887015454</v>
      </c>
      <c r="F50">
        <v>13.874628200900647</v>
      </c>
      <c r="G50">
        <v>0.27143671041004941</v>
      </c>
    </row>
    <row r="51" spans="1:7" x14ac:dyDescent="0.2">
      <c r="A51">
        <v>51</v>
      </c>
      <c r="B51">
        <v>0.16193999999999997</v>
      </c>
      <c r="C51">
        <v>1.4274612112491565</v>
      </c>
      <c r="D51">
        <v>1.6245183852175928</v>
      </c>
      <c r="E51">
        <v>15.346732966448803</v>
      </c>
      <c r="F51">
        <v>13.998584160391593</v>
      </c>
      <c r="G51">
        <v>0.27732497245070975</v>
      </c>
    </row>
    <row r="52" spans="1:7" x14ac:dyDescent="0.2">
      <c r="A52">
        <v>52</v>
      </c>
      <c r="B52">
        <v>0.16193999999999997</v>
      </c>
      <c r="C52">
        <v>1.4415100279966855</v>
      </c>
      <c r="D52">
        <v>1.6469786693424475</v>
      </c>
      <c r="E52">
        <v>15.460113157910753</v>
      </c>
      <c r="F52">
        <v>14.135147986251242</v>
      </c>
      <c r="G52">
        <v>0.28322718398490671</v>
      </c>
    </row>
    <row r="53" spans="1:7" x14ac:dyDescent="0.2">
      <c r="A53">
        <v>53</v>
      </c>
      <c r="B53">
        <v>0.16193999999999997</v>
      </c>
      <c r="C53">
        <v>1.4562868872991341</v>
      </c>
      <c r="D53">
        <v>1.669758789946451</v>
      </c>
      <c r="E53">
        <v>15.587866694470069</v>
      </c>
      <c r="F53">
        <v>14.280369970882447</v>
      </c>
      <c r="G53">
        <v>0.28914334501264022</v>
      </c>
    </row>
    <row r="54" spans="1:7" x14ac:dyDescent="0.2">
      <c r="A54">
        <v>54</v>
      </c>
      <c r="B54">
        <v>0.16193999999999997</v>
      </c>
      <c r="C54">
        <v>1.4716843933677159</v>
      </c>
      <c r="D54">
        <v>1.6926486384921848</v>
      </c>
      <c r="E54">
        <v>15.726341065199433</v>
      </c>
      <c r="F54">
        <v>14.431435978887761</v>
      </c>
      <c r="G54">
        <v>0.29507345553391034</v>
      </c>
    </row>
    <row r="55" spans="1:7" x14ac:dyDescent="0.2">
      <c r="A55">
        <v>55</v>
      </c>
      <c r="B55">
        <v>0.16193999999999997</v>
      </c>
      <c r="C55">
        <v>1.4871558239402463</v>
      </c>
      <c r="D55">
        <v>1.7153851172050347</v>
      </c>
      <c r="E55">
        <v>15.872670357122839</v>
      </c>
      <c r="F55">
        <v>14.586347624916403</v>
      </c>
      <c r="G55">
        <v>0.30101751554871697</v>
      </c>
    </row>
    <row r="56" spans="1:7" x14ac:dyDescent="0.2">
      <c r="A56">
        <v>56</v>
      </c>
      <c r="B56">
        <v>0.16193999999999997</v>
      </c>
      <c r="C56">
        <v>1.5029870967139076</v>
      </c>
      <c r="D56">
        <v>1.737920516992318</v>
      </c>
      <c r="E56">
        <v>16.024867669585877</v>
      </c>
      <c r="F56">
        <v>14.743313001234409</v>
      </c>
      <c r="G56">
        <v>0.30697552505706027</v>
      </c>
    </row>
    <row r="57" spans="1:7" x14ac:dyDescent="0.2">
      <c r="A57">
        <v>57</v>
      </c>
      <c r="B57">
        <v>0.16193999999999997</v>
      </c>
      <c r="C57">
        <v>1.5189797493301367</v>
      </c>
      <c r="D57">
        <v>1.7601281139647653</v>
      </c>
      <c r="E57">
        <v>16.18163144609488</v>
      </c>
      <c r="F57">
        <v>14.901161757030447</v>
      </c>
      <c r="G57">
        <v>0.31294748405894013</v>
      </c>
    </row>
    <row r="58" spans="1:7" x14ac:dyDescent="0.2">
      <c r="A58">
        <v>58</v>
      </c>
      <c r="B58">
        <v>0.16193999999999997</v>
      </c>
      <c r="C58">
        <v>1.5351281935658159</v>
      </c>
      <c r="D58">
        <v>1.78165200055482</v>
      </c>
      <c r="E58">
        <v>16.341794165658495</v>
      </c>
      <c r="F58">
        <v>15.058821328984948</v>
      </c>
      <c r="G58">
        <v>0.31893339255435649</v>
      </c>
    </row>
    <row r="59" spans="1:7" x14ac:dyDescent="0.2">
      <c r="A59">
        <v>59</v>
      </c>
      <c r="B59">
        <v>0.16193999999999997</v>
      </c>
      <c r="C59">
        <v>1.5512636699291609</v>
      </c>
      <c r="D59">
        <v>1.8022327038646824</v>
      </c>
      <c r="E59">
        <v>16.504321481205977</v>
      </c>
      <c r="F59">
        <v>15.215594642803893</v>
      </c>
      <c r="G59">
        <v>0.32493325054330946</v>
      </c>
    </row>
    <row r="60" spans="1:7" x14ac:dyDescent="0.2">
      <c r="A60">
        <v>60</v>
      </c>
      <c r="B60">
        <v>0.16193999999999997</v>
      </c>
      <c r="C60">
        <v>1.567192620019954</v>
      </c>
      <c r="D60">
        <v>1.8213615614257657</v>
      </c>
      <c r="E60">
        <v>16.668071646044073</v>
      </c>
      <c r="F60">
        <v>15.371030613512934</v>
      </c>
      <c r="G60">
        <v>0.33094705802579905</v>
      </c>
    </row>
    <row r="61" spans="1:7" x14ac:dyDescent="0.2">
      <c r="A61">
        <v>61</v>
      </c>
      <c r="B61">
        <v>0.16193999999999997</v>
      </c>
      <c r="C61">
        <v>1.5828299443196279</v>
      </c>
      <c r="D61">
        <v>1.8387644035984698</v>
      </c>
      <c r="E61">
        <v>16.832499761445941</v>
      </c>
      <c r="F61">
        <v>15.524213807954355</v>
      </c>
      <c r="G61">
        <v>0.33697481500182519</v>
      </c>
    </row>
    <row r="62" spans="1:7" x14ac:dyDescent="0.2">
      <c r="A62">
        <v>62</v>
      </c>
      <c r="B62">
        <v>0.16193999999999997</v>
      </c>
      <c r="C62">
        <v>1.5981786265586193</v>
      </c>
      <c r="D62">
        <v>1.8547706601926628</v>
      </c>
      <c r="E62">
        <v>16.997203216414697</v>
      </c>
      <c r="F62">
        <v>15.674082058361863</v>
      </c>
      <c r="G62">
        <v>0.34301652147138795</v>
      </c>
    </row>
    <row r="63" spans="1:7" x14ac:dyDescent="0.2">
      <c r="A63">
        <v>63</v>
      </c>
      <c r="B63">
        <v>0.16193999999999997</v>
      </c>
      <c r="C63">
        <v>1.6130486308331464</v>
      </c>
      <c r="D63">
        <v>1.8696542103478719</v>
      </c>
      <c r="E63">
        <v>17.161423932879377</v>
      </c>
      <c r="F63">
        <v>15.82032454941246</v>
      </c>
      <c r="G63">
        <v>0.34907217743448726</v>
      </c>
    </row>
    <row r="64" spans="1:7" x14ac:dyDescent="0.2">
      <c r="A64">
        <v>64</v>
      </c>
      <c r="B64">
        <v>0.16193999999999997</v>
      </c>
      <c r="C64">
        <v>1.6276976533324845</v>
      </c>
      <c r="D64">
        <v>1.8835676120040714</v>
      </c>
      <c r="E64">
        <v>17.324149929722498</v>
      </c>
      <c r="F64">
        <v>15.963097212037889</v>
      </c>
      <c r="G64">
        <v>0.35514178289112308</v>
      </c>
    </row>
    <row r="65" spans="1:7" x14ac:dyDescent="0.2">
      <c r="A65">
        <v>65</v>
      </c>
      <c r="B65">
        <v>0.16193999999999997</v>
      </c>
      <c r="C65">
        <v>1.6423050172641278</v>
      </c>
      <c r="D65">
        <v>1.8965755431473095</v>
      </c>
      <c r="E65">
        <v>17.484052038616081</v>
      </c>
      <c r="F65">
        <v>16.102585816123558</v>
      </c>
      <c r="G65">
        <v>0.36122533784129557</v>
      </c>
    </row>
    <row r="66" spans="1:7" x14ac:dyDescent="0.2">
      <c r="A66">
        <v>66</v>
      </c>
      <c r="B66">
        <v>0.16193999999999997</v>
      </c>
      <c r="C66">
        <v>1.6575451391546159</v>
      </c>
      <c r="D66">
        <v>1.9084011909240683</v>
      </c>
      <c r="E66">
        <v>17.639839396495109</v>
      </c>
      <c r="F66">
        <v>16.238438480976299</v>
      </c>
      <c r="G66">
        <v>0.36732284228500461</v>
      </c>
    </row>
    <row r="67" spans="1:7" x14ac:dyDescent="0.2">
      <c r="A67">
        <v>67</v>
      </c>
      <c r="B67">
        <v>0.16193999999999997</v>
      </c>
      <c r="C67">
        <v>1.6733558317797081</v>
      </c>
      <c r="D67">
        <v>1.9191845332027853</v>
      </c>
      <c r="E67">
        <v>17.790926143854247</v>
      </c>
      <c r="F67">
        <v>16.370787824508074</v>
      </c>
      <c r="G67">
        <v>0.37343429622225016</v>
      </c>
    </row>
    <row r="68" spans="1:7" x14ac:dyDescent="0.2">
      <c r="A68">
        <v>68</v>
      </c>
      <c r="B68">
        <v>0.16193999999999997</v>
      </c>
      <c r="C68">
        <v>1.6894920198623595</v>
      </c>
      <c r="D68">
        <v>1.9294708635040985</v>
      </c>
      <c r="E68">
        <v>17.936446493623421</v>
      </c>
      <c r="F68">
        <v>16.500722238006563</v>
      </c>
      <c r="G68">
        <v>0.37955969965303238</v>
      </c>
    </row>
    <row r="69" spans="1:7" x14ac:dyDescent="0.2">
      <c r="A69">
        <v>69</v>
      </c>
      <c r="B69">
        <v>0.16193999999999997</v>
      </c>
      <c r="C69">
        <v>1.7058078174044327</v>
      </c>
      <c r="D69">
        <v>1.9393512121130254</v>
      </c>
      <c r="E69">
        <v>18.07563698078707</v>
      </c>
      <c r="F69">
        <v>16.629564704758305</v>
      </c>
      <c r="G69">
        <v>0.38569905257735115</v>
      </c>
    </row>
    <row r="70" spans="1:7" x14ac:dyDescent="0.2">
      <c r="A70">
        <v>70</v>
      </c>
      <c r="B70">
        <v>0.16193999999999997</v>
      </c>
      <c r="C70">
        <v>1.7219140736074798</v>
      </c>
      <c r="D70">
        <v>1.9491495256880886</v>
      </c>
      <c r="E70">
        <v>18.208113968134516</v>
      </c>
      <c r="F70">
        <v>16.758074871949891</v>
      </c>
      <c r="G70">
        <v>0.39185235499520649</v>
      </c>
    </row>
    <row r="71" spans="1:7" x14ac:dyDescent="0.2">
      <c r="A71">
        <v>71</v>
      </c>
      <c r="B71">
        <v>0.16193999999999997</v>
      </c>
      <c r="C71">
        <v>1.7374398104333548</v>
      </c>
      <c r="D71">
        <v>1.9592437461697509</v>
      </c>
      <c r="E71">
        <v>18.334197368593568</v>
      </c>
      <c r="F71">
        <v>16.885734214846053</v>
      </c>
      <c r="G71">
        <v>0.39801960690659838</v>
      </c>
    </row>
    <row r="72" spans="1:7" x14ac:dyDescent="0.2">
      <c r="A72">
        <v>72</v>
      </c>
      <c r="B72">
        <v>0.16193999999999997</v>
      </c>
      <c r="C72">
        <v>1.7518652390535985</v>
      </c>
      <c r="D72">
        <v>1.9692459675258707</v>
      </c>
      <c r="E72">
        <v>18.454135503978456</v>
      </c>
      <c r="F72">
        <v>17.011227711640444</v>
      </c>
      <c r="G72">
        <v>0.40420080831152694</v>
      </c>
    </row>
    <row r="73" spans="1:7" x14ac:dyDescent="0.2">
      <c r="A73">
        <v>73</v>
      </c>
      <c r="B73">
        <v>0.16193999999999997</v>
      </c>
      <c r="C73">
        <v>1.7645868963110489</v>
      </c>
      <c r="D73">
        <v>1.9787848256324574</v>
      </c>
      <c r="E73">
        <v>18.567401957373946</v>
      </c>
      <c r="F73">
        <v>17.133368738619065</v>
      </c>
      <c r="G73">
        <v>0.41039595920999206</v>
      </c>
    </row>
    <row r="74" spans="1:7" x14ac:dyDescent="0.2">
      <c r="A74">
        <v>74</v>
      </c>
      <c r="B74">
        <v>0.16193999999999997</v>
      </c>
      <c r="C74">
        <v>1.7760199948655726</v>
      </c>
      <c r="D74">
        <v>1.9878537360190724</v>
      </c>
      <c r="E74">
        <v>18.673345498393513</v>
      </c>
      <c r="F74">
        <v>17.250629233062153</v>
      </c>
      <c r="G74">
        <v>0.41660505960199368</v>
      </c>
    </row>
    <row r="75" spans="1:7" x14ac:dyDescent="0.2">
      <c r="A75">
        <v>75</v>
      </c>
      <c r="B75">
        <v>0.16193999999999997</v>
      </c>
      <c r="C75">
        <v>1.7863189375525483</v>
      </c>
      <c r="D75">
        <v>1.9961905938142375</v>
      </c>
      <c r="E75">
        <v>18.771611118245779</v>
      </c>
      <c r="F75">
        <v>17.360858190959483</v>
      </c>
      <c r="G75">
        <v>0.42282810948753197</v>
      </c>
    </row>
    <row r="76" spans="1:7" x14ac:dyDescent="0.2">
      <c r="A76">
        <v>76</v>
      </c>
      <c r="B76">
        <v>0.16193999999999997</v>
      </c>
      <c r="C76">
        <v>1.7958325866815099</v>
      </c>
      <c r="D76">
        <v>2.003918154788626</v>
      </c>
      <c r="E76">
        <v>18.862266281514</v>
      </c>
      <c r="F76">
        <v>17.461572291754976</v>
      </c>
      <c r="G76">
        <v>0.42906510886660676</v>
      </c>
    </row>
    <row r="77" spans="1:7" x14ac:dyDescent="0.2">
      <c r="A77">
        <v>77</v>
      </c>
      <c r="B77">
        <v>0.16193999999999997</v>
      </c>
      <c r="C77">
        <v>1.8046167147594738</v>
      </c>
      <c r="D77">
        <v>2.0117775197873979</v>
      </c>
      <c r="E77">
        <v>18.945175326781197</v>
      </c>
      <c r="F77">
        <v>17.551225476867064</v>
      </c>
      <c r="G77">
        <v>0.43531605773921817</v>
      </c>
    </row>
    <row r="78" spans="1:7" x14ac:dyDescent="0.2">
      <c r="A78">
        <v>78</v>
      </c>
      <c r="B78">
        <v>0.16193999999999997</v>
      </c>
      <c r="C78">
        <v>1.8119066934346646</v>
      </c>
      <c r="D78">
        <v>2.0197306487932662</v>
      </c>
      <c r="E78">
        <v>19.019545022264779</v>
      </c>
      <c r="F78">
        <v>17.630172473361938</v>
      </c>
      <c r="G78">
        <v>0.44158095610536618</v>
      </c>
    </row>
    <row r="79" spans="1:7" x14ac:dyDescent="0.2">
      <c r="A79">
        <v>79</v>
      </c>
      <c r="B79">
        <v>0.16193999999999997</v>
      </c>
      <c r="C79">
        <v>1.8179831512003288</v>
      </c>
      <c r="D79">
        <v>2.0273521657606137</v>
      </c>
      <c r="E79">
        <v>19.084520925533031</v>
      </c>
      <c r="F79">
        <v>17.700111769792645</v>
      </c>
      <c r="G79">
        <v>0.44785980396505065</v>
      </c>
    </row>
    <row r="80" spans="1:7" x14ac:dyDescent="0.2">
      <c r="A80">
        <v>80</v>
      </c>
      <c r="B80">
        <v>0.16193999999999997</v>
      </c>
      <c r="C80">
        <v>1.8229297296264642</v>
      </c>
      <c r="D80">
        <v>2.0341776146502903</v>
      </c>
      <c r="E80">
        <v>19.140168870837829</v>
      </c>
      <c r="F80">
        <v>17.76247119724405</v>
      </c>
      <c r="G80">
        <v>0.45415260131827184</v>
      </c>
    </row>
    <row r="81" spans="1:7" x14ac:dyDescent="0.2">
      <c r="A81">
        <v>81</v>
      </c>
      <c r="B81">
        <v>0.16193999999999997</v>
      </c>
      <c r="C81">
        <v>1.8269958121544045</v>
      </c>
      <c r="D81">
        <v>2.0399325245824165</v>
      </c>
      <c r="E81">
        <v>19.18728514414849</v>
      </c>
      <c r="F81">
        <v>17.818222858715156</v>
      </c>
      <c r="G81">
        <v>0.46045934816502948</v>
      </c>
    </row>
    <row r="82" spans="1:7" x14ac:dyDescent="0.2">
      <c r="A82">
        <v>82</v>
      </c>
      <c r="B82">
        <v>0.16193999999999997</v>
      </c>
      <c r="C82">
        <v>1.8302363567933215</v>
      </c>
      <c r="D82">
        <v>2.044500422083225</v>
      </c>
      <c r="E82">
        <v>19.2272612937094</v>
      </c>
      <c r="F82">
        <v>17.868237657001021</v>
      </c>
      <c r="G82">
        <v>0.46678004450532384</v>
      </c>
    </row>
    <row r="83" spans="1:7" x14ac:dyDescent="0.2">
      <c r="A83">
        <v>83</v>
      </c>
      <c r="B83">
        <v>0.16193999999999997</v>
      </c>
      <c r="C83">
        <v>1.8330422093576872</v>
      </c>
      <c r="D83">
        <v>2.0481873373401371</v>
      </c>
      <c r="E83">
        <v>19.260917856206071</v>
      </c>
      <c r="F83">
        <v>17.913944115933553</v>
      </c>
      <c r="G83">
        <v>0.47311469033915465</v>
      </c>
    </row>
    <row r="84" spans="1:7" x14ac:dyDescent="0.2">
      <c r="A84">
        <v>84</v>
      </c>
      <c r="B84">
        <v>0.16193999999999997</v>
      </c>
      <c r="C84">
        <v>1.8355202544175848</v>
      </c>
      <c r="D84">
        <v>2.0512575887589737</v>
      </c>
      <c r="E84">
        <v>19.2895337632905</v>
      </c>
      <c r="F84">
        <v>17.956812038641576</v>
      </c>
      <c r="G84">
        <v>0.47946328566652213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4"/>
  <sheetViews>
    <sheetView topLeftCell="A60" workbookViewId="0"/>
  </sheetViews>
  <sheetFormatPr baseColWidth="10" defaultColWidth="8.83203125" defaultRowHeight="15" x14ac:dyDescent="0.2"/>
  <cols>
    <col min="1" max="1" width="5.5" customWidth="1"/>
    <col min="2" max="2" width="8.83203125" customWidth="1"/>
    <col min="3" max="3" width="13.6640625" customWidth="1"/>
    <col min="4" max="4" width="15.6640625" customWidth="1"/>
    <col min="5" max="6" width="12.6640625" customWidth="1"/>
    <col min="7" max="7" width="14.6640625" customWidth="1"/>
  </cols>
  <sheetData>
    <row r="1" spans="1:7" x14ac:dyDescent="0.2">
      <c r="A1" s="14" t="s">
        <v>175</v>
      </c>
      <c r="B1" s="14" t="s">
        <v>204</v>
      </c>
      <c r="C1" s="14" t="s">
        <v>176</v>
      </c>
      <c r="D1" s="14" t="s">
        <v>189</v>
      </c>
      <c r="E1" s="14" t="s">
        <v>206</v>
      </c>
      <c r="F1" s="14" t="s">
        <v>207</v>
      </c>
      <c r="G1" s="14" t="s">
        <v>177</v>
      </c>
    </row>
    <row r="2" spans="1:7" x14ac:dyDescent="0.2">
      <c r="A2">
        <v>2</v>
      </c>
      <c r="B2">
        <v>9.360000000000035E-3</v>
      </c>
      <c r="C2">
        <v>1.0914547393708063E-2</v>
      </c>
      <c r="D2">
        <v>0</v>
      </c>
      <c r="E2">
        <v>0.70578553661942156</v>
      </c>
      <c r="F2">
        <v>0.43979150313831017</v>
      </c>
      <c r="G2">
        <v>2.4840273821180327E-3</v>
      </c>
    </row>
    <row r="3" spans="1:7" x14ac:dyDescent="0.2">
      <c r="A3">
        <v>3</v>
      </c>
      <c r="B3">
        <v>1.8809999999999993E-2</v>
      </c>
      <c r="C3">
        <v>2.2018036062660729E-2</v>
      </c>
      <c r="D3">
        <v>0</v>
      </c>
      <c r="E3">
        <v>1.3968901003383751</v>
      </c>
      <c r="F3">
        <v>0.87229122903496936</v>
      </c>
      <c r="G3">
        <v>4.988500374715832E-3</v>
      </c>
    </row>
    <row r="4" spans="1:7" x14ac:dyDescent="0.2">
      <c r="A4">
        <v>4</v>
      </c>
      <c r="B4">
        <v>2.8410000000000046E-2</v>
      </c>
      <c r="C4">
        <v>3.4008455068882393E-2</v>
      </c>
      <c r="D4">
        <v>0</v>
      </c>
      <c r="E4">
        <v>2.063158005357284</v>
      </c>
      <c r="F4">
        <v>1.2924251829073186</v>
      </c>
      <c r="G4">
        <v>7.5134189777933983E-3</v>
      </c>
    </row>
    <row r="5" spans="1:7" x14ac:dyDescent="0.2">
      <c r="A5">
        <v>5</v>
      </c>
      <c r="B5">
        <v>3.6660000000000026E-2</v>
      </c>
      <c r="C5">
        <v>4.6385202673990183E-2</v>
      </c>
      <c r="D5">
        <v>1.0344073330151304E-4</v>
      </c>
      <c r="E5">
        <v>2.6975930868748614</v>
      </c>
      <c r="F5">
        <v>1.6965568536084557</v>
      </c>
      <c r="G5">
        <v>1.0058783191350713E-2</v>
      </c>
    </row>
    <row r="6" spans="1:7" x14ac:dyDescent="0.2">
      <c r="A6">
        <v>6</v>
      </c>
      <c r="B6">
        <v>4.4869999999999965E-2</v>
      </c>
      <c r="C6">
        <v>5.927823655152617E-2</v>
      </c>
      <c r="D6">
        <v>1.6669945609719405E-3</v>
      </c>
      <c r="E6">
        <v>3.2950564935954509</v>
      </c>
      <c r="F6">
        <v>2.0831144875726753</v>
      </c>
      <c r="G6">
        <v>1.2624593015387795E-2</v>
      </c>
    </row>
    <row r="7" spans="1:7" x14ac:dyDescent="0.2">
      <c r="A7">
        <v>7</v>
      </c>
      <c r="B7">
        <v>5.3059999999999996E-2</v>
      </c>
      <c r="C7">
        <v>7.2800858401898788E-2</v>
      </c>
      <c r="D7">
        <v>4.7725453739198287E-3</v>
      </c>
      <c r="E7">
        <v>3.8519450337586854</v>
      </c>
      <c r="F7">
        <v>2.451294099238523</v>
      </c>
      <c r="G7">
        <v>1.5210848449904644E-2</v>
      </c>
    </row>
    <row r="8" spans="1:7" x14ac:dyDescent="0.2">
      <c r="A8">
        <v>8</v>
      </c>
      <c r="B8">
        <v>6.1270000000000047E-2</v>
      </c>
      <c r="C8">
        <v>8.6755462079179807E-2</v>
      </c>
      <c r="D8">
        <v>9.5502676867936231E-3</v>
      </c>
      <c r="E8">
        <v>4.365482510785565</v>
      </c>
      <c r="F8">
        <v>2.8004304305380372</v>
      </c>
      <c r="G8">
        <v>1.781754949490125E-2</v>
      </c>
    </row>
    <row r="9" spans="1:7" x14ac:dyDescent="0.2">
      <c r="A9">
        <v>9</v>
      </c>
      <c r="B9">
        <v>6.9529999999999981E-2</v>
      </c>
      <c r="C9">
        <v>0.10197545780176479</v>
      </c>
      <c r="D9">
        <v>1.7393941363402915E-2</v>
      </c>
      <c r="E9">
        <v>4.8338385704410669</v>
      </c>
      <c r="F9">
        <v>3.1294779040124192</v>
      </c>
      <c r="G9">
        <v>2.0444696150377615E-2</v>
      </c>
    </row>
    <row r="10" spans="1:7" x14ac:dyDescent="0.2">
      <c r="A10">
        <v>10</v>
      </c>
      <c r="B10">
        <v>7.6160000000000005E-2</v>
      </c>
      <c r="C10">
        <v>0.11863528053298114</v>
      </c>
      <c r="D10">
        <v>2.8364468803085019E-2</v>
      </c>
      <c r="E10">
        <v>5.2559018847064989</v>
      </c>
      <c r="F10">
        <v>3.4370770840291289</v>
      </c>
      <c r="G10">
        <v>2.3092288416333748E-2</v>
      </c>
    </row>
    <row r="11" spans="1:7" x14ac:dyDescent="0.2">
      <c r="A11">
        <v>11</v>
      </c>
      <c r="B11">
        <v>8.268999999999993E-2</v>
      </c>
      <c r="C11">
        <v>0.13684319124529357</v>
      </c>
      <c r="D11">
        <v>4.2795977164397814E-2</v>
      </c>
      <c r="E11">
        <v>5.6311633237713155</v>
      </c>
      <c r="F11">
        <v>3.7217370768929414</v>
      </c>
      <c r="G11">
        <v>2.5760326292769628E-2</v>
      </c>
    </row>
    <row r="12" spans="1:7" x14ac:dyDescent="0.2">
      <c r="A12">
        <v>12</v>
      </c>
      <c r="B12">
        <v>8.9110000000000023E-2</v>
      </c>
      <c r="C12">
        <v>0.15618161342941153</v>
      </c>
      <c r="D12">
        <v>6.0349341706173537E-2</v>
      </c>
      <c r="E12">
        <v>5.9594605221887154</v>
      </c>
      <c r="F12">
        <v>3.9827466706871402</v>
      </c>
      <c r="G12">
        <v>2.8448809779685284E-2</v>
      </c>
    </row>
    <row r="13" spans="1:7" x14ac:dyDescent="0.2">
      <c r="A13">
        <v>13</v>
      </c>
      <c r="B13">
        <v>9.542000000000006E-2</v>
      </c>
      <c r="C13">
        <v>0.17675950108534003</v>
      </c>
      <c r="D13">
        <v>8.136742361039126E-2</v>
      </c>
      <c r="E13">
        <v>6.2419949420034548</v>
      </c>
      <c r="F13">
        <v>4.2202314123225717</v>
      </c>
      <c r="G13">
        <v>3.1157738877080697E-2</v>
      </c>
    </row>
    <row r="14" spans="1:7" x14ac:dyDescent="0.2">
      <c r="A14">
        <v>14</v>
      </c>
      <c r="B14">
        <v>0.10165000000000002</v>
      </c>
      <c r="C14">
        <v>0.19858628074274706</v>
      </c>
      <c r="D14">
        <v>0.10537684002084305</v>
      </c>
      <c r="E14">
        <v>6.4813356105309419</v>
      </c>
      <c r="F14">
        <v>4.4354829472674231</v>
      </c>
      <c r="G14">
        <v>3.3887113584955865E-2</v>
      </c>
    </row>
    <row r="15" spans="1:7" x14ac:dyDescent="0.2">
      <c r="A15">
        <v>15</v>
      </c>
      <c r="B15">
        <v>0.10603999999999991</v>
      </c>
      <c r="C15">
        <v>0.22163722848795012</v>
      </c>
      <c r="D15">
        <v>0.13242046224149132</v>
      </c>
      <c r="E15">
        <v>6.6785958075222664</v>
      </c>
      <c r="F15">
        <v>4.6305179201163567</v>
      </c>
      <c r="G15">
        <v>3.6636933903310798E-2</v>
      </c>
    </row>
    <row r="16" spans="1:7" x14ac:dyDescent="0.2">
      <c r="A16">
        <v>16</v>
      </c>
      <c r="B16">
        <v>0.11073</v>
      </c>
      <c r="C16">
        <v>0.24598316540957657</v>
      </c>
      <c r="D16">
        <v>0.16157203301662512</v>
      </c>
      <c r="E16">
        <v>6.8327808374890324</v>
      </c>
      <c r="F16">
        <v>4.8073328356414082</v>
      </c>
      <c r="G16">
        <v>3.9407199832145495E-2</v>
      </c>
    </row>
    <row r="17" spans="1:7" x14ac:dyDescent="0.2">
      <c r="A17">
        <v>17</v>
      </c>
      <c r="B17">
        <v>0.11565000000000003</v>
      </c>
      <c r="C17">
        <v>0.27118558839256313</v>
      </c>
      <c r="D17">
        <v>0.19289813521657137</v>
      </c>
      <c r="E17">
        <v>6.9429605350832508</v>
      </c>
      <c r="F17">
        <v>4.9675475189032383</v>
      </c>
      <c r="G17">
        <v>4.2197911371459965E-2</v>
      </c>
    </row>
    <row r="18" spans="1:7" x14ac:dyDescent="0.2">
      <c r="A18">
        <v>18</v>
      </c>
      <c r="B18">
        <v>0.12070000000000003</v>
      </c>
      <c r="C18">
        <v>0.29714154137463011</v>
      </c>
      <c r="D18">
        <v>0.22568814269136697</v>
      </c>
      <c r="E18">
        <v>7.0133977574692752</v>
      </c>
      <c r="F18">
        <v>5.1129041537234468</v>
      </c>
      <c r="G18">
        <v>4.5009068521254178E-2</v>
      </c>
    </row>
    <row r="19" spans="1:7" x14ac:dyDescent="0.2">
      <c r="A19">
        <v>19</v>
      </c>
      <c r="B19">
        <v>0.12579000000000007</v>
      </c>
      <c r="C19">
        <v>0.32357090050415227</v>
      </c>
      <c r="D19">
        <v>0.25986536726738196</v>
      </c>
      <c r="E19">
        <v>7.051512194205424</v>
      </c>
      <c r="F19">
        <v>5.244661565482363</v>
      </c>
      <c r="G19">
        <v>4.7840671281528163E-2</v>
      </c>
    </row>
    <row r="20" spans="1:7" x14ac:dyDescent="0.2">
      <c r="A20">
        <v>20</v>
      </c>
      <c r="B20">
        <v>0.12874999999999992</v>
      </c>
      <c r="C20">
        <v>0.35076802419032049</v>
      </c>
      <c r="D20">
        <v>0.29533842806709254</v>
      </c>
      <c r="E20">
        <v>7.0678139139257938</v>
      </c>
      <c r="F20">
        <v>5.3648553153594891</v>
      </c>
      <c r="G20">
        <v>5.0692719652281892E-2</v>
      </c>
    </row>
    <row r="21" spans="1:7" x14ac:dyDescent="0.2">
      <c r="A21">
        <v>21</v>
      </c>
      <c r="B21">
        <v>0.13210999999999995</v>
      </c>
      <c r="C21">
        <v>0.37843946517098914</v>
      </c>
      <c r="D21">
        <v>0.33197328654045855</v>
      </c>
      <c r="E21">
        <v>7.0715490595334378</v>
      </c>
      <c r="F21">
        <v>5.4758177550434475</v>
      </c>
      <c r="G21">
        <v>5.35652136335154E-2</v>
      </c>
    </row>
    <row r="22" spans="1:7" x14ac:dyDescent="0.2">
      <c r="A22">
        <v>22</v>
      </c>
      <c r="B22">
        <v>0.13578000000000001</v>
      </c>
      <c r="C22">
        <v>0.40617387664356819</v>
      </c>
      <c r="D22">
        <v>0.36897116707647848</v>
      </c>
      <c r="E22">
        <v>7.0715490595334378</v>
      </c>
      <c r="F22">
        <v>5.5804152109043903</v>
      </c>
      <c r="G22">
        <v>5.645815322522868E-2</v>
      </c>
    </row>
    <row r="23" spans="1:7" x14ac:dyDescent="0.2">
      <c r="A23">
        <v>23</v>
      </c>
      <c r="B23">
        <v>0.13969000000000009</v>
      </c>
      <c r="C23">
        <v>0.43384047554282101</v>
      </c>
      <c r="D23">
        <v>0.40636633738883765</v>
      </c>
      <c r="E23">
        <v>7.0715490595334378</v>
      </c>
      <c r="F23">
        <v>5.6802596277417008</v>
      </c>
      <c r="G23">
        <v>5.9371538427421697E-2</v>
      </c>
    </row>
    <row r="24" spans="1:7" x14ac:dyDescent="0.2">
      <c r="A24">
        <v>24</v>
      </c>
      <c r="B24">
        <v>0.14373999999999998</v>
      </c>
      <c r="C24">
        <v>0.46132504290780552</v>
      </c>
      <c r="D24">
        <v>0.44401562228875335</v>
      </c>
      <c r="E24">
        <v>7.0715490595334378</v>
      </c>
      <c r="F24">
        <v>5.776369671921679</v>
      </c>
      <c r="G24">
        <v>6.2305369240094471E-2</v>
      </c>
    </row>
    <row r="25" spans="1:7" x14ac:dyDescent="0.2">
      <c r="A25">
        <v>25</v>
      </c>
      <c r="B25">
        <v>0.14491000000000009</v>
      </c>
      <c r="C25">
        <v>0.4885668875647905</v>
      </c>
      <c r="D25">
        <v>0.48154081490640643</v>
      </c>
      <c r="E25">
        <v>7.0715490595334378</v>
      </c>
      <c r="F25">
        <v>5.8691595263763174</v>
      </c>
      <c r="G25">
        <v>6.5259645663247032E-2</v>
      </c>
    </row>
    <row r="26" spans="1:7" x14ac:dyDescent="0.2">
      <c r="A26">
        <v>26</v>
      </c>
      <c r="B26">
        <v>0.14674000000000009</v>
      </c>
      <c r="C26">
        <v>0.51574993077032172</v>
      </c>
      <c r="D26">
        <v>0.519049223253507</v>
      </c>
      <c r="E26">
        <v>7.0715490595334378</v>
      </c>
      <c r="F26">
        <v>5.9588109284932349</v>
      </c>
      <c r="G26">
        <v>6.8234367696879336E-2</v>
      </c>
    </row>
    <row r="27" spans="1:7" x14ac:dyDescent="0.2">
      <c r="A27">
        <v>27</v>
      </c>
      <c r="B27">
        <v>0.1492</v>
      </c>
      <c r="C27">
        <v>0.54243997281782785</v>
      </c>
      <c r="D27">
        <v>0.55659141912361143</v>
      </c>
      <c r="E27">
        <v>7.0715490595334378</v>
      </c>
      <c r="F27">
        <v>6.0451219517681425</v>
      </c>
      <c r="G27">
        <v>7.1229535340991412E-2</v>
      </c>
    </row>
    <row r="28" spans="1:7" x14ac:dyDescent="0.2">
      <c r="A28">
        <v>28</v>
      </c>
      <c r="B28">
        <v>0.15226000000000006</v>
      </c>
      <c r="C28">
        <v>0.56866290949895282</v>
      </c>
      <c r="D28">
        <v>0.59409352171676122</v>
      </c>
      <c r="E28">
        <v>7.0715490595334378</v>
      </c>
      <c r="F28">
        <v>6.1285314948770919</v>
      </c>
      <c r="G28">
        <v>7.4245148595583232E-2</v>
      </c>
    </row>
    <row r="29" spans="1:7" x14ac:dyDescent="0.2">
      <c r="A29">
        <v>29</v>
      </c>
      <c r="B29">
        <v>0.15589000000000008</v>
      </c>
      <c r="C29">
        <v>0.59420754125763031</v>
      </c>
      <c r="D29">
        <v>0.63128761407803191</v>
      </c>
      <c r="E29">
        <v>7.0715490595334378</v>
      </c>
      <c r="F29">
        <v>6.2100002683063211</v>
      </c>
      <c r="G29">
        <v>7.7281207460654838E-2</v>
      </c>
    </row>
    <row r="30" spans="1:7" x14ac:dyDescent="0.2">
      <c r="A30">
        <v>30</v>
      </c>
      <c r="B30">
        <v>0.15651999999999999</v>
      </c>
      <c r="C30">
        <v>0.61923977605765823</v>
      </c>
      <c r="D30">
        <v>0.66787711715369313</v>
      </c>
      <c r="E30">
        <v>7.0715490595334378</v>
      </c>
      <c r="F30">
        <v>6.2911898203892855</v>
      </c>
      <c r="G30">
        <v>8.0337711936206174E-2</v>
      </c>
    </row>
    <row r="31" spans="1:7" x14ac:dyDescent="0.2">
      <c r="A31">
        <v>31</v>
      </c>
      <c r="B31">
        <v>0.15748000000000006</v>
      </c>
      <c r="C31">
        <v>0.64373994571461213</v>
      </c>
      <c r="D31">
        <v>0.70375070645959725</v>
      </c>
      <c r="E31">
        <v>7.0715490595334378</v>
      </c>
      <c r="F31">
        <v>6.3726433017024648</v>
      </c>
      <c r="G31">
        <v>8.3414662022237296E-2</v>
      </c>
    </row>
    <row r="32" spans="1:7" x14ac:dyDescent="0.2">
      <c r="A32">
        <v>32</v>
      </c>
      <c r="B32">
        <v>0.15873999999999988</v>
      </c>
      <c r="C32">
        <v>0.66736594614830569</v>
      </c>
      <c r="D32">
        <v>0.73832885655048075</v>
      </c>
      <c r="E32">
        <v>7.0715490595334378</v>
      </c>
      <c r="F32">
        <v>6.4537351198262911</v>
      </c>
      <c r="G32">
        <v>8.6512057718748175E-2</v>
      </c>
    </row>
    <row r="33" spans="1:7" x14ac:dyDescent="0.2">
      <c r="A33">
        <v>33</v>
      </c>
      <c r="B33">
        <v>0.16025</v>
      </c>
      <c r="C33">
        <v>0.69007991618490083</v>
      </c>
      <c r="D33">
        <v>0.77201856508666289</v>
      </c>
      <c r="E33">
        <v>7.0715490595334378</v>
      </c>
      <c r="F33">
        <v>6.533158051598182</v>
      </c>
      <c r="G33">
        <v>8.9629899025738827E-2</v>
      </c>
    </row>
    <row r="34" spans="1:7" x14ac:dyDescent="0.2">
      <c r="A34">
        <v>34</v>
      </c>
      <c r="B34">
        <v>0.16193999999999997</v>
      </c>
      <c r="C34">
        <v>0.71169320068057074</v>
      </c>
      <c r="D34">
        <v>0.80471048288181624</v>
      </c>
      <c r="E34">
        <v>7.0715490595334378</v>
      </c>
      <c r="F34">
        <v>6.6104597980091944</v>
      </c>
      <c r="G34">
        <v>9.2768185943209222E-2</v>
      </c>
    </row>
    <row r="35" spans="1:7" x14ac:dyDescent="0.2">
      <c r="A35">
        <v>35</v>
      </c>
      <c r="B35">
        <v>0.16193999999999997</v>
      </c>
      <c r="C35">
        <v>0.73189724125157507</v>
      </c>
      <c r="D35">
        <v>0.83541076269533454</v>
      </c>
      <c r="E35">
        <v>7.0715490595334378</v>
      </c>
      <c r="F35">
        <v>6.6861360450588023</v>
      </c>
      <c r="G35">
        <v>9.5926918471159361E-2</v>
      </c>
    </row>
    <row r="36" spans="1:7" x14ac:dyDescent="0.2">
      <c r="A36">
        <v>36</v>
      </c>
      <c r="B36">
        <v>0.16193999999999997</v>
      </c>
      <c r="C36">
        <v>0.75054557465489924</v>
      </c>
      <c r="D36">
        <v>0.86398401013828774</v>
      </c>
      <c r="E36">
        <v>7.0715490595334378</v>
      </c>
      <c r="F36">
        <v>6.7604291077227039</v>
      </c>
      <c r="G36">
        <v>9.9106096609589314E-2</v>
      </c>
    </row>
    <row r="37" spans="1:7" x14ac:dyDescent="0.2">
      <c r="A37">
        <v>37</v>
      </c>
      <c r="B37">
        <v>0.16193999999999997</v>
      </c>
      <c r="C37">
        <v>0.76733031376320282</v>
      </c>
      <c r="D37">
        <v>0.88992346657674581</v>
      </c>
      <c r="E37">
        <v>7.0715490595334378</v>
      </c>
      <c r="F37">
        <v>6.8336303225266795</v>
      </c>
      <c r="G37">
        <v>0.102305720358499</v>
      </c>
    </row>
    <row r="38" spans="1:7" x14ac:dyDescent="0.2">
      <c r="A38">
        <v>38</v>
      </c>
      <c r="B38">
        <v>0.16193999999999997</v>
      </c>
      <c r="C38">
        <v>0.78262181961365507</v>
      </c>
      <c r="D38">
        <v>0.91279344401908269</v>
      </c>
      <c r="E38">
        <v>7.0715490595334378</v>
      </c>
      <c r="F38">
        <v>6.9064236452093128</v>
      </c>
      <c r="G38">
        <v>0.10552578971788844</v>
      </c>
    </row>
    <row r="39" spans="1:7" x14ac:dyDescent="0.2">
      <c r="A39">
        <v>39</v>
      </c>
      <c r="B39">
        <v>0.16193999999999997</v>
      </c>
      <c r="C39">
        <v>0.79715903660689957</v>
      </c>
      <c r="D39">
        <v>0.93258370404313828</v>
      </c>
      <c r="E39">
        <v>7.0715490595334378</v>
      </c>
      <c r="F39">
        <v>6.9804161317629267</v>
      </c>
      <c r="G39">
        <v>0.10876630468775764</v>
      </c>
    </row>
    <row r="40" spans="1:7" x14ac:dyDescent="0.2">
      <c r="A40">
        <v>40</v>
      </c>
      <c r="B40">
        <v>0.16193999999999997</v>
      </c>
      <c r="C40">
        <v>0.81123561953615952</v>
      </c>
      <c r="D40">
        <v>0.94986784379427813</v>
      </c>
      <c r="E40">
        <v>7.0715490595334378</v>
      </c>
      <c r="F40">
        <v>7.0577205203501965</v>
      </c>
      <c r="G40">
        <v>0.11202726526810661</v>
      </c>
    </row>
    <row r="41" spans="1:7" x14ac:dyDescent="0.2">
      <c r="A41">
        <v>41</v>
      </c>
      <c r="B41">
        <v>0.16193999999999997</v>
      </c>
      <c r="C41">
        <v>0.82538768509139293</v>
      </c>
      <c r="D41">
        <v>0.96483674320400403</v>
      </c>
      <c r="E41">
        <v>7.0715490595334378</v>
      </c>
      <c r="F41">
        <v>7.1391361327249179</v>
      </c>
      <c r="G41">
        <v>0.11530867145893535</v>
      </c>
    </row>
    <row r="42" spans="1:7" x14ac:dyDescent="0.2">
      <c r="A42">
        <v>42</v>
      </c>
      <c r="B42">
        <v>0.16193999999999997</v>
      </c>
      <c r="C42">
        <v>0.83927082334557157</v>
      </c>
      <c r="D42">
        <v>0.97831297127181671</v>
      </c>
      <c r="E42">
        <v>7.0715490595334378</v>
      </c>
      <c r="F42">
        <v>7.2241941384635595</v>
      </c>
      <c r="G42">
        <v>0.11861052326024384</v>
      </c>
    </row>
    <row r="43" spans="1:7" x14ac:dyDescent="0.2">
      <c r="A43">
        <v>43</v>
      </c>
      <c r="B43">
        <v>0.16193999999999997</v>
      </c>
      <c r="C43">
        <v>0.85229853868524053</v>
      </c>
      <c r="D43">
        <v>0.99097702316277381</v>
      </c>
      <c r="E43">
        <v>7.0736065942730386</v>
      </c>
      <c r="F43">
        <v>7.3114337205038851</v>
      </c>
      <c r="G43">
        <v>0.12193282067203209</v>
      </c>
    </row>
    <row r="44" spans="1:7" x14ac:dyDescent="0.2">
      <c r="A44">
        <v>44</v>
      </c>
      <c r="B44">
        <v>0.16193999999999997</v>
      </c>
      <c r="C44">
        <v>0.86474590744427349</v>
      </c>
      <c r="D44">
        <v>1.0030135828894233</v>
      </c>
      <c r="E44">
        <v>7.08013534655045</v>
      </c>
      <c r="F44">
        <v>7.3988456862439413</v>
      </c>
      <c r="G44">
        <v>0.1252755636943001</v>
      </c>
    </row>
    <row r="45" spans="1:7" x14ac:dyDescent="0.2">
      <c r="A45">
        <v>45</v>
      </c>
      <c r="B45">
        <v>0.16193999999999997</v>
      </c>
      <c r="C45">
        <v>0.8760997382938488</v>
      </c>
      <c r="D45">
        <v>1.0146260328764665</v>
      </c>
      <c r="E45">
        <v>7.0917420922691683</v>
      </c>
      <c r="F45">
        <v>7.485041173323645</v>
      </c>
      <c r="G45">
        <v>0.12863875232704786</v>
      </c>
    </row>
    <row r="46" spans="1:7" x14ac:dyDescent="0.2">
      <c r="A46">
        <v>46</v>
      </c>
      <c r="B46">
        <v>0.16193999999999997</v>
      </c>
      <c r="C46">
        <v>0.88670214336783582</v>
      </c>
      <c r="D46">
        <v>1.0252952106529687</v>
      </c>
      <c r="E46">
        <v>7.1082638987129636</v>
      </c>
      <c r="F46">
        <v>7.5690466235963472</v>
      </c>
      <c r="G46">
        <v>0.13202238657027543</v>
      </c>
    </row>
    <row r="47" spans="1:7" x14ac:dyDescent="0.2">
      <c r="A47">
        <v>47</v>
      </c>
      <c r="B47">
        <v>0.16193999999999997</v>
      </c>
      <c r="C47">
        <v>0.89686106361676121</v>
      </c>
      <c r="D47">
        <v>1.0349779257694218</v>
      </c>
      <c r="E47">
        <v>7.1288830776079752</v>
      </c>
      <c r="F47">
        <v>7.6504962109559926</v>
      </c>
      <c r="G47">
        <v>0.13542646642398271</v>
      </c>
    </row>
    <row r="48" spans="1:7" x14ac:dyDescent="0.2">
      <c r="A48">
        <v>48</v>
      </c>
      <c r="B48">
        <v>0.16193999999999997</v>
      </c>
      <c r="C48">
        <v>0.90635792282779526</v>
      </c>
      <c r="D48">
        <v>1.0437961289137119</v>
      </c>
      <c r="E48">
        <v>7.1544308097984475</v>
      </c>
      <c r="F48">
        <v>7.729223473948541</v>
      </c>
      <c r="G48">
        <v>0.13885099188816977</v>
      </c>
    </row>
    <row r="49" spans="1:7" x14ac:dyDescent="0.2">
      <c r="A49">
        <v>49</v>
      </c>
      <c r="B49">
        <v>0.16193999999999997</v>
      </c>
      <c r="C49">
        <v>0.91601662363284719</v>
      </c>
      <c r="D49">
        <v>1.0520736545699323</v>
      </c>
      <c r="E49">
        <v>7.1857494624264868</v>
      </c>
      <c r="F49">
        <v>7.8044534048156811</v>
      </c>
      <c r="G49">
        <v>0.14229596296283659</v>
      </c>
    </row>
    <row r="50" spans="1:7" x14ac:dyDescent="0.2">
      <c r="A50">
        <v>50</v>
      </c>
      <c r="B50">
        <v>0.16193999999999997</v>
      </c>
      <c r="C50">
        <v>0.92544808239678422</v>
      </c>
      <c r="D50">
        <v>1.0601474558726243</v>
      </c>
      <c r="E50">
        <v>7.2233619087221141</v>
      </c>
      <c r="F50">
        <v>7.8743297726091193</v>
      </c>
      <c r="G50">
        <v>0.14576137964798316</v>
      </c>
    </row>
    <row r="51" spans="1:7" x14ac:dyDescent="0.2">
      <c r="A51">
        <v>51</v>
      </c>
      <c r="B51">
        <v>0.16193999999999997</v>
      </c>
      <c r="C51">
        <v>0.93478239364077964</v>
      </c>
      <c r="D51">
        <v>1.0689710651003677</v>
      </c>
      <c r="E51">
        <v>7.2655772300837267</v>
      </c>
      <c r="F51">
        <v>7.9383720989051572</v>
      </c>
      <c r="G51">
        <v>0.14924724194360953</v>
      </c>
    </row>
    <row r="52" spans="1:7" x14ac:dyDescent="0.2">
      <c r="A52">
        <v>52</v>
      </c>
      <c r="B52">
        <v>0.16193999999999997</v>
      </c>
      <c r="C52">
        <v>0.94439328434117475</v>
      </c>
      <c r="D52">
        <v>1.0786567928474213</v>
      </c>
      <c r="E52">
        <v>7.3100973335382022</v>
      </c>
      <c r="F52">
        <v>7.9965481278398105</v>
      </c>
      <c r="G52">
        <v>0.15275354984971565</v>
      </c>
    </row>
    <row r="53" spans="1:7" x14ac:dyDescent="0.2">
      <c r="A53">
        <v>53</v>
      </c>
      <c r="B53">
        <v>0.16193999999999997</v>
      </c>
      <c r="C53">
        <v>0.95407515775065888</v>
      </c>
      <c r="D53">
        <v>1.0890294501631281</v>
      </c>
      <c r="E53">
        <v>7.3562902776748347</v>
      </c>
      <c r="F53">
        <v>8.0490178183802215</v>
      </c>
      <c r="G53">
        <v>0.15628030336630147</v>
      </c>
    </row>
    <row r="54" spans="1:7" x14ac:dyDescent="0.2">
      <c r="A54">
        <v>54</v>
      </c>
      <c r="B54">
        <v>0.16193999999999997</v>
      </c>
      <c r="C54">
        <v>0.96407609012628626</v>
      </c>
      <c r="D54">
        <v>1.1001061000946697</v>
      </c>
      <c r="E54">
        <v>7.4036104943259726</v>
      </c>
      <c r="F54">
        <v>8.0963025674147069</v>
      </c>
      <c r="G54">
        <v>0.15982750249336711</v>
      </c>
    </row>
    <row r="55" spans="1:7" x14ac:dyDescent="0.2">
      <c r="A55">
        <v>55</v>
      </c>
      <c r="B55">
        <v>0.16193999999999997</v>
      </c>
      <c r="C55">
        <v>0.97430598562519355</v>
      </c>
      <c r="D55">
        <v>1.1114882257779384</v>
      </c>
      <c r="E55">
        <v>7.4507871209116949</v>
      </c>
      <c r="F55">
        <v>8.1394046404734421</v>
      </c>
      <c r="G55">
        <v>0.16339514723091247</v>
      </c>
    </row>
    <row r="56" spans="1:7" x14ac:dyDescent="0.2">
      <c r="A56">
        <v>56</v>
      </c>
      <c r="B56">
        <v>0.16193999999999997</v>
      </c>
      <c r="C56">
        <v>0.9847372178406103</v>
      </c>
      <c r="D56">
        <v>1.1229927792250092</v>
      </c>
      <c r="E56">
        <v>7.4954139430050359</v>
      </c>
      <c r="F56">
        <v>8.1808559520029451</v>
      </c>
      <c r="G56">
        <v>0.16698323757893763</v>
      </c>
    </row>
    <row r="57" spans="1:7" x14ac:dyDescent="0.2">
      <c r="A57">
        <v>57</v>
      </c>
      <c r="B57">
        <v>0.16193999999999997</v>
      </c>
      <c r="C57">
        <v>0.99532557376423736</v>
      </c>
      <c r="D57">
        <v>1.1345502983184335</v>
      </c>
      <c r="E57">
        <v>7.5367432543807613</v>
      </c>
      <c r="F57">
        <v>8.2229845695511941</v>
      </c>
      <c r="G57">
        <v>0.17059177353744256</v>
      </c>
    </row>
    <row r="58" spans="1:7" x14ac:dyDescent="0.2">
      <c r="A58">
        <v>58</v>
      </c>
      <c r="B58">
        <v>0.16193999999999997</v>
      </c>
      <c r="C58">
        <v>1.0054650643944207</v>
      </c>
      <c r="D58">
        <v>1.1458855238883006</v>
      </c>
      <c r="E58">
        <v>7.5736833340108829</v>
      </c>
      <c r="F58">
        <v>8.2666218557082214</v>
      </c>
      <c r="G58">
        <v>0.17422075510642723</v>
      </c>
    </row>
    <row r="59" spans="1:7" x14ac:dyDescent="0.2">
      <c r="A59">
        <v>59</v>
      </c>
      <c r="B59">
        <v>0.16193999999999997</v>
      </c>
      <c r="C59">
        <v>1.0153783434591417</v>
      </c>
      <c r="D59">
        <v>1.1573414388755274</v>
      </c>
      <c r="E59">
        <v>7.6051003973670968</v>
      </c>
      <c r="F59">
        <v>8.3104553752977495</v>
      </c>
      <c r="G59">
        <v>0.17787018228589169</v>
      </c>
    </row>
    <row r="60" spans="1:7" x14ac:dyDescent="0.2">
      <c r="A60">
        <v>60</v>
      </c>
      <c r="B60">
        <v>0.16193999999999997</v>
      </c>
      <c r="C60">
        <v>1.0250887574219285</v>
      </c>
      <c r="D60">
        <v>1.1690536901460242</v>
      </c>
      <c r="E60">
        <v>7.6314326989685037</v>
      </c>
      <c r="F60">
        <v>8.3518274550977925</v>
      </c>
      <c r="G60">
        <v>0.18154005507583587</v>
      </c>
    </row>
    <row r="61" spans="1:7" x14ac:dyDescent="0.2">
      <c r="A61">
        <v>61</v>
      </c>
      <c r="B61">
        <v>0.16193999999999997</v>
      </c>
      <c r="C61">
        <v>1.0349000981083163</v>
      </c>
      <c r="D61">
        <v>1.180869699439697</v>
      </c>
      <c r="E61">
        <v>7.652792743059563</v>
      </c>
      <c r="F61">
        <v>8.3892562277949008</v>
      </c>
      <c r="G61">
        <v>0.18523037347625984</v>
      </c>
    </row>
    <row r="62" spans="1:7" x14ac:dyDescent="0.2">
      <c r="A62">
        <v>62</v>
      </c>
      <c r="B62">
        <v>0.16193999999999997</v>
      </c>
      <c r="C62">
        <v>1.0449448763271894</v>
      </c>
      <c r="D62">
        <v>1.1929615739422881</v>
      </c>
      <c r="E62">
        <v>7.6688428870307055</v>
      </c>
      <c r="F62">
        <v>8.4220130235878745</v>
      </c>
      <c r="G62">
        <v>0.18894113748716354</v>
      </c>
    </row>
    <row r="63" spans="1:7" x14ac:dyDescent="0.2">
      <c r="A63">
        <v>63</v>
      </c>
      <c r="B63">
        <v>0.16193999999999997</v>
      </c>
      <c r="C63">
        <v>1.0553466569833216</v>
      </c>
      <c r="D63">
        <v>1.2054529211823239</v>
      </c>
      <c r="E63">
        <v>7.6799672994088182</v>
      </c>
      <c r="F63">
        <v>8.4498591921737081</v>
      </c>
      <c r="G63">
        <v>0.19267234710854703</v>
      </c>
    </row>
    <row r="64" spans="1:7" x14ac:dyDescent="0.2">
      <c r="A64">
        <v>64</v>
      </c>
      <c r="B64">
        <v>0.16193999999999997</v>
      </c>
      <c r="C64">
        <v>1.0655236135196975</v>
      </c>
      <c r="D64">
        <v>1.2179174755843765</v>
      </c>
      <c r="E64">
        <v>7.6872235635273638</v>
      </c>
      <c r="F64">
        <v>8.4739066633378339</v>
      </c>
      <c r="G64">
        <v>0.19642400234041027</v>
      </c>
    </row>
    <row r="65" spans="1:7" x14ac:dyDescent="0.2">
      <c r="A65">
        <v>65</v>
      </c>
      <c r="B65">
        <v>0.16193999999999997</v>
      </c>
      <c r="C65">
        <v>1.0750968653275885</v>
      </c>
      <c r="D65">
        <v>1.2304090622875958</v>
      </c>
      <c r="E65">
        <v>7.6920505182282728</v>
      </c>
      <c r="F65">
        <v>8.4960850666067795</v>
      </c>
      <c r="G65">
        <v>0.20019610318275327</v>
      </c>
    </row>
    <row r="66" spans="1:7" x14ac:dyDescent="0.2">
      <c r="A66">
        <v>66</v>
      </c>
      <c r="B66">
        <v>0.16193999999999997</v>
      </c>
      <c r="C66">
        <v>1.0842456289115281</v>
      </c>
      <c r="D66">
        <v>1.2429537285054899</v>
      </c>
      <c r="E66">
        <v>7.6960116925362776</v>
      </c>
      <c r="F66">
        <v>8.5200452695217113</v>
      </c>
      <c r="G66">
        <v>0.20398864963557603</v>
      </c>
    </row>
    <row r="67" spans="1:7" x14ac:dyDescent="0.2">
      <c r="A67">
        <v>67</v>
      </c>
      <c r="B67">
        <v>0.16193999999999997</v>
      </c>
      <c r="C67">
        <v>1.0930307804223918</v>
      </c>
      <c r="D67">
        <v>1.2550623935984282</v>
      </c>
      <c r="E67">
        <v>7.7009234339209813</v>
      </c>
      <c r="F67">
        <v>8.5487827291373311</v>
      </c>
      <c r="G67">
        <v>0.20780164169887858</v>
      </c>
    </row>
    <row r="68" spans="1:7" x14ac:dyDescent="0.2">
      <c r="A68">
        <v>68</v>
      </c>
      <c r="B68">
        <v>0.16193999999999997</v>
      </c>
      <c r="C68">
        <v>1.1015672641316627</v>
      </c>
      <c r="D68">
        <v>1.2663986510004919</v>
      </c>
      <c r="E68">
        <v>7.7087642588805023</v>
      </c>
      <c r="F68">
        <v>8.5825829341523381</v>
      </c>
      <c r="G68">
        <v>0.21163507937266085</v>
      </c>
    </row>
    <row r="69" spans="1:7" x14ac:dyDescent="0.2">
      <c r="A69">
        <v>69</v>
      </c>
      <c r="B69">
        <v>0.16193999999999997</v>
      </c>
      <c r="C69">
        <v>1.1105334349647247</v>
      </c>
      <c r="D69">
        <v>1.2775251056251595</v>
      </c>
      <c r="E69">
        <v>7.7200114973155944</v>
      </c>
      <c r="F69">
        <v>8.6192337211679053</v>
      </c>
      <c r="G69">
        <v>0.21548896265692288</v>
      </c>
    </row>
    <row r="70" spans="1:7" x14ac:dyDescent="0.2">
      <c r="A70">
        <v>70</v>
      </c>
      <c r="B70">
        <v>0.16193999999999997</v>
      </c>
      <c r="C70">
        <v>1.1194426966098237</v>
      </c>
      <c r="D70">
        <v>1.2881622070310548</v>
      </c>
      <c r="E70">
        <v>7.7341157059294838</v>
      </c>
      <c r="F70">
        <v>8.6554461955805273</v>
      </c>
      <c r="G70">
        <v>0.21936329155166473</v>
      </c>
    </row>
    <row r="71" spans="1:7" x14ac:dyDescent="0.2">
      <c r="A71">
        <v>71</v>
      </c>
      <c r="B71">
        <v>0.16193999999999997</v>
      </c>
      <c r="C71">
        <v>1.1279997738559233</v>
      </c>
      <c r="D71">
        <v>1.2979658077053089</v>
      </c>
      <c r="E71">
        <v>7.7497262667785014</v>
      </c>
      <c r="F71">
        <v>8.6895607264267003</v>
      </c>
      <c r="G71">
        <v>0.22325806605688625</v>
      </c>
    </row>
    <row r="72" spans="1:7" x14ac:dyDescent="0.2">
      <c r="A72">
        <v>72</v>
      </c>
      <c r="B72">
        <v>0.16193999999999997</v>
      </c>
      <c r="C72">
        <v>1.1361231380577428</v>
      </c>
      <c r="D72">
        <v>1.3069975363736868</v>
      </c>
      <c r="E72">
        <v>7.7665978063978951</v>
      </c>
      <c r="F72">
        <v>8.7223559139359352</v>
      </c>
      <c r="G72">
        <v>0.22717328617258759</v>
      </c>
    </row>
    <row r="73" spans="1:7" x14ac:dyDescent="0.2">
      <c r="A73">
        <v>73</v>
      </c>
      <c r="B73">
        <v>0.16193999999999997</v>
      </c>
      <c r="C73">
        <v>1.1435921130575286</v>
      </c>
      <c r="D73">
        <v>1.3154024524378816</v>
      </c>
      <c r="E73">
        <v>7.7840925491531614</v>
      </c>
      <c r="F73">
        <v>8.7551070909081847</v>
      </c>
      <c r="G73">
        <v>0.23110895189876871</v>
      </c>
    </row>
    <row r="74" spans="1:7" x14ac:dyDescent="0.2">
      <c r="A74">
        <v>74</v>
      </c>
      <c r="B74">
        <v>0.16193999999999997</v>
      </c>
      <c r="C74">
        <v>1.1505936090787015</v>
      </c>
      <c r="D74">
        <v>1.3230133204747023</v>
      </c>
      <c r="E74">
        <v>7.800893318066743</v>
      </c>
      <c r="F74">
        <v>8.7888471469329676</v>
      </c>
      <c r="G74">
        <v>0.23506506323542953</v>
      </c>
    </row>
    <row r="75" spans="1:7" x14ac:dyDescent="0.2">
      <c r="A75">
        <v>75</v>
      </c>
      <c r="B75">
        <v>0.16193999999999997</v>
      </c>
      <c r="C75">
        <v>1.1570871480523941</v>
      </c>
      <c r="D75">
        <v>1.3295996040647002</v>
      </c>
      <c r="E75">
        <v>7.8158616863635508</v>
      </c>
      <c r="F75">
        <v>8.8237185589087694</v>
      </c>
      <c r="G75">
        <v>0.23904162018257014</v>
      </c>
    </row>
    <row r="76" spans="1:7" x14ac:dyDescent="0.2">
      <c r="A76">
        <v>76</v>
      </c>
      <c r="B76">
        <v>0.16193999999999997</v>
      </c>
      <c r="C76">
        <v>1.1629519443843492</v>
      </c>
      <c r="D76">
        <v>1.3355891335070644</v>
      </c>
      <c r="E76">
        <v>7.8285287703140174</v>
      </c>
      <c r="F76">
        <v>8.8594763923160276</v>
      </c>
      <c r="G76">
        <v>0.24303862274019056</v>
      </c>
    </row>
    <row r="77" spans="1:7" x14ac:dyDescent="0.2">
      <c r="A77">
        <v>77</v>
      </c>
      <c r="B77">
        <v>0.16193999999999997</v>
      </c>
      <c r="C77">
        <v>1.1682132079266152</v>
      </c>
      <c r="D77">
        <v>1.3403912845245298</v>
      </c>
      <c r="E77">
        <v>7.8390578704669833</v>
      </c>
      <c r="F77">
        <v>8.8961934102975881</v>
      </c>
      <c r="G77">
        <v>0.24705607090829068</v>
      </c>
    </row>
    <row r="78" spans="1:7" x14ac:dyDescent="0.2">
      <c r="A78">
        <v>78</v>
      </c>
      <c r="B78">
        <v>0.16193999999999997</v>
      </c>
      <c r="C78">
        <v>1.172879435167103</v>
      </c>
      <c r="D78">
        <v>1.3447415453341967</v>
      </c>
      <c r="E78">
        <v>7.8484595111378939</v>
      </c>
      <c r="F78">
        <v>8.9331680167209822</v>
      </c>
      <c r="G78">
        <v>0.25109396468687062</v>
      </c>
    </row>
    <row r="79" spans="1:7" x14ac:dyDescent="0.2">
      <c r="A79">
        <v>79</v>
      </c>
      <c r="B79">
        <v>0.16193999999999997</v>
      </c>
      <c r="C79">
        <v>1.1768995879543984</v>
      </c>
      <c r="D79">
        <v>1.3485160128115694</v>
      </c>
      <c r="E79">
        <v>7.8573155093951197</v>
      </c>
      <c r="F79">
        <v>8.9675768688251587</v>
      </c>
      <c r="G79">
        <v>0.25515230407593026</v>
      </c>
    </row>
    <row r="80" spans="1:7" x14ac:dyDescent="0.2">
      <c r="A80">
        <v>80</v>
      </c>
      <c r="B80">
        <v>0.16193999999999997</v>
      </c>
      <c r="C80">
        <v>1.1803316862923048</v>
      </c>
      <c r="D80">
        <v>1.351784404624796</v>
      </c>
      <c r="E80">
        <v>7.8658747514283265</v>
      </c>
      <c r="F80">
        <v>8.9963208787938296</v>
      </c>
      <c r="G80">
        <v>0.25923108907546966</v>
      </c>
    </row>
    <row r="81" spans="1:7" x14ac:dyDescent="0.2">
      <c r="A81">
        <v>81</v>
      </c>
      <c r="B81">
        <v>0.16193999999999997</v>
      </c>
      <c r="C81">
        <v>1.1830491913656485</v>
      </c>
      <c r="D81">
        <v>1.3546144973475793</v>
      </c>
      <c r="E81">
        <v>7.8743385288097247</v>
      </c>
      <c r="F81">
        <v>9.0175119608745131</v>
      </c>
      <c r="G81">
        <v>0.26333031968548881</v>
      </c>
    </row>
    <row r="82" spans="1:7" x14ac:dyDescent="0.2">
      <c r="A82">
        <v>82</v>
      </c>
      <c r="B82">
        <v>0.16193999999999997</v>
      </c>
      <c r="C82">
        <v>1.1851909527116145</v>
      </c>
      <c r="D82">
        <v>1.3570275920202535</v>
      </c>
      <c r="E82">
        <v>7.8827749223985997</v>
      </c>
      <c r="F82">
        <v>9.032284581297148</v>
      </c>
      <c r="G82">
        <v>0.26744999590598778</v>
      </c>
    </row>
    <row r="83" spans="1:7" x14ac:dyDescent="0.2">
      <c r="A83">
        <v>83</v>
      </c>
      <c r="B83">
        <v>0.16193999999999997</v>
      </c>
      <c r="C83">
        <v>1.1869199601103773</v>
      </c>
      <c r="D83">
        <v>1.3588281621002869</v>
      </c>
      <c r="E83">
        <v>7.8903626599624719</v>
      </c>
      <c r="F83">
        <v>9.0431985411274987</v>
      </c>
      <c r="G83">
        <v>0.27159011773696651</v>
      </c>
    </row>
    <row r="84" spans="1:7" x14ac:dyDescent="0.2">
      <c r="A84">
        <v>84</v>
      </c>
      <c r="B84">
        <v>0.16193999999999997</v>
      </c>
      <c r="C84">
        <v>1.1890134863794837</v>
      </c>
      <c r="D84">
        <v>1.3607317843395046</v>
      </c>
      <c r="E84">
        <v>7.8966196948968452</v>
      </c>
      <c r="F84">
        <v>9.0525039964681735</v>
      </c>
      <c r="G84">
        <v>0.27575068517842494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4"/>
  <sheetViews>
    <sheetView topLeftCell="A59" workbookViewId="0"/>
  </sheetViews>
  <sheetFormatPr baseColWidth="10" defaultColWidth="8.83203125" defaultRowHeight="15" x14ac:dyDescent="0.2"/>
  <cols>
    <col min="1" max="1" width="5.5" customWidth="1"/>
    <col min="2" max="2" width="8.83203125" customWidth="1"/>
    <col min="3" max="4" width="12.6640625" customWidth="1"/>
    <col min="5" max="6" width="11.83203125" customWidth="1"/>
    <col min="7" max="7" width="14.6640625" customWidth="1"/>
  </cols>
  <sheetData>
    <row r="1" spans="1:7" x14ac:dyDescent="0.2">
      <c r="A1" s="15" t="s">
        <v>175</v>
      </c>
      <c r="B1" s="15" t="s">
        <v>204</v>
      </c>
      <c r="C1" s="15" t="s">
        <v>176</v>
      </c>
      <c r="D1" s="15" t="s">
        <v>189</v>
      </c>
      <c r="E1" s="15" t="s">
        <v>206</v>
      </c>
      <c r="F1" s="15" t="s">
        <v>207</v>
      </c>
      <c r="G1" s="15" t="s">
        <v>177</v>
      </c>
    </row>
    <row r="2" spans="1:7" x14ac:dyDescent="0.2">
      <c r="A2">
        <v>2</v>
      </c>
      <c r="B2">
        <v>9.360000000000035E-3</v>
      </c>
      <c r="C2">
        <v>0.12188788963777528</v>
      </c>
      <c r="D2">
        <v>0.10597905757035955</v>
      </c>
      <c r="E2">
        <v>2.999483745687737</v>
      </c>
      <c r="F2">
        <v>2.8325813181178363</v>
      </c>
      <c r="G2">
        <v>8.3902939166097031E-3</v>
      </c>
    </row>
    <row r="3" spans="1:7" x14ac:dyDescent="0.2">
      <c r="A3">
        <v>3</v>
      </c>
      <c r="B3">
        <v>1.8809999999999993E-2</v>
      </c>
      <c r="C3">
        <v>0.24239869550843088</v>
      </c>
      <c r="D3">
        <v>0.21123454085012308</v>
      </c>
      <c r="E3">
        <v>5.9194468948428494</v>
      </c>
      <c r="F3">
        <v>5.5786453489445016</v>
      </c>
      <c r="G3">
        <v>1.6780587833219406E-2</v>
      </c>
    </row>
    <row r="4" spans="1:7" x14ac:dyDescent="0.2">
      <c r="A4">
        <v>4</v>
      </c>
      <c r="B4">
        <v>2.8410000000000046E-2</v>
      </c>
      <c r="C4">
        <v>0.36035628160572764</v>
      </c>
      <c r="D4">
        <v>0.31531470634833914</v>
      </c>
      <c r="E4">
        <v>8.7028896734685937</v>
      </c>
      <c r="F4">
        <v>8.1750236937267733</v>
      </c>
      <c r="G4">
        <v>2.5170881749829111E-2</v>
      </c>
    </row>
    <row r="5" spans="1:7" x14ac:dyDescent="0.2">
      <c r="A5">
        <v>5</v>
      </c>
      <c r="B5">
        <v>3.6660000000000026E-2</v>
      </c>
      <c r="C5">
        <v>0.47454696743036817</v>
      </c>
      <c r="D5">
        <v>0.41784064863434422</v>
      </c>
      <c r="E5">
        <v>11.308807108868596</v>
      </c>
      <c r="F5">
        <v>10.576259724256513</v>
      </c>
      <c r="G5">
        <v>3.3561175666438813E-2</v>
      </c>
    </row>
    <row r="6" spans="1:7" x14ac:dyDescent="0.2">
      <c r="A6">
        <v>6</v>
      </c>
      <c r="B6">
        <v>4.4869999999999965E-2</v>
      </c>
      <c r="C6">
        <v>0.58404619730294838</v>
      </c>
      <c r="D6">
        <v>0.51828565086209299</v>
      </c>
      <c r="E6">
        <v>13.70810723734308</v>
      </c>
      <c r="F6">
        <v>12.750458518186669</v>
      </c>
      <c r="G6">
        <v>4.1951469583048517E-2</v>
      </c>
    </row>
    <row r="7" spans="1:7" x14ac:dyDescent="0.2">
      <c r="A7">
        <v>7</v>
      </c>
      <c r="B7">
        <v>5.3059999999999996E-2</v>
      </c>
      <c r="C7">
        <v>0.68816064035458524</v>
      </c>
      <c r="D7">
        <v>0.61606110889349242</v>
      </c>
      <c r="E7">
        <v>15.880222471205451</v>
      </c>
      <c r="F7">
        <v>14.676184719861292</v>
      </c>
      <c r="G7">
        <v>5.0341763499658222E-2</v>
      </c>
    </row>
    <row r="8" spans="1:7" x14ac:dyDescent="0.2">
      <c r="A8">
        <v>8</v>
      </c>
      <c r="B8">
        <v>6.1270000000000047E-2</v>
      </c>
      <c r="C8">
        <v>0.78637644514972094</v>
      </c>
      <c r="D8">
        <v>0.7106280869879984</v>
      </c>
      <c r="E8">
        <v>17.811803174140454</v>
      </c>
      <c r="F8">
        <v>16.340265129752936</v>
      </c>
      <c r="G8">
        <v>5.8732057416267927E-2</v>
      </c>
    </row>
    <row r="9" spans="1:7" x14ac:dyDescent="0.2">
      <c r="A9">
        <v>9</v>
      </c>
      <c r="B9">
        <v>6.9529999999999981E-2</v>
      </c>
      <c r="C9">
        <v>0.87811390665113664</v>
      </c>
      <c r="D9">
        <v>0.80149626111485317</v>
      </c>
      <c r="E9">
        <v>19.495178006279509</v>
      </c>
      <c r="F9">
        <v>17.736156482869507</v>
      </c>
      <c r="G9">
        <v>6.7122351332877625E-2</v>
      </c>
    </row>
    <row r="10" spans="1:7" x14ac:dyDescent="0.2">
      <c r="A10">
        <v>10</v>
      </c>
      <c r="B10">
        <v>7.6160000000000005E-2</v>
      </c>
      <c r="C10">
        <v>0.96308869389675478</v>
      </c>
      <c r="D10">
        <v>0.8881017906259604</v>
      </c>
      <c r="E10">
        <v>20.928240292426484</v>
      </c>
      <c r="F10">
        <v>18.863536338433917</v>
      </c>
      <c r="G10">
        <v>7.5512645249487337E-2</v>
      </c>
    </row>
    <row r="11" spans="1:7" x14ac:dyDescent="0.2">
      <c r="A11">
        <v>11</v>
      </c>
      <c r="B11">
        <v>8.268999999999993E-2</v>
      </c>
      <c r="C11">
        <v>1.041414239365406</v>
      </c>
      <c r="D11">
        <v>0.96995076261542168</v>
      </c>
      <c r="E11">
        <v>22.112952188381332</v>
      </c>
      <c r="F11">
        <v>19.729043682669712</v>
      </c>
      <c r="G11">
        <v>8.3902939166097035E-2</v>
      </c>
    </row>
    <row r="12" spans="1:7" x14ac:dyDescent="0.2">
      <c r="A12">
        <v>12</v>
      </c>
      <c r="B12">
        <v>8.9110000000000023E-2</v>
      </c>
      <c r="C12">
        <v>1.1134970443994665</v>
      </c>
      <c r="D12">
        <v>1.046702633611877</v>
      </c>
      <c r="E12">
        <v>23.055566134693223</v>
      </c>
      <c r="F12">
        <v>20.347797085967439</v>
      </c>
      <c r="G12">
        <v>9.2293233082706733E-2</v>
      </c>
    </row>
    <row r="13" spans="1:7" x14ac:dyDescent="0.2">
      <c r="A13">
        <v>13</v>
      </c>
      <c r="B13">
        <v>9.542000000000006E-2</v>
      </c>
      <c r="C13">
        <v>1.1795556609273434</v>
      </c>
      <c r="D13">
        <v>1.1183949210422197</v>
      </c>
      <c r="E13">
        <v>23.76554848585732</v>
      </c>
      <c r="F13">
        <v>20.745175375865823</v>
      </c>
      <c r="G13">
        <v>0.10068352699931644</v>
      </c>
    </row>
    <row r="14" spans="1:7" x14ac:dyDescent="0.2">
      <c r="A14">
        <v>14</v>
      </c>
      <c r="B14">
        <v>0.10165000000000002</v>
      </c>
      <c r="C14">
        <v>1.2396117281579211</v>
      </c>
      <c r="D14">
        <v>1.1854238346015045</v>
      </c>
      <c r="E14">
        <v>24.258488978311956</v>
      </c>
      <c r="F14">
        <v>20.956831266581581</v>
      </c>
      <c r="G14">
        <v>0.10907382091592614</v>
      </c>
    </row>
    <row r="15" spans="1:7" x14ac:dyDescent="0.2">
      <c r="A15">
        <v>15</v>
      </c>
      <c r="B15">
        <v>0.10603999999999991</v>
      </c>
      <c r="C15">
        <v>1.2935508771721076</v>
      </c>
      <c r="D15">
        <v>1.2480810786430043</v>
      </c>
      <c r="E15">
        <v>24.558270522026078</v>
      </c>
      <c r="F15">
        <v>21.030419584206943</v>
      </c>
      <c r="G15">
        <v>0.11746411483253585</v>
      </c>
    </row>
    <row r="16" spans="1:7" x14ac:dyDescent="0.2">
      <c r="A16">
        <v>16</v>
      </c>
      <c r="B16">
        <v>0.11073</v>
      </c>
      <c r="C16">
        <v>1.3414163670437944</v>
      </c>
      <c r="D16">
        <v>1.3063821864481511</v>
      </c>
      <c r="E16">
        <v>24.700469394881335</v>
      </c>
      <c r="F16">
        <v>21.030419584206943</v>
      </c>
      <c r="G16">
        <v>0.12585440874914552</v>
      </c>
    </row>
    <row r="17" spans="1:7" x14ac:dyDescent="0.2">
      <c r="A17">
        <v>17</v>
      </c>
      <c r="B17">
        <v>0.11565000000000003</v>
      </c>
      <c r="C17">
        <v>1.3834604612827315</v>
      </c>
      <c r="D17">
        <v>1.3604090053047031</v>
      </c>
      <c r="E17">
        <v>24.736131422896506</v>
      </c>
      <c r="F17">
        <v>21.030419584206943</v>
      </c>
      <c r="G17">
        <v>0.13424470266575525</v>
      </c>
    </row>
    <row r="18" spans="1:7" x14ac:dyDescent="0.2">
      <c r="A18">
        <v>18</v>
      </c>
      <c r="B18">
        <v>0.12070000000000003</v>
      </c>
      <c r="C18">
        <v>1.4200485793988789</v>
      </c>
      <c r="D18">
        <v>1.4100671665920628</v>
      </c>
      <c r="E18">
        <v>24.736131422896506</v>
      </c>
      <c r="F18">
        <v>21.030419584206943</v>
      </c>
      <c r="G18">
        <v>0.14263499658236498</v>
      </c>
    </row>
    <row r="19" spans="1:7" x14ac:dyDescent="0.2">
      <c r="A19">
        <v>19</v>
      </c>
      <c r="B19">
        <v>0.12579000000000007</v>
      </c>
      <c r="C19">
        <v>1.4514444954160273</v>
      </c>
      <c r="D19">
        <v>1.4551745426261493</v>
      </c>
      <c r="E19">
        <v>24.736131422896506</v>
      </c>
      <c r="F19">
        <v>21.030419584206943</v>
      </c>
      <c r="G19">
        <v>0.15102529049897467</v>
      </c>
    </row>
    <row r="20" spans="1:7" x14ac:dyDescent="0.2">
      <c r="A20">
        <v>20</v>
      </c>
      <c r="B20">
        <v>0.12874999999999992</v>
      </c>
      <c r="C20">
        <v>1.4779772102512805</v>
      </c>
      <c r="D20">
        <v>1.495900588055922</v>
      </c>
      <c r="E20">
        <v>24.736131422896506</v>
      </c>
      <c r="F20">
        <v>21.030419584206943</v>
      </c>
      <c r="G20">
        <v>0.15941558441558434</v>
      </c>
    </row>
    <row r="21" spans="1:7" x14ac:dyDescent="0.2">
      <c r="A21">
        <v>21</v>
      </c>
      <c r="B21">
        <v>0.13210999999999995</v>
      </c>
      <c r="C21">
        <v>1.5003551246180096</v>
      </c>
      <c r="D21">
        <v>1.5329499588584685</v>
      </c>
      <c r="E21">
        <v>24.736131422896506</v>
      </c>
      <c r="F21">
        <v>21.030419584206943</v>
      </c>
      <c r="G21">
        <v>0.16780587833219407</v>
      </c>
    </row>
    <row r="22" spans="1:7" x14ac:dyDescent="0.2">
      <c r="A22">
        <v>22</v>
      </c>
      <c r="B22">
        <v>0.13578000000000001</v>
      </c>
      <c r="C22">
        <v>1.5198521039478226</v>
      </c>
      <c r="D22">
        <v>1.5676611998580476</v>
      </c>
      <c r="E22">
        <v>24.736131422896506</v>
      </c>
      <c r="F22">
        <v>21.030419584206943</v>
      </c>
      <c r="G22">
        <v>0.1761961722488038</v>
      </c>
    </row>
    <row r="23" spans="1:7" x14ac:dyDescent="0.2">
      <c r="A23">
        <v>23</v>
      </c>
      <c r="B23">
        <v>0.13969000000000009</v>
      </c>
      <c r="C23">
        <v>1.5372270194348019</v>
      </c>
      <c r="D23">
        <v>1.6012735210791347</v>
      </c>
      <c r="E23">
        <v>24.736131422896506</v>
      </c>
      <c r="F23">
        <v>21.030419584206943</v>
      </c>
      <c r="G23">
        <v>0.18458646616541347</v>
      </c>
    </row>
    <row r="24" spans="1:7" x14ac:dyDescent="0.2">
      <c r="A24">
        <v>24</v>
      </c>
      <c r="B24">
        <v>0.14373999999999998</v>
      </c>
      <c r="C24">
        <v>1.553157434698982</v>
      </c>
      <c r="D24">
        <v>1.6345826576722451</v>
      </c>
      <c r="E24">
        <v>24.736131422896506</v>
      </c>
      <c r="F24">
        <v>21.030419584206943</v>
      </c>
      <c r="G24">
        <v>0.19297676008202316</v>
      </c>
    </row>
    <row r="25" spans="1:7" x14ac:dyDescent="0.2">
      <c r="A25">
        <v>25</v>
      </c>
      <c r="B25">
        <v>0.14491000000000009</v>
      </c>
      <c r="C25">
        <v>1.5683912688099411</v>
      </c>
      <c r="D25">
        <v>1.6680966943692017</v>
      </c>
      <c r="E25">
        <v>24.736131422896506</v>
      </c>
      <c r="F25">
        <v>21.030419584206943</v>
      </c>
      <c r="G25">
        <v>0.20136705399863289</v>
      </c>
    </row>
    <row r="26" spans="1:7" x14ac:dyDescent="0.2">
      <c r="A26">
        <v>26</v>
      </c>
      <c r="B26">
        <v>0.14674000000000009</v>
      </c>
      <c r="C26">
        <v>1.5837789278140519</v>
      </c>
      <c r="D26">
        <v>1.7020473479215477</v>
      </c>
      <c r="E26">
        <v>24.736131422896506</v>
      </c>
      <c r="F26">
        <v>21.030419584206943</v>
      </c>
      <c r="G26">
        <v>0.20975734791524261</v>
      </c>
    </row>
    <row r="27" spans="1:7" x14ac:dyDescent="0.2">
      <c r="A27">
        <v>27</v>
      </c>
      <c r="B27">
        <v>0.1492</v>
      </c>
      <c r="C27">
        <v>1.6000887676694189</v>
      </c>
      <c r="D27">
        <v>1.7365647591567983</v>
      </c>
      <c r="E27">
        <v>24.736131422896506</v>
      </c>
      <c r="F27">
        <v>21.030419584206943</v>
      </c>
      <c r="G27">
        <v>0.21814764183185228</v>
      </c>
    </row>
    <row r="28" spans="1:7" x14ac:dyDescent="0.2">
      <c r="A28">
        <v>28</v>
      </c>
      <c r="B28">
        <v>0.15226000000000006</v>
      </c>
      <c r="C28">
        <v>1.6178077128290964</v>
      </c>
      <c r="D28">
        <v>1.7716255162134986</v>
      </c>
      <c r="E28">
        <v>24.736131422896506</v>
      </c>
      <c r="F28">
        <v>21.030419584206943</v>
      </c>
      <c r="G28">
        <v>0.22653793574846198</v>
      </c>
    </row>
    <row r="29" spans="1:7" x14ac:dyDescent="0.2">
      <c r="A29">
        <v>29</v>
      </c>
      <c r="B29">
        <v>0.15589000000000008</v>
      </c>
      <c r="C29">
        <v>1.6370224053193101</v>
      </c>
      <c r="D29">
        <v>1.8068645152213694</v>
      </c>
      <c r="E29">
        <v>24.736131422896506</v>
      </c>
      <c r="F29">
        <v>21.030419584206943</v>
      </c>
      <c r="G29">
        <v>0.23492822966507171</v>
      </c>
    </row>
    <row r="30" spans="1:7" x14ac:dyDescent="0.2">
      <c r="A30">
        <v>30</v>
      </c>
      <c r="B30">
        <v>0.15651999999999999</v>
      </c>
      <c r="C30">
        <v>1.657708137144779</v>
      </c>
      <c r="D30">
        <v>1.8417541185105313</v>
      </c>
      <c r="E30">
        <v>24.736131422896506</v>
      </c>
      <c r="F30">
        <v>21.030419584206943</v>
      </c>
      <c r="G30">
        <v>0.24331852358168141</v>
      </c>
    </row>
    <row r="31" spans="1:7" x14ac:dyDescent="0.2">
      <c r="A31">
        <v>31</v>
      </c>
      <c r="B31">
        <v>0.15748000000000006</v>
      </c>
      <c r="C31">
        <v>1.6798561394385372</v>
      </c>
      <c r="D31">
        <v>1.8759269942114496</v>
      </c>
      <c r="E31">
        <v>24.736131422896506</v>
      </c>
      <c r="F31">
        <v>21.030419584206943</v>
      </c>
      <c r="G31">
        <v>0.2517088174982911</v>
      </c>
    </row>
    <row r="32" spans="1:7" x14ac:dyDescent="0.2">
      <c r="A32">
        <v>32</v>
      </c>
      <c r="B32">
        <v>0.15873999999999988</v>
      </c>
      <c r="C32">
        <v>1.7034908290672575</v>
      </c>
      <c r="D32">
        <v>1.9090942432705844</v>
      </c>
      <c r="E32">
        <v>24.736131422896506</v>
      </c>
      <c r="F32">
        <v>21.030419584206943</v>
      </c>
      <c r="G32">
        <v>0.26009911141490077</v>
      </c>
    </row>
    <row r="33" spans="1:7" x14ac:dyDescent="0.2">
      <c r="A33">
        <v>33</v>
      </c>
      <c r="B33">
        <v>0.16025</v>
      </c>
      <c r="C33">
        <v>1.7287563548049072</v>
      </c>
      <c r="D33">
        <v>1.9413842443397191</v>
      </c>
      <c r="E33">
        <v>24.736131422896506</v>
      </c>
      <c r="F33">
        <v>21.030419584206943</v>
      </c>
      <c r="G33">
        <v>0.2684894053315105</v>
      </c>
    </row>
    <row r="34" spans="1:7" x14ac:dyDescent="0.2">
      <c r="A34">
        <v>34</v>
      </c>
      <c r="B34">
        <v>0.16193999999999997</v>
      </c>
      <c r="C34">
        <v>1.755599360626815</v>
      </c>
      <c r="D34">
        <v>1.9728892650415693</v>
      </c>
      <c r="E34">
        <v>24.736131422896506</v>
      </c>
      <c r="F34">
        <v>21.030419584206943</v>
      </c>
      <c r="G34">
        <v>0.27687969924812023</v>
      </c>
    </row>
    <row r="35" spans="1:7" x14ac:dyDescent="0.2">
      <c r="A35">
        <v>35</v>
      </c>
      <c r="B35">
        <v>0.16193999999999997</v>
      </c>
      <c r="C35">
        <v>1.78382902267499</v>
      </c>
      <c r="D35">
        <v>2.0035163454018541</v>
      </c>
      <c r="E35">
        <v>24.736131422896506</v>
      </c>
      <c r="F35">
        <v>21.030419584206943</v>
      </c>
      <c r="G35">
        <v>0.28526999316472995</v>
      </c>
    </row>
    <row r="36" spans="1:7" x14ac:dyDescent="0.2">
      <c r="A36">
        <v>36</v>
      </c>
      <c r="B36">
        <v>0.16193999999999997</v>
      </c>
      <c r="C36">
        <v>1.813053638124259</v>
      </c>
      <c r="D36">
        <v>2.0332195022897848</v>
      </c>
      <c r="E36">
        <v>24.736131422896506</v>
      </c>
      <c r="F36">
        <v>21.030419584206943</v>
      </c>
      <c r="G36">
        <v>0.29366028708133962</v>
      </c>
    </row>
    <row r="37" spans="1:7" x14ac:dyDescent="0.2">
      <c r="A37">
        <v>37</v>
      </c>
      <c r="B37">
        <v>0.16193999999999997</v>
      </c>
      <c r="C37">
        <v>1.8426911633568868</v>
      </c>
      <c r="D37">
        <v>2.0619312632569158</v>
      </c>
      <c r="E37">
        <v>24.736131422896506</v>
      </c>
      <c r="F37">
        <v>21.030419584206943</v>
      </c>
      <c r="G37">
        <v>0.30205058099794935</v>
      </c>
    </row>
    <row r="38" spans="1:7" x14ac:dyDescent="0.2">
      <c r="A38">
        <v>38</v>
      </c>
      <c r="B38">
        <v>0.16193999999999997</v>
      </c>
      <c r="C38">
        <v>1.872307044962042</v>
      </c>
      <c r="D38">
        <v>2.0894007590931478</v>
      </c>
      <c r="E38">
        <v>24.736131422896506</v>
      </c>
      <c r="F38">
        <v>21.030419584206943</v>
      </c>
      <c r="G38">
        <v>0.31044087491455907</v>
      </c>
    </row>
    <row r="39" spans="1:7" x14ac:dyDescent="0.2">
      <c r="A39">
        <v>39</v>
      </c>
      <c r="B39">
        <v>0.16193999999999997</v>
      </c>
      <c r="C39">
        <v>1.9015794965818678</v>
      </c>
      <c r="D39">
        <v>2.1155255329990172</v>
      </c>
      <c r="E39">
        <v>24.736131422896506</v>
      </c>
      <c r="F39">
        <v>21.030419584206943</v>
      </c>
      <c r="G39">
        <v>0.31883116883116869</v>
      </c>
    </row>
    <row r="40" spans="1:7" x14ac:dyDescent="0.2">
      <c r="A40">
        <v>40</v>
      </c>
      <c r="B40">
        <v>0.16193999999999997</v>
      </c>
      <c r="C40">
        <v>1.9300823179660289</v>
      </c>
      <c r="D40">
        <v>2.1404835493266288</v>
      </c>
      <c r="E40">
        <v>24.736131422896506</v>
      </c>
      <c r="F40">
        <v>21.030419584206943</v>
      </c>
      <c r="G40">
        <v>0.32722146274777841</v>
      </c>
    </row>
    <row r="41" spans="1:7" x14ac:dyDescent="0.2">
      <c r="A41">
        <v>41</v>
      </c>
      <c r="B41">
        <v>0.16193999999999997</v>
      </c>
      <c r="C41">
        <v>1.9574089981707516</v>
      </c>
      <c r="D41">
        <v>2.1646229577904119</v>
      </c>
      <c r="E41">
        <v>24.736131422896506</v>
      </c>
      <c r="F41">
        <v>21.030419584206943</v>
      </c>
      <c r="G41">
        <v>0.33561175666438814</v>
      </c>
    </row>
    <row r="42" spans="1:7" x14ac:dyDescent="0.2">
      <c r="A42">
        <v>42</v>
      </c>
      <c r="B42">
        <v>0.16193999999999997</v>
      </c>
      <c r="C42">
        <v>1.9834441498377722</v>
      </c>
      <c r="D42">
        <v>2.1885208478171192</v>
      </c>
      <c r="E42">
        <v>24.736131422896506</v>
      </c>
      <c r="F42">
        <v>21.030419584206943</v>
      </c>
      <c r="G42">
        <v>0.34400205058099786</v>
      </c>
    </row>
    <row r="43" spans="1:7" x14ac:dyDescent="0.2">
      <c r="A43">
        <v>43</v>
      </c>
      <c r="B43">
        <v>0.16193999999999997</v>
      </c>
      <c r="C43">
        <v>2.008554496172446</v>
      </c>
      <c r="D43">
        <v>2.2124104479532081</v>
      </c>
      <c r="E43">
        <v>24.736131422896506</v>
      </c>
      <c r="F43">
        <v>21.030419584206943</v>
      </c>
      <c r="G43">
        <v>0.35239234449760759</v>
      </c>
    </row>
    <row r="44" spans="1:7" x14ac:dyDescent="0.2">
      <c r="A44">
        <v>44</v>
      </c>
      <c r="B44">
        <v>0.16193999999999997</v>
      </c>
      <c r="C44">
        <v>2.0333700442782225</v>
      </c>
      <c r="D44">
        <v>2.2362575310890493</v>
      </c>
      <c r="E44">
        <v>24.736131422896506</v>
      </c>
      <c r="F44">
        <v>21.030419584206943</v>
      </c>
      <c r="G44">
        <v>0.3607826384142172</v>
      </c>
    </row>
    <row r="45" spans="1:7" x14ac:dyDescent="0.2">
      <c r="A45">
        <v>45</v>
      </c>
      <c r="B45">
        <v>0.16193999999999997</v>
      </c>
      <c r="C45">
        <v>2.0577809142754258</v>
      </c>
      <c r="D45">
        <v>2.260016341888651</v>
      </c>
      <c r="E45">
        <v>24.736131422896506</v>
      </c>
      <c r="F45">
        <v>21.030419584206943</v>
      </c>
      <c r="G45">
        <v>0.36917293233082693</v>
      </c>
    </row>
    <row r="46" spans="1:7" x14ac:dyDescent="0.2">
      <c r="A46">
        <v>46</v>
      </c>
      <c r="B46">
        <v>0.16193999999999997</v>
      </c>
      <c r="C46">
        <v>2.0813201739863398</v>
      </c>
      <c r="D46">
        <v>2.283650271515385</v>
      </c>
      <c r="E46">
        <v>24.736131422896506</v>
      </c>
      <c r="F46">
        <v>21.030419584206943</v>
      </c>
      <c r="G46">
        <v>0.37756322624743666</v>
      </c>
    </row>
    <row r="47" spans="1:7" x14ac:dyDescent="0.2">
      <c r="A47">
        <v>47</v>
      </c>
      <c r="B47">
        <v>0.16193999999999997</v>
      </c>
      <c r="C47">
        <v>2.1034673620431876</v>
      </c>
      <c r="D47">
        <v>2.3071979997638632</v>
      </c>
      <c r="E47">
        <v>24.749104289527935</v>
      </c>
      <c r="F47">
        <v>21.030419584206943</v>
      </c>
      <c r="G47">
        <v>0.38595352016404633</v>
      </c>
    </row>
    <row r="48" spans="1:7" x14ac:dyDescent="0.2">
      <c r="A48">
        <v>48</v>
      </c>
      <c r="B48">
        <v>0.16193999999999997</v>
      </c>
      <c r="C48">
        <v>2.1240285311189901</v>
      </c>
      <c r="D48">
        <v>2.3306216931567247</v>
      </c>
      <c r="E48">
        <v>24.792076205068845</v>
      </c>
      <c r="F48">
        <v>21.046400580236039</v>
      </c>
      <c r="G48">
        <v>0.39434381408065605</v>
      </c>
    </row>
    <row r="49" spans="1:7" x14ac:dyDescent="0.2">
      <c r="A49">
        <v>49</v>
      </c>
      <c r="B49">
        <v>0.16193999999999997</v>
      </c>
      <c r="C49">
        <v>2.143605556475761</v>
      </c>
      <c r="D49">
        <v>2.3538075630649407</v>
      </c>
      <c r="E49">
        <v>24.874085589246462</v>
      </c>
      <c r="F49">
        <v>21.098257191463265</v>
      </c>
      <c r="G49">
        <v>0.40273410799726578</v>
      </c>
    </row>
    <row r="50" spans="1:7" x14ac:dyDescent="0.2">
      <c r="A50">
        <v>50</v>
      </c>
      <c r="B50">
        <v>0.16193999999999997</v>
      </c>
      <c r="C50">
        <v>2.1624410727041581</v>
      </c>
      <c r="D50">
        <v>2.3766655038728275</v>
      </c>
      <c r="E50">
        <v>24.997107340288714</v>
      </c>
      <c r="F50">
        <v>21.195352153925466</v>
      </c>
      <c r="G50">
        <v>0.4111244019138755</v>
      </c>
    </row>
    <row r="51" spans="1:7" x14ac:dyDescent="0.2">
      <c r="A51">
        <v>51</v>
      </c>
      <c r="B51">
        <v>0.16193999999999997</v>
      </c>
      <c r="C51">
        <v>2.1806094744924769</v>
      </c>
      <c r="D51">
        <v>2.3993797805304644</v>
      </c>
      <c r="E51">
        <v>25.157237262813499</v>
      </c>
      <c r="F51">
        <v>21.336696371819283</v>
      </c>
      <c r="G51">
        <v>0.41951469583048523</v>
      </c>
    </row>
    <row r="52" spans="1:7" x14ac:dyDescent="0.2">
      <c r="A52">
        <v>52</v>
      </c>
      <c r="B52">
        <v>0.16193999999999997</v>
      </c>
      <c r="C52">
        <v>2.1978403348386077</v>
      </c>
      <c r="D52">
        <v>2.4223729891917904</v>
      </c>
      <c r="E52">
        <v>25.344429657738679</v>
      </c>
      <c r="F52">
        <v>21.510585825160849</v>
      </c>
      <c r="G52">
        <v>0.42790498974709484</v>
      </c>
    </row>
    <row r="53" spans="1:7" x14ac:dyDescent="0.2">
      <c r="A53">
        <v>53</v>
      </c>
      <c r="B53">
        <v>0.16193999999999997</v>
      </c>
      <c r="C53">
        <v>2.2143066113896603</v>
      </c>
      <c r="D53">
        <v>2.446292864593647</v>
      </c>
      <c r="E53">
        <v>25.551667075147662</v>
      </c>
      <c r="F53">
        <v>21.70872761542936</v>
      </c>
      <c r="G53">
        <v>0.43629528366370457</v>
      </c>
    </row>
    <row r="54" spans="1:7" x14ac:dyDescent="0.2">
      <c r="A54">
        <v>54</v>
      </c>
      <c r="B54">
        <v>0.16193999999999997</v>
      </c>
      <c r="C54">
        <v>2.2300071138918192</v>
      </c>
      <c r="D54">
        <v>2.4714044255345886</v>
      </c>
      <c r="E54">
        <v>25.77319588249609</v>
      </c>
      <c r="F54">
        <v>21.926214621185629</v>
      </c>
      <c r="G54">
        <v>0.4446855775803143</v>
      </c>
    </row>
    <row r="55" spans="1:7" x14ac:dyDescent="0.2">
      <c r="A55">
        <v>55</v>
      </c>
      <c r="B55">
        <v>0.16193999999999997</v>
      </c>
      <c r="C55">
        <v>2.2451119342939707</v>
      </c>
      <c r="D55">
        <v>2.4977118382007841</v>
      </c>
      <c r="E55">
        <v>26.004678729768624</v>
      </c>
      <c r="F55">
        <v>22.159809141871481</v>
      </c>
      <c r="G55">
        <v>0.45307587149692397</v>
      </c>
    </row>
    <row r="56" spans="1:7" x14ac:dyDescent="0.2">
      <c r="A56">
        <v>56</v>
      </c>
      <c r="B56">
        <v>0.16193999999999997</v>
      </c>
      <c r="C56">
        <v>2.2597499365036642</v>
      </c>
      <c r="D56">
        <v>2.5248250648187356</v>
      </c>
      <c r="E56">
        <v>26.242439173699317</v>
      </c>
      <c r="F56">
        <v>22.406750179880977</v>
      </c>
      <c r="G56">
        <v>0.46146616541353369</v>
      </c>
    </row>
    <row r="57" spans="1:7" x14ac:dyDescent="0.2">
      <c r="A57">
        <v>57</v>
      </c>
      <c r="B57">
        <v>0.16193999999999997</v>
      </c>
      <c r="C57">
        <v>2.2741843888467992</v>
      </c>
      <c r="D57">
        <v>2.552247136691876</v>
      </c>
      <c r="E57">
        <v>26.484167707066778</v>
      </c>
      <c r="F57">
        <v>22.664726414204857</v>
      </c>
      <c r="G57">
        <v>0.46985645933014342</v>
      </c>
    </row>
    <row r="58" spans="1:7" x14ac:dyDescent="0.2">
      <c r="A58">
        <v>58</v>
      </c>
      <c r="B58">
        <v>0.16193999999999997</v>
      </c>
      <c r="C58">
        <v>2.2888936566166223</v>
      </c>
      <c r="D58">
        <v>2.5797051197388092</v>
      </c>
      <c r="E58">
        <v>26.728075634459035</v>
      </c>
      <c r="F58">
        <v>22.931632858168967</v>
      </c>
      <c r="G58">
        <v>0.47824675324675314</v>
      </c>
    </row>
    <row r="59" spans="1:7" x14ac:dyDescent="0.2">
      <c r="A59">
        <v>59</v>
      </c>
      <c r="B59">
        <v>0.16193999999999997</v>
      </c>
      <c r="C59">
        <v>2.3042839797636043</v>
      </c>
      <c r="D59">
        <v>2.6071532135061219</v>
      </c>
      <c r="E59">
        <v>26.972409086168199</v>
      </c>
      <c r="F59">
        <v>23.206129876220444</v>
      </c>
      <c r="G59">
        <v>0.48663704716336281</v>
      </c>
    </row>
    <row r="60" spans="1:7" x14ac:dyDescent="0.2">
      <c r="A60">
        <v>60</v>
      </c>
      <c r="B60">
        <v>0.16193999999999997</v>
      </c>
      <c r="C60">
        <v>2.3206461669923937</v>
      </c>
      <c r="D60">
        <v>2.6344769828495993</v>
      </c>
      <c r="E60">
        <v>27.215876900413338</v>
      </c>
      <c r="F60">
        <v>23.486564045650738</v>
      </c>
      <c r="G60">
        <v>0.49502734107997248</v>
      </c>
    </row>
    <row r="61" spans="1:7" x14ac:dyDescent="0.2">
      <c r="A61">
        <v>61</v>
      </c>
      <c r="B61">
        <v>0.16193999999999997</v>
      </c>
      <c r="C61">
        <v>2.3379818284542386</v>
      </c>
      <c r="D61">
        <v>2.6617759133207</v>
      </c>
      <c r="E61">
        <v>27.457973417817918</v>
      </c>
      <c r="F61">
        <v>23.770663230348845</v>
      </c>
      <c r="G61">
        <v>0.50341763499658221</v>
      </c>
    </row>
    <row r="62" spans="1:7" x14ac:dyDescent="0.2">
      <c r="A62">
        <v>62</v>
      </c>
      <c r="B62">
        <v>0.16193999999999997</v>
      </c>
      <c r="C62">
        <v>2.3562765121637095</v>
      </c>
      <c r="D62">
        <v>2.6889214333168798</v>
      </c>
      <c r="E62">
        <v>27.698392652905156</v>
      </c>
      <c r="F62">
        <v>24.056519691266971</v>
      </c>
      <c r="G62">
        <v>0.51180792891319193</v>
      </c>
    </row>
    <row r="63" spans="1:7" x14ac:dyDescent="0.2">
      <c r="A63">
        <v>63</v>
      </c>
      <c r="B63">
        <v>0.16193999999999997</v>
      </c>
      <c r="C63">
        <v>2.3755731580588906</v>
      </c>
      <c r="D63">
        <v>2.7157690981491545</v>
      </c>
      <c r="E63">
        <v>27.935950213800204</v>
      </c>
      <c r="F63">
        <v>24.342815147200522</v>
      </c>
      <c r="G63">
        <v>0.52019822282980155</v>
      </c>
    </row>
    <row r="64" spans="1:7" x14ac:dyDescent="0.2">
      <c r="A64">
        <v>64</v>
      </c>
      <c r="B64">
        <v>0.16193999999999997</v>
      </c>
      <c r="C64">
        <v>2.3957076183986428</v>
      </c>
      <c r="D64">
        <v>2.7422812595959298</v>
      </c>
      <c r="E64">
        <v>28.168348664857625</v>
      </c>
      <c r="F64">
        <v>24.627555571150218</v>
      </c>
      <c r="G64">
        <v>0.52858851674641127</v>
      </c>
    </row>
    <row r="65" spans="1:7" x14ac:dyDescent="0.2">
      <c r="A65">
        <v>65</v>
      </c>
      <c r="B65">
        <v>0.16193999999999997</v>
      </c>
      <c r="C65">
        <v>2.4164372137299743</v>
      </c>
      <c r="D65">
        <v>2.7682933957611358</v>
      </c>
      <c r="E65">
        <v>28.393752988604827</v>
      </c>
      <c r="F65">
        <v>24.907664534216828</v>
      </c>
      <c r="G65">
        <v>0.536978810663021</v>
      </c>
    </row>
    <row r="66" spans="1:7" x14ac:dyDescent="0.2">
      <c r="A66">
        <v>66</v>
      </c>
      <c r="B66">
        <v>0.16193999999999997</v>
      </c>
      <c r="C66">
        <v>2.4375117011444618</v>
      </c>
      <c r="D66">
        <v>2.7935863570029524</v>
      </c>
      <c r="E66">
        <v>28.611753638624382</v>
      </c>
      <c r="F66">
        <v>25.179180286080069</v>
      </c>
      <c r="G66">
        <v>0.54536910457963073</v>
      </c>
    </row>
    <row r="67" spans="1:7" x14ac:dyDescent="0.2">
      <c r="A67">
        <v>67</v>
      </c>
      <c r="B67">
        <v>0.16193999999999997</v>
      </c>
      <c r="C67">
        <v>2.458826533853248</v>
      </c>
      <c r="D67">
        <v>2.8183384082483864</v>
      </c>
      <c r="E67">
        <v>28.823247399402003</v>
      </c>
      <c r="F67">
        <v>25.439515749044045</v>
      </c>
      <c r="G67">
        <v>0.55375939849624045</v>
      </c>
    </row>
    <row r="68" spans="1:7" x14ac:dyDescent="0.2">
      <c r="A68">
        <v>68</v>
      </c>
      <c r="B68">
        <v>0.16193999999999997</v>
      </c>
      <c r="C68">
        <v>2.480298628470591</v>
      </c>
      <c r="D68">
        <v>2.8425025011352165</v>
      </c>
      <c r="E68">
        <v>29.028414560302931</v>
      </c>
      <c r="F68">
        <v>25.688187596476823</v>
      </c>
      <c r="G68">
        <v>0.56214969241285007</v>
      </c>
    </row>
    <row r="69" spans="1:7" x14ac:dyDescent="0.2">
      <c r="A69">
        <v>69</v>
      </c>
      <c r="B69">
        <v>0.16193999999999997</v>
      </c>
      <c r="C69">
        <v>2.5014731004762734</v>
      </c>
      <c r="D69">
        <v>2.8657808806924807</v>
      </c>
      <c r="E69">
        <v>29.226084738619335</v>
      </c>
      <c r="F69">
        <v>25.925280545756948</v>
      </c>
      <c r="G69">
        <v>0.57053998632945979</v>
      </c>
    </row>
    <row r="70" spans="1:7" x14ac:dyDescent="0.2">
      <c r="A70">
        <v>70</v>
      </c>
      <c r="B70">
        <v>0.16193999999999997</v>
      </c>
      <c r="C70">
        <v>2.5217808947834293</v>
      </c>
      <c r="D70">
        <v>2.8878318109521008</v>
      </c>
      <c r="E70">
        <v>29.4156990107147</v>
      </c>
      <c r="F70">
        <v>26.149877916957156</v>
      </c>
      <c r="G70">
        <v>0.57893028024606952</v>
      </c>
    </row>
    <row r="71" spans="1:7" x14ac:dyDescent="0.2">
      <c r="A71">
        <v>71</v>
      </c>
      <c r="B71">
        <v>0.16193999999999997</v>
      </c>
      <c r="C71">
        <v>2.5408069764929446</v>
      </c>
      <c r="D71">
        <v>2.9087121576901831</v>
      </c>
      <c r="E71">
        <v>29.598452617146336</v>
      </c>
      <c r="F71">
        <v>26.360659540424276</v>
      </c>
      <c r="G71">
        <v>0.58732057416267924</v>
      </c>
    </row>
    <row r="72" spans="1:7" x14ac:dyDescent="0.2">
      <c r="A72">
        <v>72</v>
      </c>
      <c r="B72">
        <v>0.16193999999999997</v>
      </c>
      <c r="C72">
        <v>2.5587885610859518</v>
      </c>
      <c r="D72">
        <v>2.9286042936162437</v>
      </c>
      <c r="E72">
        <v>29.775327081913204</v>
      </c>
      <c r="F72">
        <v>26.557382360453442</v>
      </c>
      <c r="G72">
        <v>0.59571086807928897</v>
      </c>
    </row>
    <row r="73" spans="1:7" x14ac:dyDescent="0.2">
      <c r="A73">
        <v>73</v>
      </c>
      <c r="B73">
        <v>0.16193999999999997</v>
      </c>
      <c r="C73">
        <v>2.5763455379052074</v>
      </c>
      <c r="D73">
        <v>2.9474613368729621</v>
      </c>
      <c r="E73">
        <v>29.945503538722367</v>
      </c>
      <c r="F73">
        <v>26.741970988760286</v>
      </c>
      <c r="G73">
        <v>0.60410116199589869</v>
      </c>
    </row>
    <row r="74" spans="1:7" x14ac:dyDescent="0.2">
      <c r="A74">
        <v>74</v>
      </c>
      <c r="B74">
        <v>0.16193999999999997</v>
      </c>
      <c r="C74">
        <v>2.593759711364223</v>
      </c>
      <c r="D74">
        <v>2.9651432896913663</v>
      </c>
      <c r="E74">
        <v>30.106808400998958</v>
      </c>
      <c r="F74">
        <v>26.916292755499995</v>
      </c>
      <c r="G74">
        <v>0.61249145591250842</v>
      </c>
    </row>
    <row r="75" spans="1:7" x14ac:dyDescent="0.2">
      <c r="A75">
        <v>75</v>
      </c>
      <c r="B75">
        <v>0.16193999999999997</v>
      </c>
      <c r="C75">
        <v>2.6107025086296596</v>
      </c>
      <c r="D75">
        <v>2.981646458924486</v>
      </c>
      <c r="E75">
        <v>30.257645410376249</v>
      </c>
      <c r="F75">
        <v>27.080998856020287</v>
      </c>
      <c r="G75">
        <v>0.62088174982911815</v>
      </c>
    </row>
    <row r="76" spans="1:7" x14ac:dyDescent="0.2">
      <c r="A76">
        <v>76</v>
      </c>
      <c r="B76">
        <v>0.16193999999999997</v>
      </c>
      <c r="C76">
        <v>2.6268056855253872</v>
      </c>
      <c r="D76">
        <v>2.9969214022212167</v>
      </c>
      <c r="E76">
        <v>30.398311180737966</v>
      </c>
      <c r="F76">
        <v>27.234539893672444</v>
      </c>
      <c r="G76">
        <v>0.62927204374572765</v>
      </c>
    </row>
    <row r="77" spans="1:7" x14ac:dyDescent="0.2">
      <c r="A77">
        <v>77</v>
      </c>
      <c r="B77">
        <v>0.16193999999999997</v>
      </c>
      <c r="C77">
        <v>2.6416627197175639</v>
      </c>
      <c r="D77">
        <v>3.0108289416895158</v>
      </c>
      <c r="E77">
        <v>30.527908020333349</v>
      </c>
      <c r="F77">
        <v>27.376111221988701</v>
      </c>
      <c r="G77">
        <v>0.63766233766233738</v>
      </c>
    </row>
    <row r="78" spans="1:7" x14ac:dyDescent="0.2">
      <c r="A78">
        <v>78</v>
      </c>
      <c r="B78">
        <v>0.16193999999999997</v>
      </c>
      <c r="C78">
        <v>2.6553359496344364</v>
      </c>
      <c r="D78">
        <v>3.0230672776807483</v>
      </c>
      <c r="E78">
        <v>30.643780403335924</v>
      </c>
      <c r="F78">
        <v>27.50579989438663</v>
      </c>
      <c r="G78">
        <v>0.6460526315789471</v>
      </c>
    </row>
    <row r="79" spans="1:7" x14ac:dyDescent="0.2">
      <c r="A79">
        <v>79</v>
      </c>
      <c r="B79">
        <v>0.16193999999999997</v>
      </c>
      <c r="C79">
        <v>2.6683111551518479</v>
      </c>
      <c r="D79">
        <v>3.0332062441056005</v>
      </c>
      <c r="E79">
        <v>30.743796255117974</v>
      </c>
      <c r="F79">
        <v>27.62386464730594</v>
      </c>
      <c r="G79">
        <v>0.65444292549555683</v>
      </c>
    </row>
    <row r="80" spans="1:7" x14ac:dyDescent="0.2">
      <c r="A80">
        <v>80</v>
      </c>
      <c r="B80">
        <v>0.16193999999999997</v>
      </c>
      <c r="C80">
        <v>2.6808731466158404</v>
      </c>
      <c r="D80">
        <v>3.0415384470009572</v>
      </c>
      <c r="E80">
        <v>30.82816370071378</v>
      </c>
      <c r="F80">
        <v>27.729359382064736</v>
      </c>
      <c r="G80">
        <v>0.66283321941216655</v>
      </c>
    </row>
    <row r="81" spans="1:7" x14ac:dyDescent="0.2">
      <c r="A81">
        <v>81</v>
      </c>
      <c r="B81">
        <v>0.16193999999999997</v>
      </c>
      <c r="C81">
        <v>2.6930346440081898</v>
      </c>
      <c r="D81">
        <v>3.0488901882965957</v>
      </c>
      <c r="E81">
        <v>30.900747726290518</v>
      </c>
      <c r="F81">
        <v>27.819858576623574</v>
      </c>
      <c r="G81">
        <v>0.67122351332877628</v>
      </c>
    </row>
    <row r="82" spans="1:7" x14ac:dyDescent="0.2">
      <c r="A82">
        <v>82</v>
      </c>
      <c r="B82">
        <v>0.16193999999999997</v>
      </c>
      <c r="C82">
        <v>2.7048211034191949</v>
      </c>
      <c r="D82">
        <v>3.0558121527265194</v>
      </c>
      <c r="E82">
        <v>30.965053793070137</v>
      </c>
      <c r="F82">
        <v>27.894644585519487</v>
      </c>
      <c r="G82">
        <v>0.679613807245386</v>
      </c>
    </row>
    <row r="83" spans="1:7" x14ac:dyDescent="0.2">
      <c r="A83">
        <v>83</v>
      </c>
      <c r="B83">
        <v>0.16193999999999997</v>
      </c>
      <c r="C83">
        <v>2.7158838127215037</v>
      </c>
      <c r="D83">
        <v>3.0620749541714005</v>
      </c>
      <c r="E83">
        <v>31.02241731166329</v>
      </c>
      <c r="F83">
        <v>27.955938122659965</v>
      </c>
      <c r="G83">
        <v>0.68800410116199573</v>
      </c>
    </row>
    <row r="84" spans="1:7" x14ac:dyDescent="0.2">
      <c r="A84">
        <v>84</v>
      </c>
      <c r="B84">
        <v>0.16193999999999997</v>
      </c>
      <c r="C84">
        <v>2.7260642247938645</v>
      </c>
      <c r="D84">
        <v>3.0673785491389567</v>
      </c>
      <c r="E84">
        <v>31.072846509025862</v>
      </c>
      <c r="F84">
        <v>28.00811064132634</v>
      </c>
      <c r="G84">
        <v>0.69639439507860545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4"/>
  <sheetViews>
    <sheetView topLeftCell="A67" workbookViewId="0"/>
  </sheetViews>
  <sheetFormatPr baseColWidth="10" defaultColWidth="8.83203125" defaultRowHeight="15" x14ac:dyDescent="0.2"/>
  <cols>
    <col min="1" max="1" width="5.5" customWidth="1"/>
    <col min="2" max="2" width="8.83203125" customWidth="1"/>
    <col min="3" max="3" width="13.6640625" customWidth="1"/>
    <col min="4" max="4" width="12.6640625" customWidth="1"/>
    <col min="5" max="6" width="11.83203125" customWidth="1"/>
    <col min="7" max="7" width="14.6640625" customWidth="1"/>
  </cols>
  <sheetData>
    <row r="1" spans="1:7" x14ac:dyDescent="0.2">
      <c r="A1" s="16" t="s">
        <v>175</v>
      </c>
      <c r="B1" s="16" t="s">
        <v>204</v>
      </c>
      <c r="C1" s="16" t="s">
        <v>176</v>
      </c>
      <c r="D1" s="16" t="s">
        <v>189</v>
      </c>
      <c r="E1" s="16" t="s">
        <v>206</v>
      </c>
      <c r="F1" s="16" t="s">
        <v>207</v>
      </c>
      <c r="G1" s="16" t="s">
        <v>177</v>
      </c>
    </row>
    <row r="2" spans="1:7" x14ac:dyDescent="0.2">
      <c r="A2">
        <v>2</v>
      </c>
      <c r="B2">
        <v>9.360000000000035E-3</v>
      </c>
      <c r="C2">
        <v>7.8979678434061257E-2</v>
      </c>
      <c r="D2">
        <v>0.10052792433408411</v>
      </c>
      <c r="E2">
        <v>1.6553517022763342</v>
      </c>
      <c r="F2">
        <v>0.7701894060398492</v>
      </c>
      <c r="G2">
        <v>4.7865279706322816E-3</v>
      </c>
    </row>
    <row r="3" spans="1:7" x14ac:dyDescent="0.2">
      <c r="A3">
        <v>3</v>
      </c>
      <c r="B3">
        <v>1.8809999999999993E-2</v>
      </c>
      <c r="C3">
        <v>0.1556898538293138</v>
      </c>
      <c r="D3">
        <v>0.19930884700176724</v>
      </c>
      <c r="E3">
        <v>3.2774071913705662</v>
      </c>
      <c r="F3">
        <v>1.5330168658529801</v>
      </c>
      <c r="G3">
        <v>9.6541367149873825E-3</v>
      </c>
    </row>
    <row r="4" spans="1:7" x14ac:dyDescent="0.2">
      <c r="A4">
        <v>4</v>
      </c>
      <c r="B4">
        <v>2.8410000000000046E-2</v>
      </c>
      <c r="C4">
        <v>0.22959984818319437</v>
      </c>
      <c r="D4">
        <v>0.29515190734516694</v>
      </c>
      <c r="E4">
        <v>4.8411770326347812</v>
      </c>
      <c r="F4">
        <v>2.2799013657567651</v>
      </c>
      <c r="G4">
        <v>1.4602826233065285E-2</v>
      </c>
    </row>
    <row r="5" spans="1:7" x14ac:dyDescent="0.2">
      <c r="A5">
        <v>5</v>
      </c>
      <c r="B5">
        <v>3.6660000000000026E-2</v>
      </c>
      <c r="C5">
        <v>0.30157454886204105</v>
      </c>
      <c r="D5">
        <v>0.38734077423419699</v>
      </c>
      <c r="E5">
        <v>6.3279799299619244</v>
      </c>
      <c r="F5">
        <v>3.0011510434424951</v>
      </c>
      <c r="G5">
        <v>1.9632596524866007E-2</v>
      </c>
    </row>
    <row r="6" spans="1:7" x14ac:dyDescent="0.2">
      <c r="A6">
        <v>6</v>
      </c>
      <c r="B6">
        <v>4.4869999999999965E-2</v>
      </c>
      <c r="C6">
        <v>0.37214175093510582</v>
      </c>
      <c r="D6">
        <v>0.47568544353894004</v>
      </c>
      <c r="E6">
        <v>7.7236852080426113</v>
      </c>
      <c r="F6">
        <v>3.6892442334575186</v>
      </c>
      <c r="G6">
        <v>2.4743447590389531E-2</v>
      </c>
    </row>
    <row r="7" spans="1:7" x14ac:dyDescent="0.2">
      <c r="A7">
        <v>7</v>
      </c>
      <c r="B7">
        <v>5.3059999999999996E-2</v>
      </c>
      <c r="C7">
        <v>0.44029721116145215</v>
      </c>
      <c r="D7">
        <v>0.56005273299842329</v>
      </c>
      <c r="E7">
        <v>9.0174371504889663</v>
      </c>
      <c r="F7">
        <v>4.3398095409248993</v>
      </c>
      <c r="G7">
        <v>2.9935379429635863E-2</v>
      </c>
    </row>
    <row r="8" spans="1:7" x14ac:dyDescent="0.2">
      <c r="A8">
        <v>8</v>
      </c>
      <c r="B8">
        <v>6.1270000000000047E-2</v>
      </c>
      <c r="C8">
        <v>0.50604986831059862</v>
      </c>
      <c r="D8">
        <v>0.64019376693918062</v>
      </c>
      <c r="E8">
        <v>10.2027284770914</v>
      </c>
      <c r="F8">
        <v>4.9522689265601469</v>
      </c>
      <c r="G8">
        <v>3.5208392042605008E-2</v>
      </c>
    </row>
    <row r="9" spans="1:7" x14ac:dyDescent="0.2">
      <c r="A9">
        <v>9</v>
      </c>
      <c r="B9">
        <v>6.9529999999999981E-2</v>
      </c>
      <c r="C9">
        <v>0.56916360801630372</v>
      </c>
      <c r="D9">
        <v>0.71578100651963472</v>
      </c>
      <c r="E9">
        <v>11.276070583069323</v>
      </c>
      <c r="F9">
        <v>5.5272289123506582</v>
      </c>
      <c r="G9">
        <v>4.0562485429296975E-2</v>
      </c>
    </row>
    <row r="10" spans="1:7" x14ac:dyDescent="0.2">
      <c r="A10">
        <v>10</v>
      </c>
      <c r="B10">
        <v>7.6160000000000005E-2</v>
      </c>
      <c r="C10">
        <v>0.63155317753133922</v>
      </c>
      <c r="D10">
        <v>0.78690077813927406</v>
      </c>
      <c r="E10">
        <v>12.236257648112105</v>
      </c>
      <c r="F10">
        <v>6.0668443569181196</v>
      </c>
      <c r="G10">
        <v>4.599765958971172E-2</v>
      </c>
    </row>
    <row r="11" spans="1:7" x14ac:dyDescent="0.2">
      <c r="A11">
        <v>11</v>
      </c>
      <c r="B11">
        <v>8.268999999999993E-2</v>
      </c>
      <c r="C11">
        <v>0.69349537280891116</v>
      </c>
      <c r="D11">
        <v>0.85443206472826672</v>
      </c>
      <c r="E11">
        <v>13.084000982135025</v>
      </c>
      <c r="F11">
        <v>6.5743596102698145</v>
      </c>
      <c r="G11">
        <v>5.1513914523849319E-2</v>
      </c>
    </row>
    <row r="12" spans="1:7" x14ac:dyDescent="0.2">
      <c r="A12">
        <v>12</v>
      </c>
      <c r="B12">
        <v>8.9110000000000023E-2</v>
      </c>
      <c r="C12">
        <v>0.75403007791288734</v>
      </c>
      <c r="D12">
        <v>0.9193603376797711</v>
      </c>
      <c r="E12">
        <v>13.820805895849222</v>
      </c>
      <c r="F12">
        <v>7.0523325073380461</v>
      </c>
      <c r="G12">
        <v>5.7111250231709716E-2</v>
      </c>
    </row>
    <row r="13" spans="1:7" x14ac:dyDescent="0.2">
      <c r="A13">
        <v>13</v>
      </c>
      <c r="B13">
        <v>9.542000000000006E-2</v>
      </c>
      <c r="C13">
        <v>0.8131413511753155</v>
      </c>
      <c r="D13">
        <v>0.98227885365599332</v>
      </c>
      <c r="E13">
        <v>14.448848208599962</v>
      </c>
      <c r="F13">
        <v>7.5014542232556272</v>
      </c>
      <c r="G13">
        <v>6.2789666713292891E-2</v>
      </c>
    </row>
    <row r="14" spans="1:7" x14ac:dyDescent="0.2">
      <c r="A14">
        <v>14</v>
      </c>
      <c r="B14">
        <v>0.10165000000000002</v>
      </c>
      <c r="C14">
        <v>0.87034246830727791</v>
      </c>
      <c r="D14">
        <v>1.0431534734102437</v>
      </c>
      <c r="E14">
        <v>14.967966668381921</v>
      </c>
      <c r="F14">
        <v>7.9208128666047131</v>
      </c>
      <c r="G14">
        <v>6.854916396859892E-2</v>
      </c>
    </row>
    <row r="15" spans="1:7" x14ac:dyDescent="0.2">
      <c r="A15">
        <v>15</v>
      </c>
      <c r="B15">
        <v>0.10603999999999991</v>
      </c>
      <c r="C15">
        <v>0.92669623258946421</v>
      </c>
      <c r="D15">
        <v>1.1018907512843557</v>
      </c>
      <c r="E15">
        <v>15.37807514957823</v>
      </c>
      <c r="F15">
        <v>8.3102829865988568</v>
      </c>
      <c r="G15">
        <v>7.438974199762774E-2</v>
      </c>
    </row>
    <row r="16" spans="1:7" x14ac:dyDescent="0.2">
      <c r="A16">
        <v>16</v>
      </c>
      <c r="B16">
        <v>0.11073</v>
      </c>
      <c r="C16">
        <v>0.98275974769298602</v>
      </c>
      <c r="D16">
        <v>1.1585732463227241</v>
      </c>
      <c r="E16">
        <v>15.682070126658791</v>
      </c>
      <c r="F16">
        <v>8.6738589400710531</v>
      </c>
      <c r="G16">
        <v>8.0311400800379379E-2</v>
      </c>
    </row>
    <row r="17" spans="1:7" x14ac:dyDescent="0.2">
      <c r="A17">
        <v>17</v>
      </c>
      <c r="B17">
        <v>0.11565000000000003</v>
      </c>
      <c r="C17">
        <v>1.0382140369217605</v>
      </c>
      <c r="D17">
        <v>1.2131883704995632</v>
      </c>
      <c r="E17">
        <v>15.888034507454696</v>
      </c>
      <c r="F17">
        <v>9.0175220080455798</v>
      </c>
      <c r="G17">
        <v>8.631414037685381E-2</v>
      </c>
    </row>
    <row r="18" spans="1:7" x14ac:dyDescent="0.2">
      <c r="A18">
        <v>18</v>
      </c>
      <c r="B18">
        <v>0.12070000000000003</v>
      </c>
      <c r="C18">
        <v>1.0925250505250359</v>
      </c>
      <c r="D18">
        <v>1.2653231342425397</v>
      </c>
      <c r="E18">
        <v>16.012163379865232</v>
      </c>
      <c r="F18">
        <v>9.34563987403547</v>
      </c>
      <c r="G18">
        <v>9.2397960727051059E-2</v>
      </c>
    </row>
    <row r="19" spans="1:7" x14ac:dyDescent="0.2">
      <c r="A19">
        <v>19</v>
      </c>
      <c r="B19">
        <v>0.12579000000000007</v>
      </c>
      <c r="C19">
        <v>1.1444202951481253</v>
      </c>
      <c r="D19">
        <v>1.3140681596441763</v>
      </c>
      <c r="E19">
        <v>16.072399112777639</v>
      </c>
      <c r="F19">
        <v>9.6589761633613573</v>
      </c>
      <c r="G19">
        <v>9.8562861850971115E-2</v>
      </c>
    </row>
    <row r="20" spans="1:7" x14ac:dyDescent="0.2">
      <c r="A20">
        <v>20</v>
      </c>
      <c r="B20">
        <v>0.12874999999999992</v>
      </c>
      <c r="C20">
        <v>1.1926591549881518</v>
      </c>
      <c r="D20">
        <v>1.3586931893864658</v>
      </c>
      <c r="E20">
        <v>16.089921998032196</v>
      </c>
      <c r="F20">
        <v>9.9565347405446314</v>
      </c>
      <c r="G20">
        <v>0.104808843748614</v>
      </c>
    </row>
    <row r="21" spans="1:7" x14ac:dyDescent="0.2">
      <c r="A21">
        <v>21</v>
      </c>
      <c r="B21">
        <v>0.13210999999999995</v>
      </c>
      <c r="C21">
        <v>1.2369426619091397</v>
      </c>
      <c r="D21">
        <v>1.3990541972292523</v>
      </c>
      <c r="E21">
        <v>16.089921998032196</v>
      </c>
      <c r="F21">
        <v>10.237916357597175</v>
      </c>
      <c r="G21">
        <v>0.11113590641997968</v>
      </c>
    </row>
    <row r="22" spans="1:7" x14ac:dyDescent="0.2">
      <c r="A22">
        <v>22</v>
      </c>
      <c r="B22">
        <v>0.13578000000000001</v>
      </c>
      <c r="C22">
        <v>1.2770427923762921</v>
      </c>
      <c r="D22">
        <v>1.4355211763092508</v>
      </c>
      <c r="E22">
        <v>16.089921998032196</v>
      </c>
      <c r="F22">
        <v>10.506786554482986</v>
      </c>
      <c r="G22">
        <v>0.11754404986506817</v>
      </c>
    </row>
    <row r="23" spans="1:7" x14ac:dyDescent="0.2">
      <c r="A23">
        <v>23</v>
      </c>
      <c r="B23">
        <v>0.13969000000000009</v>
      </c>
      <c r="C23">
        <v>1.3130742172673293</v>
      </c>
      <c r="D23">
        <v>1.468544320794869</v>
      </c>
      <c r="E23">
        <v>16.089921998032196</v>
      </c>
      <c r="F23">
        <v>10.767049924393573</v>
      </c>
      <c r="G23">
        <v>0.12403327408387944</v>
      </c>
    </row>
    <row r="24" spans="1:7" x14ac:dyDescent="0.2">
      <c r="A24">
        <v>24</v>
      </c>
      <c r="B24">
        <v>0.14373999999999998</v>
      </c>
      <c r="C24">
        <v>1.3454971932994104</v>
      </c>
      <c r="D24">
        <v>1.4985068663494003</v>
      </c>
      <c r="E24">
        <v>16.089921998032196</v>
      </c>
      <c r="F24">
        <v>11.020603932399592</v>
      </c>
      <c r="G24">
        <v>0.13060357907641357</v>
      </c>
    </row>
    <row r="25" spans="1:7" x14ac:dyDescent="0.2">
      <c r="A25">
        <v>25</v>
      </c>
      <c r="B25">
        <v>0.14491000000000009</v>
      </c>
      <c r="C25">
        <v>1.3746930329481328</v>
      </c>
      <c r="D25">
        <v>1.5257998176011416</v>
      </c>
      <c r="E25">
        <v>16.089921998032196</v>
      </c>
      <c r="F25">
        <v>11.265501994782429</v>
      </c>
      <c r="G25">
        <v>0.13725496484267047</v>
      </c>
    </row>
    <row r="26" spans="1:7" x14ac:dyDescent="0.2">
      <c r="A26">
        <v>26</v>
      </c>
      <c r="B26">
        <v>0.14674000000000009</v>
      </c>
      <c r="C26">
        <v>1.4014689533985487</v>
      </c>
      <c r="D26">
        <v>1.5508608754917836</v>
      </c>
      <c r="E26">
        <v>16.089921998032196</v>
      </c>
      <c r="F26">
        <v>11.497973769807835</v>
      </c>
      <c r="G26">
        <v>0.14398743138265024</v>
      </c>
    </row>
    <row r="27" spans="1:7" x14ac:dyDescent="0.2">
      <c r="A27">
        <v>27</v>
      </c>
      <c r="B27">
        <v>0.1492</v>
      </c>
      <c r="C27">
        <v>1.4263387770576339</v>
      </c>
      <c r="D27">
        <v>1.5740979528015826</v>
      </c>
      <c r="E27">
        <v>16.089921998032196</v>
      </c>
      <c r="F27">
        <v>11.717687746431412</v>
      </c>
      <c r="G27">
        <v>0.15080097869635281</v>
      </c>
    </row>
    <row r="28" spans="1:7" x14ac:dyDescent="0.2">
      <c r="A28">
        <v>28</v>
      </c>
      <c r="B28">
        <v>0.15226000000000006</v>
      </c>
      <c r="C28">
        <v>1.450050039680171</v>
      </c>
      <c r="D28">
        <v>1.5958968874094932</v>
      </c>
      <c r="E28">
        <v>16.089921998032196</v>
      </c>
      <c r="F28">
        <v>11.928946298759891</v>
      </c>
      <c r="G28">
        <v>0.15769560678377814</v>
      </c>
    </row>
    <row r="29" spans="1:7" x14ac:dyDescent="0.2">
      <c r="A29">
        <v>29</v>
      </c>
      <c r="B29">
        <v>0.15589000000000008</v>
      </c>
      <c r="C29">
        <v>1.4727638208474394</v>
      </c>
      <c r="D29">
        <v>1.6164675032426428</v>
      </c>
      <c r="E29">
        <v>16.089921998032196</v>
      </c>
      <c r="F29">
        <v>12.137626889135682</v>
      </c>
      <c r="G29">
        <v>0.16467131564492629</v>
      </c>
    </row>
    <row r="30" spans="1:7" x14ac:dyDescent="0.2">
      <c r="A30">
        <v>30</v>
      </c>
      <c r="B30">
        <v>0.15651999999999999</v>
      </c>
      <c r="C30">
        <v>1.494184596360377</v>
      </c>
      <c r="D30">
        <v>1.6360219982926751</v>
      </c>
      <c r="E30">
        <v>16.089921998032196</v>
      </c>
      <c r="F30">
        <v>12.34513464198406</v>
      </c>
      <c r="G30">
        <v>0.17172810527979729</v>
      </c>
    </row>
    <row r="31" spans="1:7" x14ac:dyDescent="0.2">
      <c r="A31">
        <v>31</v>
      </c>
      <c r="B31">
        <v>0.15748000000000006</v>
      </c>
      <c r="C31">
        <v>1.5137094601843988</v>
      </c>
      <c r="D31">
        <v>1.655009952838413</v>
      </c>
      <c r="E31">
        <v>16.089921998032196</v>
      </c>
      <c r="F31">
        <v>12.548407478701437</v>
      </c>
      <c r="G31">
        <v>0.17886597568839108</v>
      </c>
    </row>
    <row r="32" spans="1:7" x14ac:dyDescent="0.2">
      <c r="A32">
        <v>32</v>
      </c>
      <c r="B32">
        <v>0.15873999999999988</v>
      </c>
      <c r="C32">
        <v>1.5294736567162881</v>
      </c>
      <c r="D32">
        <v>1.6738828466241029</v>
      </c>
      <c r="E32">
        <v>16.089921998032196</v>
      </c>
      <c r="F32">
        <v>12.744929128128007</v>
      </c>
      <c r="G32">
        <v>0.18608492687070768</v>
      </c>
    </row>
    <row r="33" spans="1:7" x14ac:dyDescent="0.2">
      <c r="A33">
        <v>33</v>
      </c>
      <c r="B33">
        <v>0.16025</v>
      </c>
      <c r="C33">
        <v>1.5422760748569995</v>
      </c>
      <c r="D33">
        <v>1.6933404128578162</v>
      </c>
      <c r="E33">
        <v>16.089921998032196</v>
      </c>
      <c r="F33">
        <v>12.934626885001871</v>
      </c>
      <c r="G33">
        <v>0.19338495882674706</v>
      </c>
    </row>
    <row r="34" spans="1:7" x14ac:dyDescent="0.2">
      <c r="A34">
        <v>34</v>
      </c>
      <c r="B34">
        <v>0.16193999999999997</v>
      </c>
      <c r="C34">
        <v>1.5537015634379998</v>
      </c>
      <c r="D34">
        <v>1.7139017333138968</v>
      </c>
      <c r="E34">
        <v>16.089921998032196</v>
      </c>
      <c r="F34">
        <v>13.120687909498766</v>
      </c>
      <c r="G34">
        <v>0.2007660715565093</v>
      </c>
    </row>
    <row r="35" spans="1:7" x14ac:dyDescent="0.2">
      <c r="A35">
        <v>35</v>
      </c>
      <c r="B35">
        <v>0.16193999999999997</v>
      </c>
      <c r="C35">
        <v>1.5660085479836494</v>
      </c>
      <c r="D35">
        <v>1.7357814418630719</v>
      </c>
      <c r="E35">
        <v>16.089921998032196</v>
      </c>
      <c r="F35">
        <v>13.305996297668619</v>
      </c>
      <c r="G35">
        <v>0.20822826505999431</v>
      </c>
    </row>
    <row r="36" spans="1:7" x14ac:dyDescent="0.2">
      <c r="A36">
        <v>36</v>
      </c>
      <c r="B36">
        <v>0.16193999999999997</v>
      </c>
      <c r="C36">
        <v>1.5818906846064673</v>
      </c>
      <c r="D36">
        <v>1.7591327503853014</v>
      </c>
      <c r="E36">
        <v>16.089921998032196</v>
      </c>
      <c r="F36">
        <v>13.491966641225108</v>
      </c>
      <c r="G36">
        <v>0.21577153933720214</v>
      </c>
    </row>
    <row r="37" spans="1:7" x14ac:dyDescent="0.2">
      <c r="A37">
        <v>37</v>
      </c>
      <c r="B37">
        <v>0.16193999999999997</v>
      </c>
      <c r="C37">
        <v>1.6029404575554169</v>
      </c>
      <c r="D37">
        <v>1.7841298756573993</v>
      </c>
      <c r="E37">
        <v>16.089921998032196</v>
      </c>
      <c r="F37">
        <v>13.67869224125684</v>
      </c>
      <c r="G37">
        <v>0.22339589438813282</v>
      </c>
    </row>
    <row r="38" spans="1:7" x14ac:dyDescent="0.2">
      <c r="A38">
        <v>38</v>
      </c>
      <c r="B38">
        <v>0.16193999999999997</v>
      </c>
      <c r="C38">
        <v>1.6294488342131208</v>
      </c>
      <c r="D38">
        <v>1.8108651726679785</v>
      </c>
      <c r="E38">
        <v>16.089921998032196</v>
      </c>
      <c r="F38">
        <v>13.869101030206604</v>
      </c>
      <c r="G38">
        <v>0.23110133021278625</v>
      </c>
    </row>
    <row r="39" spans="1:7" x14ac:dyDescent="0.2">
      <c r="A39">
        <v>39</v>
      </c>
      <c r="B39">
        <v>0.16193999999999997</v>
      </c>
      <c r="C39">
        <v>1.6583944409640099</v>
      </c>
      <c r="D39">
        <v>1.8395296407189734</v>
      </c>
      <c r="E39">
        <v>16.089921998032196</v>
      </c>
      <c r="F39">
        <v>14.067321846161011</v>
      </c>
      <c r="G39">
        <v>0.23888784681116257</v>
      </c>
    </row>
    <row r="40" spans="1:7" x14ac:dyDescent="0.2">
      <c r="A40">
        <v>40</v>
      </c>
      <c r="B40">
        <v>0.16193999999999997</v>
      </c>
      <c r="C40">
        <v>1.6883064292820977</v>
      </c>
      <c r="D40">
        <v>1.8702213603697204</v>
      </c>
      <c r="E40">
        <v>16.089921998032196</v>
      </c>
      <c r="F40">
        <v>14.277243885934645</v>
      </c>
      <c r="G40">
        <v>0.24675544418326162</v>
      </c>
    </row>
    <row r="41" spans="1:7" x14ac:dyDescent="0.2">
      <c r="A41">
        <v>41</v>
      </c>
      <c r="B41">
        <v>0.16193999999999997</v>
      </c>
      <c r="C41">
        <v>1.7183339872993177</v>
      </c>
      <c r="D41">
        <v>1.9029013621717652</v>
      </c>
      <c r="E41">
        <v>16.089921998032196</v>
      </c>
      <c r="F41">
        <v>14.499879765075503</v>
      </c>
      <c r="G41">
        <v>0.25470412232908352</v>
      </c>
    </row>
    <row r="42" spans="1:7" x14ac:dyDescent="0.2">
      <c r="A42">
        <v>42</v>
      </c>
      <c r="B42">
        <v>0.16193999999999997</v>
      </c>
      <c r="C42">
        <v>1.7496548726006533</v>
      </c>
      <c r="D42">
        <v>1.9373947416314719</v>
      </c>
      <c r="E42">
        <v>16.09085492105487</v>
      </c>
      <c r="F42">
        <v>14.734876043448917</v>
      </c>
      <c r="G42">
        <v>0.26273388124862823</v>
      </c>
    </row>
    <row r="43" spans="1:7" x14ac:dyDescent="0.2">
      <c r="A43">
        <v>43</v>
      </c>
      <c r="B43">
        <v>0.16193999999999997</v>
      </c>
      <c r="C43">
        <v>1.7844608135521076</v>
      </c>
      <c r="D43">
        <v>1.9736731958359151</v>
      </c>
      <c r="E43">
        <v>16.100212885236779</v>
      </c>
      <c r="F43">
        <v>14.978297140041372</v>
      </c>
      <c r="G43">
        <v>0.27084472094189571</v>
      </c>
    </row>
    <row r="44" spans="1:7" x14ac:dyDescent="0.2">
      <c r="A44">
        <v>44</v>
      </c>
      <c r="B44">
        <v>0.16193999999999997</v>
      </c>
      <c r="C44">
        <v>1.8241854239986994</v>
      </c>
      <c r="D44">
        <v>2.0119576533021921</v>
      </c>
      <c r="E44">
        <v>16.1227144830188</v>
      </c>
      <c r="F44">
        <v>15.228747587973798</v>
      </c>
      <c r="G44">
        <v>0.27903664140888607</v>
      </c>
    </row>
    <row r="45" spans="1:7" x14ac:dyDescent="0.2">
      <c r="A45">
        <v>45</v>
      </c>
      <c r="B45">
        <v>0.16193999999999997</v>
      </c>
      <c r="C45">
        <v>1.8677087527180769</v>
      </c>
      <c r="D45">
        <v>2.0527412626048567</v>
      </c>
      <c r="E45">
        <v>16.161444571730325</v>
      </c>
      <c r="F45">
        <v>15.484547895337839</v>
      </c>
      <c r="G45">
        <v>0.28730964264959913</v>
      </c>
    </row>
    <row r="46" spans="1:7" x14ac:dyDescent="0.2">
      <c r="A46">
        <v>46</v>
      </c>
      <c r="B46">
        <v>0.16193999999999997</v>
      </c>
      <c r="C46">
        <v>1.9144954082928225</v>
      </c>
      <c r="D46">
        <v>2.0962969385653634</v>
      </c>
      <c r="E46">
        <v>16.217281032397892</v>
      </c>
      <c r="F46">
        <v>15.742062341806633</v>
      </c>
      <c r="G46">
        <v>0.29566372466403507</v>
      </c>
    </row>
    <row r="47" spans="1:7" x14ac:dyDescent="0.2">
      <c r="A47">
        <v>47</v>
      </c>
      <c r="B47">
        <v>0.16193999999999997</v>
      </c>
      <c r="C47">
        <v>1.9640010085630835</v>
      </c>
      <c r="D47">
        <v>2.1425856175822346</v>
      </c>
      <c r="E47">
        <v>16.29081258566239</v>
      </c>
      <c r="F47">
        <v>15.995145233052384</v>
      </c>
      <c r="G47">
        <v>0.30409888745219393</v>
      </c>
    </row>
    <row r="48" spans="1:7" x14ac:dyDescent="0.2">
      <c r="A48">
        <v>48</v>
      </c>
      <c r="B48">
        <v>0.16193999999999997</v>
      </c>
      <c r="C48">
        <v>2.0161500640686811</v>
      </c>
      <c r="D48">
        <v>2.1912175663163742</v>
      </c>
      <c r="E48">
        <v>16.383467714638353</v>
      </c>
      <c r="F48">
        <v>16.237873718558731</v>
      </c>
      <c r="G48">
        <v>0.31261513101407545</v>
      </c>
    </row>
    <row r="49" spans="1:7" x14ac:dyDescent="0.2">
      <c r="A49">
        <v>49</v>
      </c>
      <c r="B49">
        <v>0.16193999999999997</v>
      </c>
      <c r="C49">
        <v>2.0714280350731613</v>
      </c>
      <c r="D49">
        <v>2.2419208207250061</v>
      </c>
      <c r="E49">
        <v>16.495046135594794</v>
      </c>
      <c r="F49">
        <v>16.467518877131397</v>
      </c>
      <c r="G49">
        <v>0.32121245534967974</v>
      </c>
    </row>
    <row r="50" spans="1:7" x14ac:dyDescent="0.2">
      <c r="A50">
        <v>50</v>
      </c>
      <c r="B50">
        <v>0.16193999999999997</v>
      </c>
      <c r="C50">
        <v>2.128193388794847</v>
      </c>
      <c r="D50">
        <v>2.2944680349205306</v>
      </c>
      <c r="E50">
        <v>16.625214168502133</v>
      </c>
      <c r="F50">
        <v>16.687316149028632</v>
      </c>
      <c r="G50">
        <v>0.32989086045900701</v>
      </c>
    </row>
    <row r="51" spans="1:7" x14ac:dyDescent="0.2">
      <c r="A51">
        <v>51</v>
      </c>
      <c r="B51">
        <v>0.16193999999999997</v>
      </c>
      <c r="C51">
        <v>2.1865768052313439</v>
      </c>
      <c r="D51">
        <v>2.3487727095194164</v>
      </c>
      <c r="E51">
        <v>16.770118451116083</v>
      </c>
      <c r="F51">
        <v>16.901010679449993</v>
      </c>
      <c r="G51">
        <v>0.33865034634205698</v>
      </c>
    </row>
    <row r="52" spans="1:7" x14ac:dyDescent="0.2">
      <c r="A52">
        <v>52</v>
      </c>
      <c r="B52">
        <v>0.16193999999999997</v>
      </c>
      <c r="C52">
        <v>2.2465153580359334</v>
      </c>
      <c r="D52">
        <v>2.4046492076892152</v>
      </c>
      <c r="E52">
        <v>16.925522137512395</v>
      </c>
      <c r="F52">
        <v>17.110369614682725</v>
      </c>
      <c r="G52">
        <v>0.34749091299882978</v>
      </c>
    </row>
    <row r="53" spans="1:7" x14ac:dyDescent="0.2">
      <c r="A53">
        <v>53</v>
      </c>
      <c r="B53">
        <v>0.16193999999999997</v>
      </c>
      <c r="C53">
        <v>2.3082026126747053</v>
      </c>
      <c r="D53">
        <v>2.4619141863046901</v>
      </c>
      <c r="E53">
        <v>17.087936820227622</v>
      </c>
      <c r="F53">
        <v>17.316644234442059</v>
      </c>
      <c r="G53">
        <v>0.3564125604293254</v>
      </c>
    </row>
    <row r="54" spans="1:7" x14ac:dyDescent="0.2">
      <c r="A54">
        <v>54</v>
      </c>
      <c r="B54">
        <v>0.16193999999999997</v>
      </c>
      <c r="C54">
        <v>2.3718384258525615</v>
      </c>
      <c r="D54">
        <v>2.520582544716262</v>
      </c>
      <c r="E54">
        <v>17.254369296002622</v>
      </c>
      <c r="F54">
        <v>17.521211803722881</v>
      </c>
      <c r="G54">
        <v>0.36541528863354378</v>
      </c>
    </row>
    <row r="55" spans="1:7" x14ac:dyDescent="0.2">
      <c r="A55">
        <v>55</v>
      </c>
      <c r="B55">
        <v>0.16193999999999997</v>
      </c>
      <c r="C55">
        <v>2.4368973414934607</v>
      </c>
      <c r="D55">
        <v>2.5806337926643073</v>
      </c>
      <c r="E55">
        <v>17.421549961261189</v>
      </c>
      <c r="F55">
        <v>17.729460937723058</v>
      </c>
      <c r="G55">
        <v>0.37449909761148503</v>
      </c>
    </row>
    <row r="56" spans="1:7" x14ac:dyDescent="0.2">
      <c r="A56">
        <v>56</v>
      </c>
      <c r="B56">
        <v>0.16193999999999997</v>
      </c>
      <c r="C56">
        <v>2.5037258853876656</v>
      </c>
      <c r="D56">
        <v>2.641957556206548</v>
      </c>
      <c r="E56">
        <v>17.587029822485992</v>
      </c>
      <c r="F56">
        <v>17.946881410082717</v>
      </c>
      <c r="G56">
        <v>0.38366398736314911</v>
      </c>
    </row>
    <row r="57" spans="1:7" x14ac:dyDescent="0.2">
      <c r="A57">
        <v>57</v>
      </c>
      <c r="B57">
        <v>0.16193999999999997</v>
      </c>
      <c r="C57">
        <v>2.5724208503243298</v>
      </c>
      <c r="D57">
        <v>2.704300208645483</v>
      </c>
      <c r="E57">
        <v>17.750044284285252</v>
      </c>
      <c r="F57">
        <v>18.1745973622644</v>
      </c>
      <c r="G57">
        <v>0.39290995788853594</v>
      </c>
    </row>
    <row r="58" spans="1:7" x14ac:dyDescent="0.2">
      <c r="A58">
        <v>58</v>
      </c>
      <c r="B58">
        <v>0.16193999999999997</v>
      </c>
      <c r="C58">
        <v>2.642233327976697</v>
      </c>
      <c r="D58">
        <v>2.7673955471463567</v>
      </c>
      <c r="E58">
        <v>17.908901468946826</v>
      </c>
      <c r="F58">
        <v>18.408174741514248</v>
      </c>
      <c r="G58">
        <v>0.40223700918764566</v>
      </c>
    </row>
    <row r="59" spans="1:7" x14ac:dyDescent="0.2">
      <c r="A59">
        <v>59</v>
      </c>
      <c r="B59">
        <v>0.16193999999999997</v>
      </c>
      <c r="C59">
        <v>2.7123125560998416</v>
      </c>
      <c r="D59">
        <v>2.8309215986987022</v>
      </c>
      <c r="E59">
        <v>18.061524430526422</v>
      </c>
      <c r="F59">
        <v>18.641654018191598</v>
      </c>
      <c r="G59">
        <v>0.41164514126047813</v>
      </c>
    </row>
    <row r="60" spans="1:7" x14ac:dyDescent="0.2">
      <c r="A60">
        <v>60</v>
      </c>
      <c r="B60">
        <v>0.16193999999999997</v>
      </c>
      <c r="C60">
        <v>2.7812753377862247</v>
      </c>
      <c r="D60">
        <v>2.8945291706193865</v>
      </c>
      <c r="E60">
        <v>18.205716860808238</v>
      </c>
      <c r="F60">
        <v>18.869989008269638</v>
      </c>
      <c r="G60">
        <v>0.42113435410703337</v>
      </c>
    </row>
    <row r="61" spans="1:7" x14ac:dyDescent="0.2">
      <c r="A61">
        <v>61</v>
      </c>
      <c r="B61">
        <v>0.16193999999999997</v>
      </c>
      <c r="C61">
        <v>2.8479247092357647</v>
      </c>
      <c r="D61">
        <v>2.9577420258718012</v>
      </c>
      <c r="E61">
        <v>18.34231120407885</v>
      </c>
      <c r="F61">
        <v>19.09276384176567</v>
      </c>
      <c r="G61">
        <v>0.43070464772731148</v>
      </c>
    </row>
    <row r="62" spans="1:7" x14ac:dyDescent="0.2">
      <c r="A62">
        <v>62</v>
      </c>
      <c r="B62">
        <v>0.16193999999999997</v>
      </c>
      <c r="C62">
        <v>2.9109853926216815</v>
      </c>
      <c r="D62">
        <v>3.0202072503998822</v>
      </c>
      <c r="E62">
        <v>18.473769752748041</v>
      </c>
      <c r="F62">
        <v>19.311488932723076</v>
      </c>
      <c r="G62">
        <v>0.44035602212131247</v>
      </c>
    </row>
    <row r="63" spans="1:7" x14ac:dyDescent="0.2">
      <c r="A63">
        <v>63</v>
      </c>
      <c r="B63">
        <v>0.16193999999999997</v>
      </c>
      <c r="C63">
        <v>2.968708432551812</v>
      </c>
      <c r="D63">
        <v>3.0816383233819704</v>
      </c>
      <c r="E63">
        <v>18.601039369923051</v>
      </c>
      <c r="F63">
        <v>19.529740363293776</v>
      </c>
      <c r="G63">
        <v>0.45008847728903612</v>
      </c>
    </row>
    <row r="64" spans="1:7" x14ac:dyDescent="0.2">
      <c r="A64">
        <v>64</v>
      </c>
      <c r="B64">
        <v>0.16193999999999997</v>
      </c>
      <c r="C64">
        <v>3.019886788870684</v>
      </c>
      <c r="D64">
        <v>3.1416459293836581</v>
      </c>
      <c r="E64">
        <v>18.722289676906826</v>
      </c>
      <c r="F64">
        <v>19.752008141479493</v>
      </c>
      <c r="G64">
        <v>0.45990201323048269</v>
      </c>
    </row>
    <row r="65" spans="1:7" x14ac:dyDescent="0.2">
      <c r="A65">
        <v>65</v>
      </c>
      <c r="B65">
        <v>0.16193999999999997</v>
      </c>
      <c r="C65">
        <v>3.064587257601799</v>
      </c>
      <c r="D65">
        <v>3.1998614685933555</v>
      </c>
      <c r="E65">
        <v>18.837145559146386</v>
      </c>
      <c r="F65">
        <v>19.981910701970779</v>
      </c>
      <c r="G65">
        <v>0.46979662994565202</v>
      </c>
    </row>
    <row r="66" spans="1:7" x14ac:dyDescent="0.2">
      <c r="A66">
        <v>66</v>
      </c>
      <c r="B66">
        <v>0.16193999999999997</v>
      </c>
      <c r="C66">
        <v>3.1023862952663781</v>
      </c>
      <c r="D66">
        <v>3.255657064867147</v>
      </c>
      <c r="E66">
        <v>18.949449630418826</v>
      </c>
      <c r="F66">
        <v>20.219990886561519</v>
      </c>
      <c r="G66">
        <v>0.47977232743454418</v>
      </c>
    </row>
    <row r="67" spans="1:7" x14ac:dyDescent="0.2">
      <c r="A67">
        <v>67</v>
      </c>
      <c r="B67">
        <v>0.16193999999999997</v>
      </c>
      <c r="C67">
        <v>3.1353931134449304</v>
      </c>
      <c r="D67">
        <v>3.3088383762212574</v>
      </c>
      <c r="E67">
        <v>19.064428534643678</v>
      </c>
      <c r="F67">
        <v>20.462459492043639</v>
      </c>
      <c r="G67">
        <v>0.4898291056971591</v>
      </c>
    </row>
    <row r="68" spans="1:7" x14ac:dyDescent="0.2">
      <c r="A68">
        <v>68</v>
      </c>
      <c r="B68">
        <v>0.16193999999999997</v>
      </c>
      <c r="C68">
        <v>3.1636651919351571</v>
      </c>
      <c r="D68">
        <v>3.3592013949100532</v>
      </c>
      <c r="E68">
        <v>19.183190891244358</v>
      </c>
      <c r="F68">
        <v>20.704480562407021</v>
      </c>
      <c r="G68">
        <v>0.49996696473349689</v>
      </c>
    </row>
    <row r="69" spans="1:7" x14ac:dyDescent="0.2">
      <c r="A69">
        <v>69</v>
      </c>
      <c r="B69">
        <v>0.16193999999999997</v>
      </c>
      <c r="C69">
        <v>3.1872994605718814</v>
      </c>
      <c r="D69">
        <v>3.406597410593069</v>
      </c>
      <c r="E69">
        <v>19.303351213891474</v>
      </c>
      <c r="F69">
        <v>20.940742847077942</v>
      </c>
      <c r="G69">
        <v>0.5101859045435575</v>
      </c>
    </row>
    <row r="70" spans="1:7" x14ac:dyDescent="0.2">
      <c r="A70">
        <v>70</v>
      </c>
      <c r="B70">
        <v>0.16193999999999997</v>
      </c>
      <c r="C70">
        <v>3.2070484068381591</v>
      </c>
      <c r="D70">
        <v>3.4509461720903154</v>
      </c>
      <c r="E70">
        <v>19.422645399183889</v>
      </c>
      <c r="F70">
        <v>21.169563233127779</v>
      </c>
      <c r="G70">
        <v>0.52048592512734093</v>
      </c>
    </row>
    <row r="71" spans="1:7" x14ac:dyDescent="0.2">
      <c r="A71">
        <v>71</v>
      </c>
      <c r="B71">
        <v>0.16193999999999997</v>
      </c>
      <c r="C71">
        <v>3.2236517132430329</v>
      </c>
      <c r="D71">
        <v>3.4925863426618173</v>
      </c>
      <c r="E71">
        <v>19.541529843590638</v>
      </c>
      <c r="F71">
        <v>21.39245726228323</v>
      </c>
      <c r="G71">
        <v>0.53086702648484707</v>
      </c>
    </row>
    <row r="72" spans="1:7" x14ac:dyDescent="0.2">
      <c r="A72">
        <v>72</v>
      </c>
      <c r="B72">
        <v>0.16193999999999997</v>
      </c>
      <c r="C72">
        <v>3.237446164089536</v>
      </c>
      <c r="D72">
        <v>3.5319032013593485</v>
      </c>
      <c r="E72">
        <v>19.661452785130251</v>
      </c>
      <c r="F72">
        <v>21.611985789608333</v>
      </c>
      <c r="G72">
        <v>0.54132920861607614</v>
      </c>
    </row>
    <row r="73" spans="1:7" x14ac:dyDescent="0.2">
      <c r="A73">
        <v>73</v>
      </c>
      <c r="B73">
        <v>0.16193999999999997</v>
      </c>
      <c r="C73">
        <v>3.2495856651888135</v>
      </c>
      <c r="D73">
        <v>3.5690913490037435</v>
      </c>
      <c r="E73">
        <v>19.780987929706516</v>
      </c>
      <c r="F73">
        <v>21.829497147248347</v>
      </c>
      <c r="G73">
        <v>0.55187247152102781</v>
      </c>
    </row>
    <row r="74" spans="1:7" x14ac:dyDescent="0.2">
      <c r="A74">
        <v>74</v>
      </c>
      <c r="B74">
        <v>0.16193999999999997</v>
      </c>
      <c r="C74">
        <v>3.2605431383691297</v>
      </c>
      <c r="D74">
        <v>3.6040128749865761</v>
      </c>
      <c r="E74">
        <v>19.895024133960209</v>
      </c>
      <c r="F74">
        <v>22.042295534418336</v>
      </c>
      <c r="G74">
        <v>0.56249681519970252</v>
      </c>
    </row>
    <row r="75" spans="1:7" x14ac:dyDescent="0.2">
      <c r="A75">
        <v>75</v>
      </c>
      <c r="B75">
        <v>0.16193999999999997</v>
      </c>
      <c r="C75">
        <v>3.271337480074223</v>
      </c>
      <c r="D75">
        <v>3.6361956774069628</v>
      </c>
      <c r="E75">
        <v>20.000413419878125</v>
      </c>
      <c r="F75">
        <v>22.243259645466193</v>
      </c>
      <c r="G75">
        <v>0.57320223965209993</v>
      </c>
    </row>
    <row r="76" spans="1:7" x14ac:dyDescent="0.2">
      <c r="A76">
        <v>76</v>
      </c>
      <c r="B76">
        <v>0.16193999999999997</v>
      </c>
      <c r="C76">
        <v>3.2832211916792478</v>
      </c>
      <c r="D76">
        <v>3.6651457762656281</v>
      </c>
      <c r="E76">
        <v>20.097424202957551</v>
      </c>
      <c r="F76">
        <v>22.426297224182878</v>
      </c>
      <c r="G76">
        <v>0.58398874487822017</v>
      </c>
    </row>
    <row r="77" spans="1:7" x14ac:dyDescent="0.2">
      <c r="A77">
        <v>77</v>
      </c>
      <c r="B77">
        <v>0.16193999999999997</v>
      </c>
      <c r="C77">
        <v>3.2945203405958066</v>
      </c>
      <c r="D77">
        <v>3.6907717793718633</v>
      </c>
      <c r="E77">
        <v>20.186628540176322</v>
      </c>
      <c r="F77">
        <v>22.59101534937539</v>
      </c>
      <c r="G77">
        <v>0.59485633087806333</v>
      </c>
    </row>
    <row r="78" spans="1:7" x14ac:dyDescent="0.2">
      <c r="A78">
        <v>78</v>
      </c>
      <c r="B78">
        <v>0.16193999999999997</v>
      </c>
      <c r="C78">
        <v>3.3050968940514425</v>
      </c>
      <c r="D78">
        <v>3.7134425540276674</v>
      </c>
      <c r="E78">
        <v>20.268059853997322</v>
      </c>
      <c r="F78">
        <v>22.740270338037831</v>
      </c>
      <c r="G78">
        <v>0.6058049976516291</v>
      </c>
    </row>
    <row r="79" spans="1:7" x14ac:dyDescent="0.2">
      <c r="A79">
        <v>79</v>
      </c>
      <c r="B79">
        <v>0.16193999999999997</v>
      </c>
      <c r="C79">
        <v>3.3151556529302191</v>
      </c>
      <c r="D79">
        <v>3.7336948522081648</v>
      </c>
      <c r="E79">
        <v>20.338991679391974</v>
      </c>
      <c r="F79">
        <v>22.877546877624546</v>
      </c>
      <c r="G79">
        <v>0.6168347451989179</v>
      </c>
    </row>
    <row r="80" spans="1:7" x14ac:dyDescent="0.2">
      <c r="A80">
        <v>80</v>
      </c>
      <c r="B80">
        <v>0.16193999999999997</v>
      </c>
      <c r="C80">
        <v>3.3243308897864314</v>
      </c>
      <c r="D80">
        <v>3.7519102907376896</v>
      </c>
      <c r="E80">
        <v>20.400411133902441</v>
      </c>
      <c r="F80">
        <v>22.999678525234181</v>
      </c>
      <c r="G80">
        <v>0.6279455735199293</v>
      </c>
    </row>
    <row r="81" spans="1:7" x14ac:dyDescent="0.2">
      <c r="A81">
        <v>81</v>
      </c>
      <c r="B81">
        <v>0.16193999999999997</v>
      </c>
      <c r="C81">
        <v>3.3331288715617982</v>
      </c>
      <c r="D81">
        <v>3.7682333676004021</v>
      </c>
      <c r="E81">
        <v>20.4560859087869</v>
      </c>
      <c r="F81">
        <v>23.100592171030158</v>
      </c>
      <c r="G81">
        <v>0.63913748261466363</v>
      </c>
    </row>
    <row r="82" spans="1:7" x14ac:dyDescent="0.2">
      <c r="A82">
        <v>82</v>
      </c>
      <c r="B82">
        <v>0.16193999999999997</v>
      </c>
      <c r="C82">
        <v>3.3411761025795381</v>
      </c>
      <c r="D82">
        <v>3.7826859674471827</v>
      </c>
      <c r="E82">
        <v>20.507669475391364</v>
      </c>
      <c r="F82">
        <v>23.178250378339595</v>
      </c>
      <c r="G82">
        <v>0.65041047248312067</v>
      </c>
    </row>
    <row r="83" spans="1:7" x14ac:dyDescent="0.2">
      <c r="A83">
        <v>83</v>
      </c>
      <c r="B83">
        <v>0.16193999999999997</v>
      </c>
      <c r="C83">
        <v>3.3474406659751095</v>
      </c>
      <c r="D83">
        <v>3.7956093981623433</v>
      </c>
      <c r="E83">
        <v>20.555442591946242</v>
      </c>
      <c r="F83">
        <v>23.240014383962613</v>
      </c>
      <c r="G83">
        <v>0.66176454312530064</v>
      </c>
    </row>
    <row r="84" spans="1:7" x14ac:dyDescent="0.2">
      <c r="A84">
        <v>84</v>
      </c>
      <c r="B84">
        <v>0.16193999999999997</v>
      </c>
      <c r="C84">
        <v>3.3529855042173633</v>
      </c>
      <c r="D84">
        <v>3.8074242052949412</v>
      </c>
      <c r="E84">
        <v>20.597286320274637</v>
      </c>
      <c r="F84">
        <v>23.295310697618731</v>
      </c>
      <c r="G84">
        <v>0.67319969454120343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4"/>
  <sheetViews>
    <sheetView topLeftCell="A68" workbookViewId="0"/>
  </sheetViews>
  <sheetFormatPr baseColWidth="10" defaultColWidth="8.83203125" defaultRowHeight="15" x14ac:dyDescent="0.2"/>
  <cols>
    <col min="1" max="1" width="5.5" customWidth="1"/>
    <col min="2" max="2" width="8.83203125" customWidth="1"/>
    <col min="3" max="4" width="13.6640625" customWidth="1"/>
    <col min="5" max="5" width="12.6640625" customWidth="1"/>
    <col min="6" max="6" width="16.33203125" customWidth="1"/>
    <col min="7" max="7" width="14.6640625" customWidth="1"/>
  </cols>
  <sheetData>
    <row r="1" spans="1:7" x14ac:dyDescent="0.2">
      <c r="A1" s="17" t="s">
        <v>175</v>
      </c>
      <c r="B1" s="17" t="s">
        <v>204</v>
      </c>
      <c r="C1" s="17" t="s">
        <v>176</v>
      </c>
      <c r="D1" s="17" t="s">
        <v>189</v>
      </c>
      <c r="E1" s="17" t="s">
        <v>206</v>
      </c>
      <c r="F1" s="17" t="s">
        <v>207</v>
      </c>
      <c r="G1" s="17" t="s">
        <v>177</v>
      </c>
    </row>
    <row r="2" spans="1:7" x14ac:dyDescent="0.2">
      <c r="A2">
        <v>2</v>
      </c>
      <c r="B2">
        <v>9.360000000000035E-3</v>
      </c>
      <c r="C2">
        <v>3.8147553822858754E-2</v>
      </c>
      <c r="D2">
        <v>4.0902146672071982E-2</v>
      </c>
      <c r="E2">
        <v>0.71092817218317739</v>
      </c>
      <c r="F2">
        <v>2.3314878650318876E-18</v>
      </c>
      <c r="G2">
        <v>2.7565546840616672E-3</v>
      </c>
    </row>
    <row r="3" spans="1:7" x14ac:dyDescent="0.2">
      <c r="A3">
        <v>3</v>
      </c>
      <c r="B3">
        <v>1.8809999999999993E-2</v>
      </c>
      <c r="C3">
        <v>7.6005710654041131E-2</v>
      </c>
      <c r="D3">
        <v>8.1452155430178391E-2</v>
      </c>
      <c r="E3">
        <v>1.4109004984221905</v>
      </c>
      <c r="F3">
        <v>3.1573792132711909E-19</v>
      </c>
      <c r="G3">
        <v>5.576312955387781E-3</v>
      </c>
    </row>
    <row r="4" spans="1:7" x14ac:dyDescent="0.2">
      <c r="A4">
        <v>4</v>
      </c>
      <c r="B4">
        <v>2.8410000000000046E-2</v>
      </c>
      <c r="C4">
        <v>0.11335600412210992</v>
      </c>
      <c r="D4">
        <v>0.12133690284286061</v>
      </c>
      <c r="E4">
        <v>2.092301520578681</v>
      </c>
      <c r="F4">
        <v>-9.1401213652623385E-19</v>
      </c>
      <c r="G4">
        <v>8.4592748139783232E-3</v>
      </c>
    </row>
    <row r="5" spans="1:7" x14ac:dyDescent="0.2">
      <c r="A5">
        <v>5</v>
      </c>
      <c r="B5">
        <v>3.6660000000000026E-2</v>
      </c>
      <c r="C5">
        <v>0.15013921441575281</v>
      </c>
      <c r="D5">
        <v>0.16031323427299529</v>
      </c>
      <c r="E5">
        <v>2.7495766000560771</v>
      </c>
      <c r="F5">
        <v>1.5363130353323589E-18</v>
      </c>
      <c r="G5">
        <v>1.1405440259833304E-2</v>
      </c>
    </row>
    <row r="6" spans="1:7" x14ac:dyDescent="0.2">
      <c r="A6">
        <v>6</v>
      </c>
      <c r="B6">
        <v>4.4869999999999965E-2</v>
      </c>
      <c r="C6">
        <v>0.18644779095030675</v>
      </c>
      <c r="D6">
        <v>0.19819115283839647</v>
      </c>
      <c r="E6">
        <v>3.3784697803857062</v>
      </c>
      <c r="F6">
        <v>3.895806644714237E-19</v>
      </c>
      <c r="G6">
        <v>1.4414809292952722E-2</v>
      </c>
    </row>
    <row r="7" spans="1:7" x14ac:dyDescent="0.2">
      <c r="A7">
        <v>7</v>
      </c>
      <c r="B7">
        <v>5.3059999999999996E-2</v>
      </c>
      <c r="C7">
        <v>0.22270437360439241</v>
      </c>
      <c r="D7">
        <v>0.23487241061241462</v>
      </c>
      <c r="E7">
        <v>3.975560731993506</v>
      </c>
      <c r="F7">
        <v>9.3459225427625983E-3</v>
      </c>
      <c r="G7">
        <v>1.7487381913336587E-2</v>
      </c>
    </row>
    <row r="8" spans="1:7" x14ac:dyDescent="0.2">
      <c r="A8">
        <v>8</v>
      </c>
      <c r="B8">
        <v>6.1270000000000047E-2</v>
      </c>
      <c r="C8">
        <v>0.25922190879708162</v>
      </c>
      <c r="D8">
        <v>0.27039914454563951</v>
      </c>
      <c r="E8">
        <v>4.5382233255679925</v>
      </c>
      <c r="F8">
        <v>3.5558864647178431E-2</v>
      </c>
      <c r="G8">
        <v>2.0623158120984877E-2</v>
      </c>
    </row>
    <row r="9" spans="1:7" x14ac:dyDescent="0.2">
      <c r="A9">
        <v>9</v>
      </c>
      <c r="B9">
        <v>6.9529999999999981E-2</v>
      </c>
      <c r="C9">
        <v>0.2957587861424601</v>
      </c>
      <c r="D9">
        <v>0.30517526967751241</v>
      </c>
      <c r="E9">
        <v>5.0644201284777068</v>
      </c>
      <c r="F9">
        <v>8.3846919858802937E-2</v>
      </c>
      <c r="G9">
        <v>2.3822137915897618E-2</v>
      </c>
    </row>
    <row r="10" spans="1:7" x14ac:dyDescent="0.2">
      <c r="A10">
        <v>10</v>
      </c>
      <c r="B10">
        <v>7.6160000000000005E-2</v>
      </c>
      <c r="C10">
        <v>0.33207742783547534</v>
      </c>
      <c r="D10">
        <v>0.33961638958413487</v>
      </c>
      <c r="E10">
        <v>5.5525788788700821</v>
      </c>
      <c r="F10">
        <v>0.15564549685050424</v>
      </c>
      <c r="G10">
        <v>2.7084321298074789E-2</v>
      </c>
    </row>
    <row r="11" spans="1:7" x14ac:dyDescent="0.2">
      <c r="A11">
        <v>11</v>
      </c>
      <c r="B11">
        <v>8.268999999999993E-2</v>
      </c>
      <c r="C11">
        <v>0.36788374545758384</v>
      </c>
      <c r="D11">
        <v>0.37408773395028161</v>
      </c>
      <c r="E11">
        <v>6.0022899122673703</v>
      </c>
      <c r="F11">
        <v>0.25029378312199407</v>
      </c>
      <c r="G11">
        <v>3.0409708267516402E-2</v>
      </c>
    </row>
    <row r="12" spans="1:7" x14ac:dyDescent="0.2">
      <c r="A12">
        <v>12</v>
      </c>
      <c r="B12">
        <v>8.9110000000000023E-2</v>
      </c>
      <c r="C12">
        <v>0.40292900303911017</v>
      </c>
      <c r="D12">
        <v>0.40888940499242798</v>
      </c>
      <c r="E12">
        <v>6.4133960950838311</v>
      </c>
      <c r="F12">
        <v>0.37082967327162986</v>
      </c>
      <c r="G12">
        <v>3.3798298824222445E-2</v>
      </c>
    </row>
    <row r="13" spans="1:7" x14ac:dyDescent="0.2">
      <c r="A13">
        <v>13</v>
      </c>
      <c r="B13">
        <v>9.542000000000006E-2</v>
      </c>
      <c r="C13">
        <v>0.43707488092533731</v>
      </c>
      <c r="D13">
        <v>0.44418836672591089</v>
      </c>
      <c r="E13">
        <v>6.786469098190536</v>
      </c>
      <c r="F13">
        <v>0.52014118398497078</v>
      </c>
      <c r="G13">
        <v>3.7250092968192934E-2</v>
      </c>
    </row>
    <row r="14" spans="1:7" x14ac:dyDescent="0.2">
      <c r="A14">
        <v>14</v>
      </c>
      <c r="B14">
        <v>0.10165000000000002</v>
      </c>
      <c r="C14">
        <v>0.47010915245626428</v>
      </c>
      <c r="D14">
        <v>0.48022686755914545</v>
      </c>
      <c r="E14">
        <v>7.1219480412750533</v>
      </c>
      <c r="F14">
        <v>0.69749934757934706</v>
      </c>
      <c r="G14">
        <v>4.0765090699427874E-2</v>
      </c>
    </row>
    <row r="15" spans="1:7" x14ac:dyDescent="0.2">
      <c r="A15">
        <v>15</v>
      </c>
      <c r="B15">
        <v>0.10603999999999991</v>
      </c>
      <c r="C15">
        <v>0.50202365390233239</v>
      </c>
      <c r="D15">
        <v>0.51721953266194198</v>
      </c>
      <c r="E15">
        <v>7.4205482896971269</v>
      </c>
      <c r="F15">
        <v>0.89926199017651498</v>
      </c>
      <c r="G15">
        <v>4.4343292017927215E-2</v>
      </c>
    </row>
    <row r="16" spans="1:7" x14ac:dyDescent="0.2">
      <c r="A16">
        <v>16</v>
      </c>
      <c r="B16">
        <v>0.11073</v>
      </c>
      <c r="C16">
        <v>0.53296511546771752</v>
      </c>
      <c r="D16">
        <v>0.55521341557254622</v>
      </c>
      <c r="E16">
        <v>7.6822888763605164</v>
      </c>
      <c r="F16">
        <v>1.1232149472602784</v>
      </c>
      <c r="G16">
        <v>4.7984696923691034E-2</v>
      </c>
    </row>
    <row r="17" spans="1:7" x14ac:dyDescent="0.2">
      <c r="A17">
        <v>17</v>
      </c>
      <c r="B17">
        <v>0.11565000000000003</v>
      </c>
      <c r="C17">
        <v>0.56325274760188149</v>
      </c>
      <c r="D17">
        <v>0.59401991911267982</v>
      </c>
      <c r="E17">
        <v>7.9072626176286178</v>
      </c>
      <c r="F17">
        <v>1.3716716001321672</v>
      </c>
      <c r="G17">
        <v>5.1689305416719261E-2</v>
      </c>
    </row>
    <row r="18" spans="1:7" x14ac:dyDescent="0.2">
      <c r="A18">
        <v>18</v>
      </c>
      <c r="B18">
        <v>0.12070000000000003</v>
      </c>
      <c r="C18">
        <v>0.5933630771146623</v>
      </c>
      <c r="D18">
        <v>0.63304745969356913</v>
      </c>
      <c r="E18">
        <v>8.0970954517499258</v>
      </c>
      <c r="F18">
        <v>1.6490848373608729</v>
      </c>
      <c r="G18">
        <v>5.5457117497011946E-2</v>
      </c>
    </row>
    <row r="19" spans="1:7" x14ac:dyDescent="0.2">
      <c r="A19">
        <v>19</v>
      </c>
      <c r="B19">
        <v>0.12579000000000007</v>
      </c>
      <c r="C19">
        <v>0.62369494857432428</v>
      </c>
      <c r="D19">
        <v>0.67136477735950573</v>
      </c>
      <c r="E19">
        <v>8.255847297261564</v>
      </c>
      <c r="F19">
        <v>1.9546378879885662</v>
      </c>
      <c r="G19">
        <v>5.9288133164569067E-2</v>
      </c>
    </row>
    <row r="20" spans="1:7" x14ac:dyDescent="0.2">
      <c r="A20">
        <v>20</v>
      </c>
      <c r="B20">
        <v>0.12874999999999992</v>
      </c>
      <c r="C20">
        <v>0.65474966702107218</v>
      </c>
      <c r="D20">
        <v>0.70805514446721507</v>
      </c>
      <c r="E20">
        <v>8.3898946839503239</v>
      </c>
      <c r="F20">
        <v>2.2789675452244142</v>
      </c>
      <c r="G20">
        <v>6.3182352419390603E-2</v>
      </c>
    </row>
    <row r="21" spans="1:7" x14ac:dyDescent="0.2">
      <c r="A21">
        <v>21</v>
      </c>
      <c r="B21">
        <v>0.13210999999999995</v>
      </c>
      <c r="C21">
        <v>0.68675914813959149</v>
      </c>
      <c r="D21">
        <v>0.74248133256433257</v>
      </c>
      <c r="E21">
        <v>8.5061045495709351</v>
      </c>
      <c r="F21">
        <v>2.6105606939330315</v>
      </c>
      <c r="G21">
        <v>6.7139775261476589E-2</v>
      </c>
    </row>
    <row r="22" spans="1:7" x14ac:dyDescent="0.2">
      <c r="A22">
        <v>22</v>
      </c>
      <c r="B22">
        <v>0.13578000000000001</v>
      </c>
      <c r="C22">
        <v>0.71926098087940826</v>
      </c>
      <c r="D22">
        <v>0.7745557307942128</v>
      </c>
      <c r="E22">
        <v>8.6111617455008886</v>
      </c>
      <c r="F22">
        <v>2.9395407800583562</v>
      </c>
      <c r="G22">
        <v>7.1160401690827019E-2</v>
      </c>
    </row>
    <row r="23" spans="1:7" x14ac:dyDescent="0.2">
      <c r="A23">
        <v>23</v>
      </c>
      <c r="B23">
        <v>0.13969000000000009</v>
      </c>
      <c r="C23">
        <v>0.75140209668669544</v>
      </c>
      <c r="D23">
        <v>0.80448614943315622</v>
      </c>
      <c r="E23">
        <v>8.7076468810463687</v>
      </c>
      <c r="F23">
        <v>3.2653576260711001</v>
      </c>
      <c r="G23">
        <v>7.5244231707441891E-2</v>
      </c>
    </row>
    <row r="24" spans="1:7" x14ac:dyDescent="0.2">
      <c r="A24">
        <v>24</v>
      </c>
      <c r="B24">
        <v>0.14373999999999998</v>
      </c>
      <c r="C24">
        <v>0.78235182800184799</v>
      </c>
      <c r="D24">
        <v>0.83252457554387738</v>
      </c>
      <c r="E24">
        <v>8.796289084290791</v>
      </c>
      <c r="F24">
        <v>3.5898871691233891</v>
      </c>
      <c r="G24">
        <v>7.939126531132118E-2</v>
      </c>
    </row>
    <row r="25" spans="1:7" x14ac:dyDescent="0.2">
      <c r="A25">
        <v>25</v>
      </c>
      <c r="B25">
        <v>0.14491000000000009</v>
      </c>
      <c r="C25">
        <v>0.81151867531964872</v>
      </c>
      <c r="D25">
        <v>0.85871701434000391</v>
      </c>
      <c r="E25">
        <v>8.8779311775965155</v>
      </c>
      <c r="F25">
        <v>3.9131124180640122</v>
      </c>
      <c r="G25">
        <v>8.3601502502464925E-2</v>
      </c>
    </row>
    <row r="26" spans="1:7" x14ac:dyDescent="0.2">
      <c r="A26">
        <v>26</v>
      </c>
      <c r="B26">
        <v>0.14674000000000009</v>
      </c>
      <c r="C26">
        <v>0.83884798556013684</v>
      </c>
      <c r="D26">
        <v>0.88290218618032623</v>
      </c>
      <c r="E26">
        <v>8.9540772048171764</v>
      </c>
      <c r="F26">
        <v>4.2340813795088419</v>
      </c>
      <c r="G26">
        <v>8.7874943280873113E-2</v>
      </c>
    </row>
    <row r="27" spans="1:7" x14ac:dyDescent="0.2">
      <c r="A27">
        <v>27</v>
      </c>
      <c r="B27">
        <v>0.1492</v>
      </c>
      <c r="C27">
        <v>0.86441053299942416</v>
      </c>
      <c r="D27">
        <v>0.90503638803111885</v>
      </c>
      <c r="E27">
        <v>9.026830492263608</v>
      </c>
      <c r="F27">
        <v>4.5536657902205313</v>
      </c>
      <c r="G27">
        <v>9.2211587646545731E-2</v>
      </c>
    </row>
    <row r="28" spans="1:7" x14ac:dyDescent="0.2">
      <c r="A28">
        <v>28</v>
      </c>
      <c r="B28">
        <v>0.15226000000000006</v>
      </c>
      <c r="C28">
        <v>0.88814775000124813</v>
      </c>
      <c r="D28">
        <v>0.92544555865307265</v>
      </c>
      <c r="E28">
        <v>9.0979254994571175</v>
      </c>
      <c r="F28">
        <v>4.8765740256711814</v>
      </c>
      <c r="G28">
        <v>9.6611435599482792E-2</v>
      </c>
    </row>
    <row r="29" spans="1:7" x14ac:dyDescent="0.2">
      <c r="A29">
        <v>29</v>
      </c>
      <c r="B29">
        <v>0.15589000000000008</v>
      </c>
      <c r="C29">
        <v>0.90988369416100212</v>
      </c>
      <c r="D29">
        <v>0.94485263168235301</v>
      </c>
      <c r="E29">
        <v>9.1682819103521496</v>
      </c>
      <c r="F29">
        <v>5.2063563016742522</v>
      </c>
      <c r="G29">
        <v>0.10107448713968427</v>
      </c>
    </row>
    <row r="30" spans="1:7" x14ac:dyDescent="0.2">
      <c r="A30">
        <v>30</v>
      </c>
      <c r="B30">
        <v>0.15651999999999999</v>
      </c>
      <c r="C30">
        <v>0.92946730879356709</v>
      </c>
      <c r="D30">
        <v>0.96397358260556698</v>
      </c>
      <c r="E30">
        <v>9.2381213334471415</v>
      </c>
      <c r="F30">
        <v>5.5430975692275002</v>
      </c>
      <c r="G30">
        <v>0.1056007422671502</v>
      </c>
    </row>
    <row r="31" spans="1:7" x14ac:dyDescent="0.2">
      <c r="A31">
        <v>31</v>
      </c>
      <c r="B31">
        <v>0.15748000000000006</v>
      </c>
      <c r="C31">
        <v>0.94735587416565259</v>
      </c>
      <c r="D31">
        <v>0.98346385593137786</v>
      </c>
      <c r="E31">
        <v>9.3072255399000969</v>
      </c>
      <c r="F31">
        <v>5.8810400609406335</v>
      </c>
      <c r="G31">
        <v>0.11019020098188058</v>
      </c>
    </row>
    <row r="32" spans="1:7" x14ac:dyDescent="0.2">
      <c r="A32">
        <v>32</v>
      </c>
      <c r="B32">
        <v>0.15873999999999988</v>
      </c>
      <c r="C32">
        <v>0.9641216867771093</v>
      </c>
      <c r="D32">
        <v>1.0031720570630751</v>
      </c>
      <c r="E32">
        <v>9.374947621418853</v>
      </c>
      <c r="F32">
        <v>6.2130697967191431</v>
      </c>
      <c r="G32">
        <v>0.11484286328387538</v>
      </c>
    </row>
    <row r="33" spans="1:7" x14ac:dyDescent="0.2">
      <c r="A33">
        <v>33</v>
      </c>
      <c r="B33">
        <v>0.16025</v>
      </c>
      <c r="C33">
        <v>0.9806476849307223</v>
      </c>
      <c r="D33">
        <v>1.0232114788933233</v>
      </c>
      <c r="E33">
        <v>9.4413332863713872</v>
      </c>
      <c r="F33">
        <v>6.5351232131134163</v>
      </c>
      <c r="G33">
        <v>0.11955872917313463</v>
      </c>
    </row>
    <row r="34" spans="1:7" x14ac:dyDescent="0.2">
      <c r="A34">
        <v>34</v>
      </c>
      <c r="B34">
        <v>0.16193999999999997</v>
      </c>
      <c r="C34">
        <v>0.99763874741825587</v>
      </c>
      <c r="D34">
        <v>1.043654932478628</v>
      </c>
      <c r="E34">
        <v>9.5060619789522871</v>
      </c>
      <c r="F34">
        <v>6.847093568276911</v>
      </c>
      <c r="G34">
        <v>0.12433779864965831</v>
      </c>
    </row>
    <row r="35" spans="1:7" x14ac:dyDescent="0.2">
      <c r="A35">
        <v>35</v>
      </c>
      <c r="B35">
        <v>0.16193999999999997</v>
      </c>
      <c r="C35">
        <v>1.0155398050022937</v>
      </c>
      <c r="D35">
        <v>1.0648720720237761</v>
      </c>
      <c r="E35">
        <v>9.5692546755012398</v>
      </c>
      <c r="F35">
        <v>7.1500967674574429</v>
      </c>
      <c r="G35">
        <v>0.12918007171344642</v>
      </c>
    </row>
    <row r="36" spans="1:7" x14ac:dyDescent="0.2">
      <c r="A36">
        <v>36</v>
      </c>
      <c r="B36">
        <v>0.16193999999999997</v>
      </c>
      <c r="C36">
        <v>1.034527831427227</v>
      </c>
      <c r="D36">
        <v>1.087319014769389</v>
      </c>
      <c r="E36">
        <v>9.6314004064601715</v>
      </c>
      <c r="F36">
        <v>7.4437075226059291</v>
      </c>
      <c r="G36">
        <v>0.13408554836449901</v>
      </c>
    </row>
    <row r="37" spans="1:7" x14ac:dyDescent="0.2">
      <c r="A37">
        <v>37</v>
      </c>
      <c r="B37">
        <v>0.16193999999999997</v>
      </c>
      <c r="C37">
        <v>1.0546622444441747</v>
      </c>
      <c r="D37">
        <v>1.1111735048955045</v>
      </c>
      <c r="E37">
        <v>9.6933084730679422</v>
      </c>
      <c r="F37">
        <v>7.7265156470750096</v>
      </c>
      <c r="G37">
        <v>0.13905422860281597</v>
      </c>
    </row>
    <row r="38" spans="1:7" x14ac:dyDescent="0.2">
      <c r="A38">
        <v>38</v>
      </c>
      <c r="B38">
        <v>0.16193999999999997</v>
      </c>
      <c r="C38">
        <v>1.0759019061747073</v>
      </c>
      <c r="D38">
        <v>1.1364413065981045</v>
      </c>
      <c r="E38">
        <v>9.7561326298401667</v>
      </c>
      <c r="F38">
        <v>7.9964192925074364</v>
      </c>
      <c r="G38">
        <v>0.14408611242839739</v>
      </c>
    </row>
    <row r="39" spans="1:7" x14ac:dyDescent="0.2">
      <c r="A39">
        <v>39</v>
      </c>
      <c r="B39">
        <v>0.16193999999999997</v>
      </c>
      <c r="C39">
        <v>1.0983466655966587</v>
      </c>
      <c r="D39">
        <v>1.1631401747057712</v>
      </c>
      <c r="E39">
        <v>9.8213871344105623</v>
      </c>
      <c r="F39">
        <v>8.2515889556464721</v>
      </c>
      <c r="G39">
        <v>0.14918119984124331</v>
      </c>
    </row>
    <row r="40" spans="1:7" x14ac:dyDescent="0.2">
      <c r="A40">
        <v>40</v>
      </c>
      <c r="B40">
        <v>0.16193999999999997</v>
      </c>
      <c r="C40">
        <v>1.1223755592424078</v>
      </c>
      <c r="D40">
        <v>1.1915872361234194</v>
      </c>
      <c r="E40">
        <v>9.8898821941768098</v>
      </c>
      <c r="F40">
        <v>8.4914752591401168</v>
      </c>
      <c r="G40">
        <v>0.15433949084135359</v>
      </c>
    </row>
    <row r="41" spans="1:7" x14ac:dyDescent="0.2">
      <c r="A41">
        <v>41</v>
      </c>
      <c r="B41">
        <v>0.16193999999999997</v>
      </c>
      <c r="C41">
        <v>1.1482188924753005</v>
      </c>
      <c r="D41">
        <v>1.2221849944334771</v>
      </c>
      <c r="E41">
        <v>9.9617613793964725</v>
      </c>
      <c r="F41">
        <v>8.716792903890326</v>
      </c>
      <c r="G41">
        <v>0.15956098542872837</v>
      </c>
    </row>
    <row r="42" spans="1:7" x14ac:dyDescent="0.2">
      <c r="A42">
        <v>42</v>
      </c>
      <c r="B42">
        <v>0.16193999999999997</v>
      </c>
      <c r="C42">
        <v>1.1759851430855892</v>
      </c>
      <c r="D42">
        <v>1.2550793891569667</v>
      </c>
      <c r="E42">
        <v>10.035892533399501</v>
      </c>
      <c r="F42">
        <v>8.9297889232096068</v>
      </c>
      <c r="G42">
        <v>0.16484568360336754</v>
      </c>
    </row>
    <row r="43" spans="1:7" x14ac:dyDescent="0.2">
      <c r="A43">
        <v>43</v>
      </c>
      <c r="B43">
        <v>0.16193999999999997</v>
      </c>
      <c r="C43">
        <v>1.2054301700267258</v>
      </c>
      <c r="D43">
        <v>1.2901791385841628</v>
      </c>
      <c r="E43">
        <v>10.110431746593452</v>
      </c>
      <c r="F43">
        <v>9.1351149474279936</v>
      </c>
      <c r="G43">
        <v>0.17019358536527115</v>
      </c>
    </row>
    <row r="44" spans="1:7" x14ac:dyDescent="0.2">
      <c r="A44">
        <v>44</v>
      </c>
      <c r="B44">
        <v>0.16193999999999997</v>
      </c>
      <c r="C44">
        <v>1.2365883827616626</v>
      </c>
      <c r="D44">
        <v>1.3273565568330485</v>
      </c>
      <c r="E44">
        <v>10.184671106056758</v>
      </c>
      <c r="F44">
        <v>9.3381796699350677</v>
      </c>
      <c r="G44">
        <v>0.17560469071443921</v>
      </c>
    </row>
    <row r="45" spans="1:7" x14ac:dyDescent="0.2">
      <c r="A45">
        <v>45</v>
      </c>
      <c r="B45">
        <v>0.16193999999999997</v>
      </c>
      <c r="C45">
        <v>1.2695037139210306</v>
      </c>
      <c r="D45">
        <v>1.3666133709372446</v>
      </c>
      <c r="E45">
        <v>10.259212191891365</v>
      </c>
      <c r="F45">
        <v>9.5411569086935639</v>
      </c>
      <c r="G45">
        <v>0.18107899965087171</v>
      </c>
    </row>
    <row r="46" spans="1:7" x14ac:dyDescent="0.2">
      <c r="A46">
        <v>46</v>
      </c>
      <c r="B46">
        <v>0.16193999999999997</v>
      </c>
      <c r="C46">
        <v>1.3042751761091798</v>
      </c>
      <c r="D46">
        <v>1.4080595509199698</v>
      </c>
      <c r="E46">
        <v>10.3357011526025</v>
      </c>
      <c r="F46">
        <v>9.7426417065344886</v>
      </c>
      <c r="G46">
        <v>0.18661651217456865</v>
      </c>
    </row>
    <row r="47" spans="1:7" x14ac:dyDescent="0.2">
      <c r="A47">
        <v>47</v>
      </c>
      <c r="B47">
        <v>0.16193999999999997</v>
      </c>
      <c r="C47">
        <v>1.3411154233778642</v>
      </c>
      <c r="D47">
        <v>1.4515925780149372</v>
      </c>
      <c r="E47">
        <v>10.414326165814261</v>
      </c>
      <c r="F47">
        <v>9.9373760766998824</v>
      </c>
      <c r="G47">
        <v>0.19221722828553001</v>
      </c>
    </row>
    <row r="48" spans="1:7" x14ac:dyDescent="0.2">
      <c r="A48">
        <v>48</v>
      </c>
      <c r="B48">
        <v>0.16193999999999997</v>
      </c>
      <c r="C48">
        <v>1.3801268284945787</v>
      </c>
      <c r="D48">
        <v>1.4968888694288713</v>
      </c>
      <c r="E48">
        <v>10.493764406512319</v>
      </c>
      <c r="F48">
        <v>10.121557058988595</v>
      </c>
      <c r="G48">
        <v>0.19788114798375583</v>
      </c>
    </row>
    <row r="49" spans="1:7" x14ac:dyDescent="0.2">
      <c r="A49">
        <v>49</v>
      </c>
      <c r="B49">
        <v>0.16193999999999997</v>
      </c>
      <c r="C49">
        <v>1.4213402007298612</v>
      </c>
      <c r="D49">
        <v>1.5437544345657364</v>
      </c>
      <c r="E49">
        <v>10.570913078555177</v>
      </c>
      <c r="F49">
        <v>10.29664038044244</v>
      </c>
      <c r="G49">
        <v>0.20360827126924608</v>
      </c>
    </row>
    <row r="50" spans="1:7" x14ac:dyDescent="0.2">
      <c r="A50">
        <v>50</v>
      </c>
      <c r="B50">
        <v>0.16193999999999997</v>
      </c>
      <c r="C50">
        <v>1.4643933019342177</v>
      </c>
      <c r="D50">
        <v>1.5921602455479706</v>
      </c>
      <c r="E50">
        <v>10.642392299078592</v>
      </c>
      <c r="F50">
        <v>10.466526102600282</v>
      </c>
      <c r="G50">
        <v>0.20939859814200079</v>
      </c>
    </row>
    <row r="51" spans="1:7" x14ac:dyDescent="0.2">
      <c r="A51">
        <v>51</v>
      </c>
      <c r="B51">
        <v>0.16193999999999997</v>
      </c>
      <c r="C51">
        <v>1.5087464778669062</v>
      </c>
      <c r="D51">
        <v>1.6422076076275378</v>
      </c>
      <c r="E51">
        <v>10.705469619458146</v>
      </c>
      <c r="F51">
        <v>10.636467075512588</v>
      </c>
      <c r="G51">
        <v>0.21525212860201992</v>
      </c>
    </row>
    <row r="52" spans="1:7" x14ac:dyDescent="0.2">
      <c r="A52">
        <v>52</v>
      </c>
      <c r="B52">
        <v>0.16193999999999997</v>
      </c>
      <c r="C52">
        <v>1.5540000641616212</v>
      </c>
      <c r="D52">
        <v>1.6939060078933801</v>
      </c>
      <c r="E52">
        <v>10.758162865754015</v>
      </c>
      <c r="F52">
        <v>10.806589935264492</v>
      </c>
      <c r="G52">
        <v>0.22116886264930347</v>
      </c>
    </row>
    <row r="53" spans="1:7" x14ac:dyDescent="0.2">
      <c r="A53">
        <v>53</v>
      </c>
      <c r="B53">
        <v>0.16193999999999997</v>
      </c>
      <c r="C53">
        <v>1.6001237543192965</v>
      </c>
      <c r="D53">
        <v>1.7471906501916499</v>
      </c>
      <c r="E53">
        <v>10.79994988221314</v>
      </c>
      <c r="F53">
        <v>10.974936861350784</v>
      </c>
      <c r="G53">
        <v>0.22714880028385148</v>
      </c>
    </row>
    <row r="54" spans="1:7" x14ac:dyDescent="0.2">
      <c r="A54">
        <v>54</v>
      </c>
      <c r="B54">
        <v>0.16193999999999997</v>
      </c>
      <c r="C54">
        <v>1.6471390930721543</v>
      </c>
      <c r="D54">
        <v>1.8018734129139153</v>
      </c>
      <c r="E54">
        <v>10.832023112901901</v>
      </c>
      <c r="F54">
        <v>11.140554866302161</v>
      </c>
      <c r="G54">
        <v>0.23319194150566391</v>
      </c>
    </row>
    <row r="55" spans="1:7" x14ac:dyDescent="0.2">
      <c r="A55">
        <v>55</v>
      </c>
      <c r="B55">
        <v>0.16193999999999997</v>
      </c>
      <c r="C55">
        <v>1.6948885728083967</v>
      </c>
      <c r="D55">
        <v>1.8576974105637809</v>
      </c>
      <c r="E55">
        <v>10.856910861691194</v>
      </c>
      <c r="F55">
        <v>11.304856167504125</v>
      </c>
      <c r="G55">
        <v>0.23929828631474082</v>
      </c>
    </row>
    <row r="56" spans="1:7" x14ac:dyDescent="0.2">
      <c r="A56">
        <v>56</v>
      </c>
      <c r="B56">
        <v>0.16193999999999997</v>
      </c>
      <c r="C56">
        <v>1.7431977428288481</v>
      </c>
      <c r="D56">
        <v>1.9144284303655261</v>
      </c>
      <c r="E56">
        <v>10.877254857427536</v>
      </c>
      <c r="F56">
        <v>11.470653094978315</v>
      </c>
      <c r="G56">
        <v>0.24546783471108211</v>
      </c>
    </row>
    <row r="57" spans="1:7" x14ac:dyDescent="0.2">
      <c r="A57">
        <v>57</v>
      </c>
      <c r="B57">
        <v>0.16193999999999997</v>
      </c>
      <c r="C57">
        <v>1.7920954844506716</v>
      </c>
      <c r="D57">
        <v>1.971855037496703</v>
      </c>
      <c r="E57">
        <v>10.894643687503393</v>
      </c>
      <c r="F57">
        <v>11.638256614767251</v>
      </c>
      <c r="G57">
        <v>0.25170058669468787</v>
      </c>
    </row>
    <row r="58" spans="1:7" x14ac:dyDescent="0.2">
      <c r="A58">
        <v>58</v>
      </c>
      <c r="B58">
        <v>0.16193999999999997</v>
      </c>
      <c r="C58">
        <v>1.8417920915558084</v>
      </c>
      <c r="D58">
        <v>2.0298415255969458</v>
      </c>
      <c r="E58">
        <v>10.909917777282041</v>
      </c>
      <c r="F58">
        <v>11.807147558290412</v>
      </c>
      <c r="G58">
        <v>0.25799654226555807</v>
      </c>
    </row>
    <row r="59" spans="1:7" x14ac:dyDescent="0.2">
      <c r="A59">
        <v>59</v>
      </c>
      <c r="B59">
        <v>0.16193999999999997</v>
      </c>
      <c r="C59">
        <v>1.892356994888537</v>
      </c>
      <c r="D59">
        <v>2.0883095878718856</v>
      </c>
      <c r="E59">
        <v>10.923820804590084</v>
      </c>
      <c r="F59">
        <v>11.97780447877553</v>
      </c>
      <c r="G59">
        <v>0.26435570142369269</v>
      </c>
    </row>
    <row r="60" spans="1:7" x14ac:dyDescent="0.2">
      <c r="A60">
        <v>60</v>
      </c>
      <c r="B60">
        <v>0.16193999999999997</v>
      </c>
      <c r="C60">
        <v>1.9434673767549737</v>
      </c>
      <c r="D60">
        <v>2.1471265535954687</v>
      </c>
      <c r="E60">
        <v>10.93721823559733</v>
      </c>
      <c r="F60">
        <v>12.151020770213877</v>
      </c>
      <c r="G60">
        <v>0.27077806416909178</v>
      </c>
    </row>
    <row r="61" spans="1:7" x14ac:dyDescent="0.2">
      <c r="A61">
        <v>61</v>
      </c>
      <c r="B61">
        <v>0.16193999999999997</v>
      </c>
      <c r="C61">
        <v>1.9947361094188294</v>
      </c>
      <c r="D61">
        <v>2.2059502171697294</v>
      </c>
      <c r="E61">
        <v>10.9500832942642</v>
      </c>
      <c r="F61">
        <v>12.327136788207929</v>
      </c>
      <c r="G61">
        <v>0.27726363050175523</v>
      </c>
    </row>
    <row r="62" spans="1:7" x14ac:dyDescent="0.2">
      <c r="A62">
        <v>62</v>
      </c>
      <c r="B62">
        <v>0.16193999999999997</v>
      </c>
      <c r="C62">
        <v>2.0457557053243427</v>
      </c>
      <c r="D62">
        <v>2.2641893968889573</v>
      </c>
      <c r="E62">
        <v>10.961262970191353</v>
      </c>
      <c r="F62">
        <v>12.503507011117957</v>
      </c>
      <c r="G62">
        <v>0.28381240042168321</v>
      </c>
    </row>
    <row r="63" spans="1:7" x14ac:dyDescent="0.2">
      <c r="A63">
        <v>63</v>
      </c>
      <c r="B63">
        <v>0.16193999999999997</v>
      </c>
      <c r="C63">
        <v>2.0962475966240643</v>
      </c>
      <c r="D63">
        <v>2.321106772304256</v>
      </c>
      <c r="E63">
        <v>10.969788827549197</v>
      </c>
      <c r="F63">
        <v>12.67612426687997</v>
      </c>
      <c r="G63">
        <v>0.29042437392887566</v>
      </c>
    </row>
    <row r="64" spans="1:7" x14ac:dyDescent="0.2">
      <c r="A64">
        <v>64</v>
      </c>
      <c r="B64">
        <v>0.16193999999999997</v>
      </c>
      <c r="C64">
        <v>2.1457443299799657</v>
      </c>
      <c r="D64">
        <v>2.3758158768753308</v>
      </c>
      <c r="E64">
        <v>10.976993409388157</v>
      </c>
      <c r="F64">
        <v>12.844839713956354</v>
      </c>
      <c r="G64">
        <v>0.29709955102333241</v>
      </c>
    </row>
    <row r="65" spans="1:7" x14ac:dyDescent="0.2">
      <c r="A65">
        <v>65</v>
      </c>
      <c r="B65">
        <v>0.16193999999999997</v>
      </c>
      <c r="C65">
        <v>2.1937092218310461</v>
      </c>
      <c r="D65">
        <v>2.4279398897526452</v>
      </c>
      <c r="E65">
        <v>10.984623901304923</v>
      </c>
      <c r="F65">
        <v>13.013585752430137</v>
      </c>
      <c r="G65">
        <v>0.30383793170505369</v>
      </c>
    </row>
    <row r="66" spans="1:7" x14ac:dyDescent="0.2">
      <c r="A66">
        <v>66</v>
      </c>
      <c r="B66">
        <v>0.16193999999999997</v>
      </c>
      <c r="C66">
        <v>2.2392627527292395</v>
      </c>
      <c r="D66">
        <v>2.4769783715650653</v>
      </c>
      <c r="E66">
        <v>10.992184659426654</v>
      </c>
      <c r="F66">
        <v>13.187282283921126</v>
      </c>
      <c r="G66">
        <v>0.31063951597403938</v>
      </c>
    </row>
    <row r="67" spans="1:7" x14ac:dyDescent="0.2">
      <c r="A67">
        <v>67</v>
      </c>
      <c r="B67">
        <v>0.16193999999999997</v>
      </c>
      <c r="C67">
        <v>2.2824433480763329</v>
      </c>
      <c r="D67">
        <v>2.5235795988322964</v>
      </c>
      <c r="E67">
        <v>10.99917129516111</v>
      </c>
      <c r="F67">
        <v>13.368484207857795</v>
      </c>
      <c r="G67">
        <v>0.31750430383028949</v>
      </c>
    </row>
    <row r="68" spans="1:7" x14ac:dyDescent="0.2">
      <c r="A68">
        <v>68</v>
      </c>
      <c r="B68">
        <v>0.16193999999999997</v>
      </c>
      <c r="C68">
        <v>2.3234695842835933</v>
      </c>
      <c r="D68">
        <v>2.5680459495249748</v>
      </c>
      <c r="E68">
        <v>11.004617767797072</v>
      </c>
      <c r="F68">
        <v>13.55494273419769</v>
      </c>
      <c r="G68">
        <v>0.32443229527380402</v>
      </c>
    </row>
    <row r="69" spans="1:7" x14ac:dyDescent="0.2">
      <c r="A69">
        <v>69</v>
      </c>
      <c r="B69">
        <v>0.16193999999999997</v>
      </c>
      <c r="C69">
        <v>2.3626202929258255</v>
      </c>
      <c r="D69">
        <v>2.6102389366235466</v>
      </c>
      <c r="E69">
        <v>11.007090281817641</v>
      </c>
      <c r="F69">
        <v>13.741236318635879</v>
      </c>
      <c r="G69">
        <v>0.33142349030458307</v>
      </c>
    </row>
    <row r="70" spans="1:7" x14ac:dyDescent="0.2">
      <c r="A70">
        <v>70</v>
      </c>
      <c r="B70">
        <v>0.16193999999999997</v>
      </c>
      <c r="C70">
        <v>2.3998414172562232</v>
      </c>
      <c r="D70">
        <v>2.6497475982705838</v>
      </c>
      <c r="E70">
        <v>11.007170012648713</v>
      </c>
      <c r="F70">
        <v>13.922671586146864</v>
      </c>
      <c r="G70">
        <v>0.33847788892262648</v>
      </c>
    </row>
    <row r="71" spans="1:7" x14ac:dyDescent="0.2">
      <c r="A71">
        <v>71</v>
      </c>
      <c r="B71">
        <v>0.16193999999999997</v>
      </c>
      <c r="C71">
        <v>2.4348174152935114</v>
      </c>
      <c r="D71">
        <v>2.686210057339546</v>
      </c>
      <c r="E71">
        <v>11.007170012648713</v>
      </c>
      <c r="F71">
        <v>14.097089183484275</v>
      </c>
      <c r="G71">
        <v>0.34559549112793442</v>
      </c>
    </row>
    <row r="72" spans="1:7" x14ac:dyDescent="0.2">
      <c r="A72">
        <v>72</v>
      </c>
      <c r="B72">
        <v>0.16193999999999997</v>
      </c>
      <c r="C72">
        <v>2.4673308385775861</v>
      </c>
      <c r="D72">
        <v>2.7197071243647524</v>
      </c>
      <c r="E72">
        <v>11.007170012648713</v>
      </c>
      <c r="F72">
        <v>14.2629909023709</v>
      </c>
      <c r="G72">
        <v>0.35277629692050672</v>
      </c>
    </row>
    <row r="73" spans="1:7" x14ac:dyDescent="0.2">
      <c r="A73">
        <v>73</v>
      </c>
      <c r="B73">
        <v>0.16193999999999997</v>
      </c>
      <c r="C73">
        <v>2.4978777369716472</v>
      </c>
      <c r="D73">
        <v>2.7506278328474911</v>
      </c>
      <c r="E73">
        <v>11.007170012648713</v>
      </c>
      <c r="F73">
        <v>14.41873572140425</v>
      </c>
      <c r="G73">
        <v>0.36002030630034348</v>
      </c>
    </row>
    <row r="74" spans="1:7" x14ac:dyDescent="0.2">
      <c r="A74">
        <v>74</v>
      </c>
      <c r="B74">
        <v>0.16193999999999997</v>
      </c>
      <c r="C74">
        <v>2.5271572750746123</v>
      </c>
      <c r="D74">
        <v>2.779376179487866</v>
      </c>
      <c r="E74">
        <v>11.007170012648713</v>
      </c>
      <c r="F74">
        <v>14.560934158045111</v>
      </c>
      <c r="G74">
        <v>0.36732751926744472</v>
      </c>
    </row>
    <row r="75" spans="1:7" x14ac:dyDescent="0.2">
      <c r="A75">
        <v>75</v>
      </c>
      <c r="B75">
        <v>0.16193999999999997</v>
      </c>
      <c r="C75">
        <v>2.5553041303291373</v>
      </c>
      <c r="D75">
        <v>2.806126833128971</v>
      </c>
      <c r="E75">
        <v>11.007170012648713</v>
      </c>
      <c r="F75">
        <v>14.685509451263572</v>
      </c>
      <c r="G75">
        <v>0.37469793582181032</v>
      </c>
    </row>
    <row r="76" spans="1:7" x14ac:dyDescent="0.2">
      <c r="A76">
        <v>76</v>
      </c>
      <c r="B76">
        <v>0.16193999999999997</v>
      </c>
      <c r="C76">
        <v>2.5820570070726223</v>
      </c>
      <c r="D76">
        <v>2.830887955656503</v>
      </c>
      <c r="E76">
        <v>11.007170012648713</v>
      </c>
      <c r="F76">
        <v>14.793084762435724</v>
      </c>
      <c r="G76">
        <v>0.38213155596344039</v>
      </c>
    </row>
    <row r="77" spans="1:7" x14ac:dyDescent="0.2">
      <c r="A77">
        <v>77</v>
      </c>
      <c r="B77">
        <v>0.16193999999999997</v>
      </c>
      <c r="C77">
        <v>2.6067217340395965</v>
      </c>
      <c r="D77">
        <v>2.8535834205081403</v>
      </c>
      <c r="E77">
        <v>11.007170012648713</v>
      </c>
      <c r="F77">
        <v>14.88711706335217</v>
      </c>
      <c r="G77">
        <v>0.38962837969233488</v>
      </c>
    </row>
    <row r="78" spans="1:7" x14ac:dyDescent="0.2">
      <c r="A78">
        <v>78</v>
      </c>
      <c r="B78">
        <v>0.16193999999999997</v>
      </c>
      <c r="C78">
        <v>2.6289808779477206</v>
      </c>
      <c r="D78">
        <v>2.8742700459594932</v>
      </c>
      <c r="E78">
        <v>11.007170012648713</v>
      </c>
      <c r="F78">
        <v>14.969821405494514</v>
      </c>
      <c r="G78">
        <v>0.39718840700849389</v>
      </c>
    </row>
    <row r="79" spans="1:7" x14ac:dyDescent="0.2">
      <c r="A79">
        <v>79</v>
      </c>
      <c r="B79">
        <v>0.16193999999999997</v>
      </c>
      <c r="C79">
        <v>2.6490558522196883</v>
      </c>
      <c r="D79">
        <v>2.8931769719965854</v>
      </c>
      <c r="E79">
        <v>11.007170012648713</v>
      </c>
      <c r="F79">
        <v>15.04151032791626</v>
      </c>
      <c r="G79">
        <v>0.40481163791191727</v>
      </c>
    </row>
    <row r="80" spans="1:7" x14ac:dyDescent="0.2">
      <c r="A80">
        <v>80</v>
      </c>
      <c r="B80">
        <v>0.16193999999999997</v>
      </c>
      <c r="C80">
        <v>2.6673440449832335</v>
      </c>
      <c r="D80">
        <v>2.9105164716523566</v>
      </c>
      <c r="E80">
        <v>11.007170012648713</v>
      </c>
      <c r="F80">
        <v>15.1007213770903</v>
      </c>
      <c r="G80">
        <v>0.41249807240260511</v>
      </c>
    </row>
    <row r="81" spans="1:7" x14ac:dyDescent="0.2">
      <c r="A81">
        <v>81</v>
      </c>
      <c r="B81">
        <v>0.16193999999999997</v>
      </c>
      <c r="C81">
        <v>2.6839978934126347</v>
      </c>
      <c r="D81">
        <v>2.9263468101098407</v>
      </c>
      <c r="E81">
        <v>11.007170012648713</v>
      </c>
      <c r="F81">
        <v>15.147348936457497</v>
      </c>
      <c r="G81">
        <v>0.42024771048055731</v>
      </c>
    </row>
    <row r="82" spans="1:7" x14ac:dyDescent="0.2">
      <c r="A82">
        <v>82</v>
      </c>
      <c r="B82">
        <v>0.16193999999999997</v>
      </c>
      <c r="C82">
        <v>2.6990809030792953</v>
      </c>
      <c r="D82">
        <v>2.9404142011524206</v>
      </c>
      <c r="E82">
        <v>11.007170012648713</v>
      </c>
      <c r="F82">
        <v>15.183245472114887</v>
      </c>
      <c r="G82">
        <v>0.42806055214577404</v>
      </c>
    </row>
    <row r="83" spans="1:7" x14ac:dyDescent="0.2">
      <c r="A83">
        <v>83</v>
      </c>
      <c r="B83">
        <v>0.16193999999999997</v>
      </c>
      <c r="C83">
        <v>2.7125053680529523</v>
      </c>
      <c r="D83">
        <v>2.9524871190601414</v>
      </c>
      <c r="E83">
        <v>11.007170012648713</v>
      </c>
      <c r="F83">
        <v>15.211399298524109</v>
      </c>
      <c r="G83">
        <v>0.43593659739825519</v>
      </c>
    </row>
    <row r="84" spans="1:7" x14ac:dyDescent="0.2">
      <c r="A84">
        <v>84</v>
      </c>
      <c r="B84">
        <v>0.16193999999999997</v>
      </c>
      <c r="C84">
        <v>2.7245175439387106</v>
      </c>
      <c r="D84">
        <v>2.9625957750239156</v>
      </c>
      <c r="E84">
        <v>11.007170012648713</v>
      </c>
      <c r="F84">
        <v>15.233241437809312</v>
      </c>
      <c r="G84">
        <v>0.44387584623800075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4"/>
  <sheetViews>
    <sheetView topLeftCell="A56" workbookViewId="0"/>
  </sheetViews>
  <sheetFormatPr baseColWidth="10" defaultColWidth="8.83203125" defaultRowHeight="15" x14ac:dyDescent="0.2"/>
  <cols>
    <col min="1" max="1" width="5.5" customWidth="1"/>
    <col min="2" max="2" width="8.83203125" customWidth="1"/>
    <col min="3" max="4" width="12.6640625" customWidth="1"/>
    <col min="5" max="6" width="11.83203125" customWidth="1"/>
    <col min="7" max="7" width="14.6640625" customWidth="1"/>
  </cols>
  <sheetData>
    <row r="1" spans="1:7" x14ac:dyDescent="0.2">
      <c r="A1" s="18" t="s">
        <v>175</v>
      </c>
      <c r="B1" s="18" t="s">
        <v>204</v>
      </c>
      <c r="C1" s="18" t="s">
        <v>176</v>
      </c>
      <c r="D1" s="18" t="s">
        <v>189</v>
      </c>
      <c r="E1" s="18" t="s">
        <v>206</v>
      </c>
      <c r="F1" s="18" t="s">
        <v>207</v>
      </c>
      <c r="G1" s="18" t="s">
        <v>177</v>
      </c>
    </row>
    <row r="2" spans="1:7" x14ac:dyDescent="0.2">
      <c r="A2">
        <v>2</v>
      </c>
      <c r="B2">
        <v>9.360000000000035E-3</v>
      </c>
      <c r="C2">
        <v>0.13515155423152278</v>
      </c>
      <c r="D2">
        <v>0.17730243996961423</v>
      </c>
      <c r="E2">
        <v>3.032558626934327</v>
      </c>
      <c r="F2">
        <v>1.5827738218308456</v>
      </c>
      <c r="G2">
        <v>7.5592343856081797E-3</v>
      </c>
    </row>
    <row r="3" spans="1:7" x14ac:dyDescent="0.2">
      <c r="A3">
        <v>3</v>
      </c>
      <c r="B3">
        <v>1.8809999999999993E-2</v>
      </c>
      <c r="C3">
        <v>0.26872542789367004</v>
      </c>
      <c r="D3">
        <v>0.35201180675656396</v>
      </c>
      <c r="E3">
        <v>5.9772230210356643</v>
      </c>
      <c r="F3">
        <v>3.1422704222176905</v>
      </c>
      <c r="G3">
        <v>1.5218226769608325E-2</v>
      </c>
    </row>
    <row r="4" spans="1:7" x14ac:dyDescent="0.2">
      <c r="A4">
        <v>4</v>
      </c>
      <c r="B4">
        <v>2.8410000000000046E-2</v>
      </c>
      <c r="C4">
        <v>0.39929765456974564</v>
      </c>
      <c r="D4">
        <v>0.5214757030405589</v>
      </c>
      <c r="E4">
        <v>8.7701240909364717</v>
      </c>
      <c r="F4">
        <v>4.659034852412403</v>
      </c>
      <c r="G4">
        <v>2.2976977152000436E-2</v>
      </c>
    </row>
    <row r="5" spans="1:7" x14ac:dyDescent="0.2">
      <c r="A5">
        <v>5</v>
      </c>
      <c r="B5">
        <v>3.6660000000000026E-2</v>
      </c>
      <c r="C5">
        <v>0.52548643464515088</v>
      </c>
      <c r="D5">
        <v>0.68355834207995925</v>
      </c>
      <c r="E5">
        <v>11.365260359440878</v>
      </c>
      <c r="F5">
        <v>6.1173148837111384</v>
      </c>
      <c r="G5">
        <v>3.08354855327845E-2</v>
      </c>
    </row>
    <row r="6" spans="1:7" x14ac:dyDescent="0.2">
      <c r="A6">
        <v>6</v>
      </c>
      <c r="B6">
        <v>4.4869999999999965E-2</v>
      </c>
      <c r="C6">
        <v>0.64616909203315653</v>
      </c>
      <c r="D6">
        <v>0.83653837607922721</v>
      </c>
      <c r="E6">
        <v>13.730065984783714</v>
      </c>
      <c r="F6">
        <v>7.5067431340113338</v>
      </c>
      <c r="G6">
        <v>3.8793751911960529E-2</v>
      </c>
    </row>
    <row r="7" spans="1:7" x14ac:dyDescent="0.2">
      <c r="A7">
        <v>7</v>
      </c>
      <c r="B7">
        <v>5.3059999999999996E-2</v>
      </c>
      <c r="C7">
        <v>0.76086862879097805</v>
      </c>
      <c r="D7">
        <v>0.97957024173869855</v>
      </c>
      <c r="E7">
        <v>15.842200419445442</v>
      </c>
      <c r="F7">
        <v>8.8206810342618063</v>
      </c>
      <c r="G7">
        <v>4.6851776289528538E-2</v>
      </c>
    </row>
    <row r="8" spans="1:7" x14ac:dyDescent="0.2">
      <c r="A8">
        <v>8</v>
      </c>
      <c r="B8">
        <v>6.1270000000000047E-2</v>
      </c>
      <c r="C8">
        <v>0.86970137895877164</v>
      </c>
      <c r="D8">
        <v>1.1124659580837191</v>
      </c>
      <c r="E8">
        <v>17.68746506103367</v>
      </c>
      <c r="F8">
        <v>10.053334680982083</v>
      </c>
      <c r="G8">
        <v>5.5009558665488498E-2</v>
      </c>
    </row>
    <row r="9" spans="1:7" x14ac:dyDescent="0.2">
      <c r="A9">
        <v>9</v>
      </c>
      <c r="B9">
        <v>6.9529999999999981E-2</v>
      </c>
      <c r="C9">
        <v>0.97316485617811888</v>
      </c>
      <c r="D9">
        <v>1.2349687136875418</v>
      </c>
      <c r="E9">
        <v>19.258302314209676</v>
      </c>
      <c r="F9">
        <v>11.199458004399602</v>
      </c>
      <c r="G9">
        <v>6.326709903984043E-2</v>
      </c>
    </row>
    <row r="10" spans="1:7" x14ac:dyDescent="0.2">
      <c r="A10">
        <v>10</v>
      </c>
      <c r="B10">
        <v>7.6160000000000005E-2</v>
      </c>
      <c r="C10">
        <v>1.0716130780978954</v>
      </c>
      <c r="D10">
        <v>1.3469194221392795</v>
      </c>
      <c r="E10">
        <v>20.553052911352719</v>
      </c>
      <c r="F10">
        <v>12.256699208959006</v>
      </c>
      <c r="G10">
        <v>7.1624397412584292E-2</v>
      </c>
    </row>
    <row r="11" spans="1:7" x14ac:dyDescent="0.2">
      <c r="A11">
        <v>11</v>
      </c>
      <c r="B11">
        <v>8.268999999999993E-2</v>
      </c>
      <c r="C11">
        <v>1.1652636510835106</v>
      </c>
      <c r="D11">
        <v>1.4483969321990642</v>
      </c>
      <c r="E11">
        <v>21.576177418255146</v>
      </c>
      <c r="F11">
        <v>13.225908667004452</v>
      </c>
      <c r="G11">
        <v>8.0081453783720141E-2</v>
      </c>
    </row>
    <row r="12" spans="1:7" x14ac:dyDescent="0.2">
      <c r="A12">
        <v>12</v>
      </c>
      <c r="B12">
        <v>8.9110000000000023E-2</v>
      </c>
      <c r="C12">
        <v>1.2542581769039227</v>
      </c>
      <c r="D12">
        <v>1.5399588807083358</v>
      </c>
      <c r="E12">
        <v>22.339246439110969</v>
      </c>
      <c r="F12">
        <v>14.109223432870493</v>
      </c>
      <c r="G12">
        <v>8.8638268153247962E-2</v>
      </c>
    </row>
    <row r="13" spans="1:7" x14ac:dyDescent="0.2">
      <c r="A13">
        <v>13</v>
      </c>
      <c r="B13">
        <v>9.542000000000006E-2</v>
      </c>
      <c r="C13">
        <v>1.3389733226658023</v>
      </c>
      <c r="D13">
        <v>1.6219751608084352</v>
      </c>
      <c r="E13">
        <v>22.862257883420437</v>
      </c>
      <c r="F13">
        <v>14.908152396338666</v>
      </c>
      <c r="G13">
        <v>9.7294840521167741E-2</v>
      </c>
    </row>
    <row r="14" spans="1:7" x14ac:dyDescent="0.2">
      <c r="A14">
        <v>14</v>
      </c>
      <c r="B14">
        <v>0.10165000000000002</v>
      </c>
      <c r="C14">
        <v>1.4200069621777878</v>
      </c>
      <c r="D14">
        <v>1.6959332915596146</v>
      </c>
      <c r="E14">
        <v>23.175146628938109</v>
      </c>
      <c r="F14">
        <v>15.622307376857316</v>
      </c>
      <c r="G14">
        <v>0.10605117088747948</v>
      </c>
    </row>
    <row r="15" spans="1:7" x14ac:dyDescent="0.2">
      <c r="A15">
        <v>15</v>
      </c>
      <c r="B15">
        <v>0.10603999999999991</v>
      </c>
      <c r="C15">
        <v>1.4976836049162714</v>
      </c>
      <c r="D15">
        <v>1.7631799730364885</v>
      </c>
      <c r="E15">
        <v>23.319624906526101</v>
      </c>
      <c r="F15">
        <v>16.249401588946228</v>
      </c>
      <c r="G15">
        <v>0.11490725925218317</v>
      </c>
    </row>
    <row r="16" spans="1:7" x14ac:dyDescent="0.2">
      <c r="A16">
        <v>16</v>
      </c>
      <c r="B16">
        <v>0.11073</v>
      </c>
      <c r="C16">
        <v>1.5718832824331601</v>
      </c>
      <c r="D16">
        <v>1.8249586533353812</v>
      </c>
      <c r="E16">
        <v>23.352734977391538</v>
      </c>
      <c r="F16">
        <v>16.791310424141638</v>
      </c>
      <c r="G16">
        <v>0.12386310561527886</v>
      </c>
    </row>
    <row r="17" spans="1:7" x14ac:dyDescent="0.2">
      <c r="A17">
        <v>17</v>
      </c>
      <c r="B17">
        <v>0.11565000000000003</v>
      </c>
      <c r="C17">
        <v>1.6421097588102458</v>
      </c>
      <c r="D17">
        <v>1.8821869331857715</v>
      </c>
      <c r="E17">
        <v>23.352734977391538</v>
      </c>
      <c r="F17">
        <v>17.255293398885662</v>
      </c>
      <c r="G17">
        <v>0.13291870997676647</v>
      </c>
    </row>
    <row r="18" spans="1:7" x14ac:dyDescent="0.2">
      <c r="A18">
        <v>18</v>
      </c>
      <c r="B18">
        <v>0.12070000000000003</v>
      </c>
      <c r="C18">
        <v>1.708133783508297</v>
      </c>
      <c r="D18">
        <v>1.9343738017662948</v>
      </c>
      <c r="E18">
        <v>23.352734977391538</v>
      </c>
      <c r="F18">
        <v>17.648701205690266</v>
      </c>
      <c r="G18">
        <v>0.14207407233664604</v>
      </c>
    </row>
    <row r="19" spans="1:7" x14ac:dyDescent="0.2">
      <c r="A19">
        <v>19</v>
      </c>
      <c r="B19">
        <v>0.12579000000000007</v>
      </c>
      <c r="C19">
        <v>1.7698375281960443</v>
      </c>
      <c r="D19">
        <v>1.9814685592219685</v>
      </c>
      <c r="E19">
        <v>23.352734977391538</v>
      </c>
      <c r="F19">
        <v>17.976529635998187</v>
      </c>
      <c r="G19">
        <v>0.15132919269491757</v>
      </c>
    </row>
    <row r="20" spans="1:7" x14ac:dyDescent="0.2">
      <c r="A20">
        <v>20</v>
      </c>
      <c r="B20">
        <v>0.12874999999999992</v>
      </c>
      <c r="C20">
        <v>1.8273861096202497</v>
      </c>
      <c r="D20">
        <v>2.0251377629844374</v>
      </c>
      <c r="E20">
        <v>23.352734977391538</v>
      </c>
      <c r="F20">
        <v>18.241528497147833</v>
      </c>
      <c r="G20">
        <v>0.16068407105158111</v>
      </c>
    </row>
    <row r="21" spans="1:7" x14ac:dyDescent="0.2">
      <c r="A21">
        <v>21</v>
      </c>
      <c r="B21">
        <v>0.13210999999999995</v>
      </c>
      <c r="C21">
        <v>1.8807608423810998</v>
      </c>
      <c r="D21">
        <v>2.0668107558599185</v>
      </c>
      <c r="E21">
        <v>23.352734977391538</v>
      </c>
      <c r="F21">
        <v>18.448834405392482</v>
      </c>
      <c r="G21">
        <v>0.17013870740663659</v>
      </c>
    </row>
    <row r="22" spans="1:7" x14ac:dyDescent="0.2">
      <c r="A22">
        <v>22</v>
      </c>
      <c r="B22">
        <v>0.13578000000000001</v>
      </c>
      <c r="C22">
        <v>1.9300265020230045</v>
      </c>
      <c r="D22">
        <v>2.1079980565282797</v>
      </c>
      <c r="E22">
        <v>23.352734977391538</v>
      </c>
      <c r="F22">
        <v>18.612971697614853</v>
      </c>
      <c r="G22">
        <v>0.17969310176008402</v>
      </c>
    </row>
    <row r="23" spans="1:7" x14ac:dyDescent="0.2">
      <c r="A23">
        <v>23</v>
      </c>
      <c r="B23">
        <v>0.13969000000000009</v>
      </c>
      <c r="C23">
        <v>1.9753590202539002</v>
      </c>
      <c r="D23">
        <v>2.1485294093793414</v>
      </c>
      <c r="E23">
        <v>23.352734977391538</v>
      </c>
      <c r="F23">
        <v>18.749660725860373</v>
      </c>
      <c r="G23">
        <v>0.18934725411192346</v>
      </c>
    </row>
    <row r="24" spans="1:7" x14ac:dyDescent="0.2">
      <c r="A24">
        <v>24</v>
      </c>
      <c r="B24">
        <v>0.14373999999999998</v>
      </c>
      <c r="C24">
        <v>2.0171781156021238</v>
      </c>
      <c r="D24">
        <v>2.1874506076578886</v>
      </c>
      <c r="E24">
        <v>23.352734977391538</v>
      </c>
      <c r="F24">
        <v>18.872551654419052</v>
      </c>
      <c r="G24">
        <v>0.19910116446215478</v>
      </c>
    </row>
    <row r="25" spans="1:7" x14ac:dyDescent="0.2">
      <c r="A25">
        <v>25</v>
      </c>
      <c r="B25">
        <v>0.14491000000000009</v>
      </c>
      <c r="C25">
        <v>2.0561074415807878</v>
      </c>
      <c r="D25">
        <v>2.2240526814188804</v>
      </c>
      <c r="E25">
        <v>23.352734977391538</v>
      </c>
      <c r="F25">
        <v>18.992211098378426</v>
      </c>
      <c r="G25">
        <v>0.20895483281077815</v>
      </c>
    </row>
    <row r="26" spans="1:7" x14ac:dyDescent="0.2">
      <c r="A26">
        <v>26</v>
      </c>
      <c r="B26">
        <v>0.14674000000000009</v>
      </c>
      <c r="C26">
        <v>2.0925240918680719</v>
      </c>
      <c r="D26">
        <v>2.2589241204905717</v>
      </c>
      <c r="E26">
        <v>23.352734977391538</v>
      </c>
      <c r="F26">
        <v>19.112592403992224</v>
      </c>
      <c r="G26">
        <v>0.21890825915779344</v>
      </c>
    </row>
    <row r="27" spans="1:7" x14ac:dyDescent="0.2">
      <c r="A27">
        <v>27</v>
      </c>
      <c r="B27">
        <v>0.1492</v>
      </c>
      <c r="C27">
        <v>2.1266451254856116</v>
      </c>
      <c r="D27">
        <v>2.2926036027489092</v>
      </c>
      <c r="E27">
        <v>23.352734977391538</v>
      </c>
      <c r="F27">
        <v>19.234439519073575</v>
      </c>
      <c r="G27">
        <v>0.22896144350320069</v>
      </c>
    </row>
    <row r="28" spans="1:7" x14ac:dyDescent="0.2">
      <c r="A28">
        <v>28</v>
      </c>
      <c r="B28">
        <v>0.15226000000000006</v>
      </c>
      <c r="C28">
        <v>2.1587779522181014</v>
      </c>
      <c r="D28">
        <v>2.3253800744871049</v>
      </c>
      <c r="E28">
        <v>23.352734977391538</v>
      </c>
      <c r="F28">
        <v>19.356599760840947</v>
      </c>
      <c r="G28">
        <v>0.2391143858469999</v>
      </c>
    </row>
    <row r="29" spans="1:7" x14ac:dyDescent="0.2">
      <c r="A29">
        <v>29</v>
      </c>
      <c r="B29">
        <v>0.15589000000000008</v>
      </c>
      <c r="C29">
        <v>2.189397171346577</v>
      </c>
      <c r="D29">
        <v>2.3578955851349463</v>
      </c>
      <c r="E29">
        <v>23.352734977391538</v>
      </c>
      <c r="F29">
        <v>19.473527924892228</v>
      </c>
      <c r="G29">
        <v>0.2493670861891911</v>
      </c>
    </row>
    <row r="30" spans="1:7" x14ac:dyDescent="0.2">
      <c r="A30">
        <v>30</v>
      </c>
      <c r="B30">
        <v>0.15651999999999999</v>
      </c>
      <c r="C30">
        <v>2.2190261285075983</v>
      </c>
      <c r="D30">
        <v>2.3903471795869002</v>
      </c>
      <c r="E30">
        <v>23.352734977391538</v>
      </c>
      <c r="F30">
        <v>19.582441147225861</v>
      </c>
      <c r="G30">
        <v>0.25971954452977425</v>
      </c>
    </row>
    <row r="31" spans="1:7" x14ac:dyDescent="0.2">
      <c r="A31">
        <v>31</v>
      </c>
      <c r="B31">
        <v>0.15748000000000006</v>
      </c>
      <c r="C31">
        <v>2.2480163008007041</v>
      </c>
      <c r="D31">
        <v>2.4238499208968163</v>
      </c>
      <c r="E31">
        <v>23.352734977391538</v>
      </c>
      <c r="F31">
        <v>19.682306138778273</v>
      </c>
      <c r="G31">
        <v>0.27017176086874933</v>
      </c>
    </row>
    <row r="32" spans="1:7" x14ac:dyDescent="0.2">
      <c r="A32">
        <v>32</v>
      </c>
      <c r="B32">
        <v>0.15873999999999988</v>
      </c>
      <c r="C32">
        <v>2.2765255776510651</v>
      </c>
      <c r="D32">
        <v>2.4575424252314981</v>
      </c>
      <c r="E32">
        <v>23.352734977391538</v>
      </c>
      <c r="F32">
        <v>19.777524651191097</v>
      </c>
      <c r="G32">
        <v>0.28072373520611643</v>
      </c>
    </row>
    <row r="33" spans="1:7" x14ac:dyDescent="0.2">
      <c r="A33">
        <v>33</v>
      </c>
      <c r="B33">
        <v>0.16025</v>
      </c>
      <c r="C33">
        <v>2.3050586338287888</v>
      </c>
      <c r="D33">
        <v>2.4929787911381354</v>
      </c>
      <c r="E33">
        <v>23.352734977391538</v>
      </c>
      <c r="F33">
        <v>19.87387283062677</v>
      </c>
      <c r="G33">
        <v>0.29137546754187549</v>
      </c>
    </row>
    <row r="34" spans="1:7" x14ac:dyDescent="0.2">
      <c r="A34">
        <v>34</v>
      </c>
      <c r="B34">
        <v>0.16193999999999997</v>
      </c>
      <c r="C34">
        <v>2.3342178595513268</v>
      </c>
      <c r="D34">
        <v>2.5324975903396978</v>
      </c>
      <c r="E34">
        <v>23.352734977391538</v>
      </c>
      <c r="F34">
        <v>19.975069157937011</v>
      </c>
      <c r="G34">
        <v>0.30212695787602639</v>
      </c>
    </row>
    <row r="35" spans="1:7" x14ac:dyDescent="0.2">
      <c r="A35">
        <v>35</v>
      </c>
      <c r="B35">
        <v>0.16193999999999997</v>
      </c>
      <c r="C35">
        <v>2.3645437254251505</v>
      </c>
      <c r="D35">
        <v>2.5775666790742728</v>
      </c>
      <c r="E35">
        <v>23.352734977391538</v>
      </c>
      <c r="F35">
        <v>20.084020825240177</v>
      </c>
      <c r="G35">
        <v>0.31297820620856937</v>
      </c>
    </row>
    <row r="36" spans="1:7" x14ac:dyDescent="0.2">
      <c r="A36">
        <v>36</v>
      </c>
      <c r="B36">
        <v>0.16193999999999997</v>
      </c>
      <c r="C36">
        <v>2.3964614579224146</v>
      </c>
      <c r="D36">
        <v>2.6267308277539194</v>
      </c>
      <c r="E36">
        <v>23.352734977391538</v>
      </c>
      <c r="F36">
        <v>20.20314717104182</v>
      </c>
      <c r="G36">
        <v>0.32392921253950435</v>
      </c>
    </row>
    <row r="37" spans="1:7" x14ac:dyDescent="0.2">
      <c r="A37">
        <v>37</v>
      </c>
      <c r="B37">
        <v>0.16193999999999997</v>
      </c>
      <c r="C37">
        <v>2.4300157759812619</v>
      </c>
      <c r="D37">
        <v>2.6778645154075407</v>
      </c>
      <c r="E37">
        <v>23.352734977391538</v>
      </c>
      <c r="F37">
        <v>20.334699683165077</v>
      </c>
      <c r="G37">
        <v>0.33497997686883124</v>
      </c>
    </row>
    <row r="38" spans="1:7" x14ac:dyDescent="0.2">
      <c r="A38">
        <v>38</v>
      </c>
      <c r="B38">
        <v>0.16193999999999997</v>
      </c>
      <c r="C38">
        <v>2.4651057195953756</v>
      </c>
      <c r="D38">
        <v>2.7292004252755468</v>
      </c>
      <c r="E38">
        <v>23.352734977391538</v>
      </c>
      <c r="F38">
        <v>20.479392226924961</v>
      </c>
      <c r="G38">
        <v>0.34613049919655015</v>
      </c>
    </row>
    <row r="39" spans="1:7" x14ac:dyDescent="0.2">
      <c r="A39">
        <v>39</v>
      </c>
      <c r="B39">
        <v>0.16193999999999997</v>
      </c>
      <c r="C39">
        <v>2.5015797985842627</v>
      </c>
      <c r="D39">
        <v>2.7802437528040471</v>
      </c>
      <c r="E39">
        <v>23.352734977391538</v>
      </c>
      <c r="F39">
        <v>20.635127630037747</v>
      </c>
      <c r="G39">
        <v>0.3573807795226609</v>
      </c>
    </row>
    <row r="40" spans="1:7" x14ac:dyDescent="0.2">
      <c r="A40">
        <v>40</v>
      </c>
      <c r="B40">
        <v>0.16193999999999997</v>
      </c>
      <c r="C40">
        <v>2.5395500203738459</v>
      </c>
      <c r="D40">
        <v>2.8322459669568532</v>
      </c>
      <c r="E40">
        <v>23.352734977391538</v>
      </c>
      <c r="F40">
        <v>20.798905272733084</v>
      </c>
      <c r="G40">
        <v>0.36873081784716372</v>
      </c>
    </row>
    <row r="41" spans="1:7" x14ac:dyDescent="0.2">
      <c r="A41">
        <v>41</v>
      </c>
      <c r="B41">
        <v>0.16193999999999997</v>
      </c>
      <c r="C41">
        <v>2.5793710895074988</v>
      </c>
      <c r="D41">
        <v>2.8869960315948435</v>
      </c>
      <c r="E41">
        <v>23.352734977391538</v>
      </c>
      <c r="F41">
        <v>20.970849555072515</v>
      </c>
      <c r="G41">
        <v>0.38018061417005838</v>
      </c>
    </row>
    <row r="42" spans="1:7" x14ac:dyDescent="0.2">
      <c r="A42">
        <v>42</v>
      </c>
      <c r="B42">
        <v>0.16193999999999997</v>
      </c>
      <c r="C42">
        <v>2.6213802781277376</v>
      </c>
      <c r="D42">
        <v>2.9459623249689511</v>
      </c>
      <c r="E42">
        <v>23.352734977391538</v>
      </c>
      <c r="F42">
        <v>21.152569290151938</v>
      </c>
      <c r="G42">
        <v>0.39173016849134512</v>
      </c>
    </row>
    <row r="43" spans="1:7" x14ac:dyDescent="0.2">
      <c r="A43">
        <v>43</v>
      </c>
      <c r="B43">
        <v>0.16193999999999997</v>
      </c>
      <c r="C43">
        <v>2.6657103737887566</v>
      </c>
      <c r="D43">
        <v>3.010151163330915</v>
      </c>
      <c r="E43">
        <v>23.352734977391538</v>
      </c>
      <c r="F43">
        <v>21.348419021984988</v>
      </c>
      <c r="G43">
        <v>0.40337948081102376</v>
      </c>
    </row>
    <row r="44" spans="1:7" x14ac:dyDescent="0.2">
      <c r="A44">
        <v>44</v>
      </c>
      <c r="B44">
        <v>0.16193999999999997</v>
      </c>
      <c r="C44">
        <v>2.7121782685318494</v>
      </c>
      <c r="D44">
        <v>3.0808429963738031</v>
      </c>
      <c r="E44">
        <v>23.352734977391538</v>
      </c>
      <c r="F44">
        <v>21.562712714715175</v>
      </c>
      <c r="G44">
        <v>0.41512855112909436</v>
      </c>
    </row>
    <row r="45" spans="1:7" x14ac:dyDescent="0.2">
      <c r="A45">
        <v>45</v>
      </c>
      <c r="B45">
        <v>0.16193999999999997</v>
      </c>
      <c r="C45">
        <v>2.7606339544768903</v>
      </c>
      <c r="D45">
        <v>3.1588922889675217</v>
      </c>
      <c r="E45">
        <v>23.352734977391538</v>
      </c>
      <c r="F45">
        <v>21.796533194961764</v>
      </c>
      <c r="G45">
        <v>0.42697737944555697</v>
      </c>
    </row>
    <row r="46" spans="1:7" x14ac:dyDescent="0.2">
      <c r="A46">
        <v>46</v>
      </c>
      <c r="B46">
        <v>0.16193999999999997</v>
      </c>
      <c r="C46">
        <v>2.8112388428108392</v>
      </c>
      <c r="D46">
        <v>3.2437762317570851</v>
      </c>
      <c r="E46">
        <v>23.352734977391538</v>
      </c>
      <c r="F46">
        <v>22.052304045189171</v>
      </c>
      <c r="G46">
        <v>0.4389259657604116</v>
      </c>
    </row>
    <row r="47" spans="1:7" x14ac:dyDescent="0.2">
      <c r="A47">
        <v>47</v>
      </c>
      <c r="B47">
        <v>0.16193999999999997</v>
      </c>
      <c r="C47">
        <v>2.864266086818378</v>
      </c>
      <c r="D47">
        <v>3.3345585846589318</v>
      </c>
      <c r="E47">
        <v>23.352734977391538</v>
      </c>
      <c r="F47">
        <v>22.33170651605446</v>
      </c>
      <c r="G47">
        <v>0.45097431007365807</v>
      </c>
    </row>
    <row r="48" spans="1:7" x14ac:dyDescent="0.2">
      <c r="A48">
        <v>48</v>
      </c>
      <c r="B48">
        <v>0.16193999999999997</v>
      </c>
      <c r="C48">
        <v>2.9197650232747114</v>
      </c>
      <c r="D48">
        <v>3.4300047062322379</v>
      </c>
      <c r="E48">
        <v>23.378134353850434</v>
      </c>
      <c r="F48">
        <v>22.632463268738519</v>
      </c>
      <c r="G48">
        <v>0.46312241238529661</v>
      </c>
    </row>
    <row r="49" spans="1:7" x14ac:dyDescent="0.2">
      <c r="A49">
        <v>49</v>
      </c>
      <c r="B49">
        <v>0.16193999999999997</v>
      </c>
      <c r="C49">
        <v>2.9773321427530628</v>
      </c>
      <c r="D49">
        <v>3.5288031181596113</v>
      </c>
      <c r="E49">
        <v>23.445271289348199</v>
      </c>
      <c r="F49">
        <v>22.947529546893794</v>
      </c>
      <c r="G49">
        <v>0.475370272695327</v>
      </c>
    </row>
    <row r="50" spans="1:7" x14ac:dyDescent="0.2">
      <c r="A50">
        <v>50</v>
      </c>
      <c r="B50">
        <v>0.16193999999999997</v>
      </c>
      <c r="C50">
        <v>3.0365728797198566</v>
      </c>
      <c r="D50">
        <v>3.6302440400301395</v>
      </c>
      <c r="E50">
        <v>23.561052122097784</v>
      </c>
      <c r="F50">
        <v>23.265609163323674</v>
      </c>
      <c r="G50">
        <v>0.4877178910037494</v>
      </c>
    </row>
    <row r="51" spans="1:7" x14ac:dyDescent="0.2">
      <c r="A51">
        <v>51</v>
      </c>
      <c r="B51">
        <v>0.16193999999999997</v>
      </c>
      <c r="C51">
        <v>3.0973487821672454</v>
      </c>
      <c r="D51">
        <v>3.7332413776843016</v>
      </c>
      <c r="E51">
        <v>23.723498343163726</v>
      </c>
      <c r="F51">
        <v>23.578149722781024</v>
      </c>
      <c r="G51">
        <v>0.50016526731056377</v>
      </c>
    </row>
    <row r="52" spans="1:7" x14ac:dyDescent="0.2">
      <c r="A52">
        <v>52</v>
      </c>
      <c r="B52">
        <v>0.16193999999999997</v>
      </c>
      <c r="C52">
        <v>3.1596588505355885</v>
      </c>
      <c r="D52">
        <v>3.8373128568111499</v>
      </c>
      <c r="E52">
        <v>23.921162740122774</v>
      </c>
      <c r="F52">
        <v>23.882407350218685</v>
      </c>
      <c r="G52">
        <v>0.51271240161577003</v>
      </c>
    </row>
    <row r="53" spans="1:7" x14ac:dyDescent="0.2">
      <c r="A53">
        <v>53</v>
      </c>
      <c r="B53">
        <v>0.16193999999999997</v>
      </c>
      <c r="C53">
        <v>3.2235323593267111</v>
      </c>
      <c r="D53">
        <v>3.9420457002400608</v>
      </c>
      <c r="E53">
        <v>24.145741738560918</v>
      </c>
      <c r="F53">
        <v>24.180232158402067</v>
      </c>
      <c r="G53">
        <v>0.52535929391936842</v>
      </c>
    </row>
    <row r="54" spans="1:7" x14ac:dyDescent="0.2">
      <c r="A54">
        <v>54</v>
      </c>
      <c r="B54">
        <v>0.16193999999999997</v>
      </c>
      <c r="C54">
        <v>3.2888819146533077</v>
      </c>
      <c r="D54">
        <v>4.0465264728536878</v>
      </c>
      <c r="E54">
        <v>24.391222804614397</v>
      </c>
      <c r="F54">
        <v>24.472980197502114</v>
      </c>
      <c r="G54">
        <v>0.5381059442213586</v>
      </c>
    </row>
    <row r="55" spans="1:7" x14ac:dyDescent="0.2">
      <c r="A55">
        <v>55</v>
      </c>
      <c r="B55">
        <v>0.16193999999999997</v>
      </c>
      <c r="C55">
        <v>3.355578427993656</v>
      </c>
      <c r="D55">
        <v>4.1499021193680354</v>
      </c>
      <c r="E55">
        <v>24.653464386085577</v>
      </c>
      <c r="F55">
        <v>24.758530466342968</v>
      </c>
      <c r="G55">
        <v>0.5509523525217408</v>
      </c>
    </row>
    <row r="56" spans="1:7" x14ac:dyDescent="0.2">
      <c r="A56">
        <v>56</v>
      </c>
      <c r="B56">
        <v>0.16193999999999997</v>
      </c>
      <c r="C56">
        <v>3.4235782512666169</v>
      </c>
      <c r="D56">
        <v>4.2510388801334544</v>
      </c>
      <c r="E56">
        <v>24.929493381399581</v>
      </c>
      <c r="F56">
        <v>25.03735018117246</v>
      </c>
      <c r="G56">
        <v>0.563898518820515</v>
      </c>
    </row>
    <row r="57" spans="1:7" x14ac:dyDescent="0.2">
      <c r="A57">
        <v>57</v>
      </c>
      <c r="B57">
        <v>0.16193999999999997</v>
      </c>
      <c r="C57">
        <v>3.4926965553894247</v>
      </c>
      <c r="D57">
        <v>4.3502107715510832</v>
      </c>
      <c r="E57">
        <v>25.217197010617095</v>
      </c>
      <c r="F57">
        <v>25.314697915007887</v>
      </c>
      <c r="G57">
        <v>0.57694444311768123</v>
      </c>
    </row>
    <row r="58" spans="1:7" x14ac:dyDescent="0.2">
      <c r="A58">
        <v>58</v>
      </c>
      <c r="B58">
        <v>0.16193999999999997</v>
      </c>
      <c r="C58">
        <v>3.5626382460244859</v>
      </c>
      <c r="D58">
        <v>4.4479789667124123</v>
      </c>
      <c r="E58">
        <v>25.514631426037724</v>
      </c>
      <c r="F58">
        <v>25.596724626569269</v>
      </c>
      <c r="G58">
        <v>0.59009012541323924</v>
      </c>
    </row>
    <row r="59" spans="1:7" x14ac:dyDescent="0.2">
      <c r="A59">
        <v>59</v>
      </c>
      <c r="B59">
        <v>0.16193999999999997</v>
      </c>
      <c r="C59">
        <v>3.633071887239792</v>
      </c>
      <c r="D59">
        <v>4.5444185068026703</v>
      </c>
      <c r="E59">
        <v>25.819900490519139</v>
      </c>
      <c r="F59">
        <v>25.88337272693035</v>
      </c>
      <c r="G59">
        <v>0.60333556570718938</v>
      </c>
    </row>
    <row r="60" spans="1:7" x14ac:dyDescent="0.2">
      <c r="A60">
        <v>60</v>
      </c>
      <c r="B60">
        <v>0.16193999999999997</v>
      </c>
      <c r="C60">
        <v>3.7036455007465854</v>
      </c>
      <c r="D60">
        <v>4.6381553651248595</v>
      </c>
      <c r="E60">
        <v>26.131018613411321</v>
      </c>
      <c r="F60">
        <v>26.169171166990331</v>
      </c>
      <c r="G60">
        <v>0.61668076399953153</v>
      </c>
    </row>
    <row r="61" spans="1:7" x14ac:dyDescent="0.2">
      <c r="A61">
        <v>61</v>
      </c>
      <c r="B61">
        <v>0.16193999999999997</v>
      </c>
      <c r="C61">
        <v>3.7740516995383642</v>
      </c>
      <c r="D61">
        <v>4.7273927687099482</v>
      </c>
      <c r="E61">
        <v>26.445875410578779</v>
      </c>
      <c r="F61">
        <v>26.449447269827722</v>
      </c>
      <c r="G61">
        <v>0.63012572029026526</v>
      </c>
    </row>
    <row r="62" spans="1:7" x14ac:dyDescent="0.2">
      <c r="A62">
        <v>62</v>
      </c>
      <c r="B62">
        <v>0.16193999999999997</v>
      </c>
      <c r="C62">
        <v>3.8438818300587441</v>
      </c>
      <c r="D62">
        <v>4.810650589795908</v>
      </c>
      <c r="E62">
        <v>26.762633387677962</v>
      </c>
      <c r="F62">
        <v>26.727955040028437</v>
      </c>
      <c r="G62">
        <v>0.64367043457939133</v>
      </c>
    </row>
    <row r="63" spans="1:7" x14ac:dyDescent="0.2">
      <c r="A63">
        <v>63</v>
      </c>
      <c r="B63">
        <v>0.16193999999999997</v>
      </c>
      <c r="C63">
        <v>3.9125812784566296</v>
      </c>
      <c r="D63">
        <v>4.886243729138811</v>
      </c>
      <c r="E63">
        <v>27.079426607377844</v>
      </c>
      <c r="F63">
        <v>27.012670788736798</v>
      </c>
      <c r="G63">
        <v>0.6573149068669093</v>
      </c>
    </row>
    <row r="64" spans="1:7" x14ac:dyDescent="0.2">
      <c r="A64">
        <v>64</v>
      </c>
      <c r="B64">
        <v>0.16193999999999997</v>
      </c>
      <c r="C64">
        <v>3.9795495710234592</v>
      </c>
      <c r="D64">
        <v>4.9516914518792312</v>
      </c>
      <c r="E64">
        <v>27.394162276032137</v>
      </c>
      <c r="F64">
        <v>27.305797648772995</v>
      </c>
      <c r="G64">
        <v>0.67105913715281917</v>
      </c>
    </row>
    <row r="65" spans="1:7" x14ac:dyDescent="0.2">
      <c r="A65">
        <v>65</v>
      </c>
      <c r="B65">
        <v>0.16193999999999997</v>
      </c>
      <c r="C65">
        <v>4.0442918006718243</v>
      </c>
      <c r="D65">
        <v>5.0050898671370501</v>
      </c>
      <c r="E65">
        <v>27.704028525839178</v>
      </c>
      <c r="F65">
        <v>27.600778773334355</v>
      </c>
      <c r="G65">
        <v>0.68490312543712106</v>
      </c>
    </row>
    <row r="66" spans="1:7" x14ac:dyDescent="0.2">
      <c r="A66">
        <v>66</v>
      </c>
      <c r="B66">
        <v>0.16193999999999997</v>
      </c>
      <c r="C66">
        <v>4.1059999483689964</v>
      </c>
      <c r="D66">
        <v>5.0436352602140886</v>
      </c>
      <c r="E66">
        <v>28.005527093075951</v>
      </c>
      <c r="F66">
        <v>27.890920736908953</v>
      </c>
      <c r="G66">
        <v>0.69884687171981485</v>
      </c>
    </row>
    <row r="67" spans="1:7" x14ac:dyDescent="0.2">
      <c r="A67">
        <v>67</v>
      </c>
      <c r="B67">
        <v>0.16193999999999997</v>
      </c>
      <c r="C67">
        <v>4.1646608008892194</v>
      </c>
      <c r="D67">
        <v>5.0695308402817565</v>
      </c>
      <c r="E67">
        <v>28.296110639026541</v>
      </c>
      <c r="F67">
        <v>28.17492389995126</v>
      </c>
      <c r="G67">
        <v>0.71289037600090055</v>
      </c>
    </row>
    <row r="68" spans="1:7" x14ac:dyDescent="0.2">
      <c r="A68">
        <v>68</v>
      </c>
      <c r="B68">
        <v>0.16193999999999997</v>
      </c>
      <c r="C68">
        <v>4.2203485257675579</v>
      </c>
      <c r="D68">
        <v>5.0854282137775746</v>
      </c>
      <c r="E68">
        <v>28.574107781144907</v>
      </c>
      <c r="F68">
        <v>28.455904735324424</v>
      </c>
      <c r="G68">
        <v>0.72703363828037837</v>
      </c>
    </row>
    <row r="69" spans="1:7" x14ac:dyDescent="0.2">
      <c r="A69">
        <v>69</v>
      </c>
      <c r="B69">
        <v>0.16193999999999997</v>
      </c>
      <c r="C69">
        <v>4.2733685374492616</v>
      </c>
      <c r="D69">
        <v>5.0946485825121401</v>
      </c>
      <c r="E69">
        <v>28.838764141030637</v>
      </c>
      <c r="F69">
        <v>28.735343259075986</v>
      </c>
      <c r="G69">
        <v>0.7412766585582482</v>
      </c>
    </row>
    <row r="70" spans="1:7" x14ac:dyDescent="0.2">
      <c r="A70">
        <v>70</v>
      </c>
      <c r="B70">
        <v>0.16193999999999997</v>
      </c>
      <c r="C70">
        <v>4.3239396065513374</v>
      </c>
      <c r="D70">
        <v>5.0987949871219822</v>
      </c>
      <c r="E70">
        <v>29.089717466328281</v>
      </c>
      <c r="F70">
        <v>29.012128740362105</v>
      </c>
      <c r="G70">
        <v>0.75561943683450972</v>
      </c>
    </row>
    <row r="71" spans="1:7" x14ac:dyDescent="0.2">
      <c r="A71">
        <v>71</v>
      </c>
      <c r="B71">
        <v>0.16193999999999997</v>
      </c>
      <c r="C71">
        <v>4.3720059159704361</v>
      </c>
      <c r="D71">
        <v>5.1005555740412261</v>
      </c>
      <c r="E71">
        <v>29.326972615586978</v>
      </c>
      <c r="F71">
        <v>29.286138368718795</v>
      </c>
      <c r="G71">
        <v>0.77006197310916336</v>
      </c>
    </row>
    <row r="72" spans="1:7" x14ac:dyDescent="0.2">
      <c r="A72">
        <v>72</v>
      </c>
      <c r="B72">
        <v>0.16193999999999997</v>
      </c>
      <c r="C72">
        <v>4.4172849432840957</v>
      </c>
      <c r="D72">
        <v>5.1026442911140775</v>
      </c>
      <c r="E72">
        <v>29.550634672662717</v>
      </c>
      <c r="F72">
        <v>29.561007446845117</v>
      </c>
      <c r="G72">
        <v>0.78460426738220901</v>
      </c>
    </row>
    <row r="73" spans="1:7" x14ac:dyDescent="0.2">
      <c r="A73">
        <v>73</v>
      </c>
      <c r="B73">
        <v>0.16193999999999997</v>
      </c>
      <c r="C73">
        <v>4.4595875260520277</v>
      </c>
      <c r="D73">
        <v>5.105533413038688</v>
      </c>
      <c r="E73">
        <v>29.761128568247916</v>
      </c>
      <c r="F73">
        <v>29.838874522910952</v>
      </c>
      <c r="G73">
        <v>0.79924631965364656</v>
      </c>
    </row>
    <row r="74" spans="1:7" x14ac:dyDescent="0.2">
      <c r="A74">
        <v>74</v>
      </c>
      <c r="B74">
        <v>0.16193999999999997</v>
      </c>
      <c r="C74">
        <v>4.4990878287205014</v>
      </c>
      <c r="D74">
        <v>5.1080941284575898</v>
      </c>
      <c r="E74">
        <v>29.95862641667841</v>
      </c>
      <c r="F74">
        <v>30.114843646973437</v>
      </c>
      <c r="G74">
        <v>0.81398812992347602</v>
      </c>
    </row>
    <row r="75" spans="1:7" x14ac:dyDescent="0.2">
      <c r="A75">
        <v>75</v>
      </c>
      <c r="B75">
        <v>0.16193999999999997</v>
      </c>
      <c r="C75">
        <v>4.53603842455838</v>
      </c>
      <c r="D75">
        <v>5.1090806747065711</v>
      </c>
      <c r="E75">
        <v>30.143359933487332</v>
      </c>
      <c r="F75">
        <v>30.375995970643558</v>
      </c>
      <c r="G75">
        <v>0.82882969819169761</v>
      </c>
    </row>
    <row r="76" spans="1:7" x14ac:dyDescent="0.2">
      <c r="A76">
        <v>76</v>
      </c>
      <c r="B76">
        <v>0.16193999999999997</v>
      </c>
      <c r="C76">
        <v>4.5704579430386687</v>
      </c>
      <c r="D76">
        <v>5.1090806747065711</v>
      </c>
      <c r="E76">
        <v>30.315285665993542</v>
      </c>
      <c r="F76">
        <v>30.612706919631187</v>
      </c>
      <c r="G76">
        <v>0.84377102445831098</v>
      </c>
    </row>
    <row r="77" spans="1:7" x14ac:dyDescent="0.2">
      <c r="A77">
        <v>77</v>
      </c>
      <c r="B77">
        <v>0.16193999999999997</v>
      </c>
      <c r="C77">
        <v>4.6019297301629809</v>
      </c>
      <c r="D77">
        <v>5.1090806747065711</v>
      </c>
      <c r="E77">
        <v>30.474061134487783</v>
      </c>
      <c r="F77">
        <v>30.824019745950174</v>
      </c>
      <c r="G77">
        <v>0.85881210872331637</v>
      </c>
    </row>
    <row r="78" spans="1:7" x14ac:dyDescent="0.2">
      <c r="A78">
        <v>78</v>
      </c>
      <c r="B78">
        <v>0.16193999999999997</v>
      </c>
      <c r="C78">
        <v>4.6300020483901925</v>
      </c>
      <c r="D78">
        <v>5.1090806747065711</v>
      </c>
      <c r="E78">
        <v>30.618858419442223</v>
      </c>
      <c r="F78">
        <v>31.013435190856356</v>
      </c>
      <c r="G78">
        <v>0.87395295098671388</v>
      </c>
    </row>
    <row r="79" spans="1:7" x14ac:dyDescent="0.2">
      <c r="A79">
        <v>79</v>
      </c>
      <c r="B79">
        <v>0.16193999999999997</v>
      </c>
      <c r="C79">
        <v>4.6545922068694505</v>
      </c>
      <c r="D79">
        <v>5.1090806747065711</v>
      </c>
      <c r="E79">
        <v>30.748452907896951</v>
      </c>
      <c r="F79">
        <v>31.183494401412482</v>
      </c>
      <c r="G79">
        <v>0.88919355124850308</v>
      </c>
    </row>
    <row r="80" spans="1:7" x14ac:dyDescent="0.2">
      <c r="A80">
        <v>80</v>
      </c>
      <c r="B80">
        <v>0.16193999999999997</v>
      </c>
      <c r="C80">
        <v>4.6762517450736372</v>
      </c>
      <c r="D80">
        <v>5.1090806747065711</v>
      </c>
      <c r="E80">
        <v>30.861515690913855</v>
      </c>
      <c r="F80">
        <v>31.330551883670875</v>
      </c>
      <c r="G80">
        <v>0.9045339095086844</v>
      </c>
    </row>
    <row r="81" spans="1:7" x14ac:dyDescent="0.2">
      <c r="A81">
        <v>81</v>
      </c>
      <c r="B81">
        <v>0.16193999999999997</v>
      </c>
      <c r="C81">
        <v>4.6957103862440777</v>
      </c>
      <c r="D81">
        <v>5.1090806747065711</v>
      </c>
      <c r="E81">
        <v>30.957532417668514</v>
      </c>
      <c r="F81">
        <v>31.449874908110921</v>
      </c>
      <c r="G81">
        <v>0.91997402576725762</v>
      </c>
    </row>
    <row r="82" spans="1:7" x14ac:dyDescent="0.2">
      <c r="A82">
        <v>82</v>
      </c>
      <c r="B82">
        <v>0.16193999999999997</v>
      </c>
      <c r="C82">
        <v>4.7131675871438414</v>
      </c>
      <c r="D82">
        <v>5.1090806747065711</v>
      </c>
      <c r="E82">
        <v>31.03728571468713</v>
      </c>
      <c r="F82">
        <v>31.541656435163425</v>
      </c>
      <c r="G82">
        <v>0.93551390002422286</v>
      </c>
    </row>
    <row r="83" spans="1:7" x14ac:dyDescent="0.2">
      <c r="A83">
        <v>83</v>
      </c>
      <c r="B83">
        <v>0.16193999999999997</v>
      </c>
      <c r="C83">
        <v>4.7284238766559596</v>
      </c>
      <c r="D83">
        <v>5.1090806747065711</v>
      </c>
      <c r="E83">
        <v>31.10311831747871</v>
      </c>
      <c r="F83">
        <v>31.612280698703124</v>
      </c>
      <c r="G83">
        <v>0.95115353227958011</v>
      </c>
    </row>
    <row r="84" spans="1:7" x14ac:dyDescent="0.2">
      <c r="A84">
        <v>84</v>
      </c>
      <c r="B84">
        <v>0.16193999999999997</v>
      </c>
      <c r="C84">
        <v>4.7414220467089576</v>
      </c>
      <c r="D84">
        <v>5.1090806747065711</v>
      </c>
      <c r="E84">
        <v>31.158721402131906</v>
      </c>
      <c r="F84">
        <v>31.670834001166707</v>
      </c>
      <c r="G84">
        <v>0.96689292253332904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Data</vt:lpstr>
      <vt:lpstr>RCP_45_Average</vt:lpstr>
      <vt:lpstr>RCP_45_Lower</vt:lpstr>
      <vt:lpstr>RCP_45_Upper</vt:lpstr>
      <vt:lpstr>RCP_85_Average</vt:lpstr>
      <vt:lpstr>RCP_85_Lower</vt:lpstr>
      <vt:lpstr>RCP_85_Upper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yfldrv6ac7@goetheuniversitaet.onmicrosoft.com</cp:lastModifiedBy>
  <dcterms:created xsi:type="dcterms:W3CDTF">2020-03-02T10:43:15Z</dcterms:created>
  <dcterms:modified xsi:type="dcterms:W3CDTF">2020-07-14T07:49:47Z</dcterms:modified>
</cp:coreProperties>
</file>