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ennylimtk\Desktop\"/>
    </mc:Choice>
  </mc:AlternateContent>
  <bookViews>
    <workbookView xWindow="0" yWindow="60" windowWidth="15360" windowHeight="7610" firstSheet="1" activeTab="3"/>
  </bookViews>
  <sheets>
    <sheet name="Information" sheetId="11" r:id="rId1"/>
    <sheet name="Overall Report (BOYS)" sheetId="27" r:id="rId2"/>
    <sheet name="Overall Report (GIRLS)" sheetId="21" r:id="rId3"/>
    <sheet name="Data_Rank (BOYS)" sheetId="20" r:id="rId4"/>
    <sheet name="Data_Rank (GIRLS)" sheetId="22" r:id="rId5"/>
    <sheet name="Sheet1" sheetId="28" r:id="rId6"/>
    <sheet name="Reference (BOYS)" sheetId="15" r:id="rId7"/>
    <sheet name="Reference (GIRLS)" sheetId="14" r:id="rId8"/>
    <sheet name="Data_Rank General (BOYS)" sheetId="23" r:id="rId9"/>
    <sheet name="Data_Rank General (GIRLS)" sheetId="24" r:id="rId10"/>
    <sheet name="Data_Rank (GIRLS P5)" sheetId="25" r:id="rId11"/>
    <sheet name="Data_Rank (BOYS P5)" sheetId="26" r:id="rId12"/>
  </sheets>
  <externalReferences>
    <externalReference r:id="rId13"/>
    <externalReference r:id="rId14"/>
  </externalReferences>
  <definedNames>
    <definedName name="a" localSheetId="4">#REF!</definedName>
    <definedName name="a" localSheetId="1">#REF!</definedName>
    <definedName name="a">#REF!</definedName>
    <definedName name="Age" localSheetId="4">#REF!</definedName>
    <definedName name="Age" localSheetId="1">#REF!</definedName>
    <definedName name="Age">#REF!</definedName>
    <definedName name="chosen_list" localSheetId="4">#REF!</definedName>
    <definedName name="chosen_list" localSheetId="1">#REF!</definedName>
    <definedName name="chosen_list">#REF!</definedName>
    <definedName name="decision" localSheetId="4">#REF!</definedName>
    <definedName name="decision" localSheetId="1">#REF!</definedName>
    <definedName name="decision">#REF!</definedName>
    <definedName name="e" localSheetId="4">#REF!</definedName>
    <definedName name="e" localSheetId="1">#REF!</definedName>
    <definedName name="e">#REF!</definedName>
    <definedName name="g" localSheetId="4">#REF!</definedName>
    <definedName name="g" localSheetId="1">#REF!</definedName>
    <definedName name="g">#REF!</definedName>
    <definedName name="Gender" localSheetId="4">#REF!</definedName>
    <definedName name="Gender" localSheetId="1">#REF!</definedName>
    <definedName name="Gender">#REF!</definedName>
    <definedName name="h" localSheetId="4">#REF!</definedName>
    <definedName name="h" localSheetId="1">#REF!</definedName>
    <definedName name="h">#REF!</definedName>
    <definedName name="_xlnm.Print_Area" localSheetId="3">'Data_Rank (BOYS)'!$A$1:$BS$50</definedName>
    <definedName name="_xlnm.Print_Area" localSheetId="4">'Data_Rank (GIRLS)'!$A$1:$BT$48</definedName>
    <definedName name="t" localSheetId="4">#REF!</definedName>
    <definedName name="t" localSheetId="1">#REF!</definedName>
    <definedName name="t">#REF!</definedName>
    <definedName name="test" localSheetId="4">#REF!</definedName>
    <definedName name="test" localSheetId="1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AX38" i="22" l="1"/>
  <c r="AW38" i="22" s="1"/>
  <c r="P38" i="22"/>
  <c r="R38" i="22" s="1"/>
  <c r="AR38" i="22" l="1"/>
  <c r="AS38" i="22"/>
  <c r="AM38" i="22"/>
  <c r="AL38" i="22"/>
  <c r="AN38" i="22"/>
  <c r="BB38" i="22"/>
  <c r="BC38" i="22"/>
  <c r="BF36" i="20" l="1"/>
  <c r="BM36" i="20" s="1"/>
  <c r="BL36" i="20" s="1"/>
  <c r="BL8" i="20"/>
  <c r="P37" i="22"/>
  <c r="R37" i="22" s="1"/>
  <c r="R36" i="22"/>
  <c r="P36" i="22"/>
  <c r="P35" i="22"/>
  <c r="R35" i="22" s="1"/>
  <c r="P34" i="22"/>
  <c r="R34" i="22" s="1"/>
  <c r="P33" i="22"/>
  <c r="R33" i="22" s="1"/>
  <c r="R29" i="22"/>
  <c r="R28" i="22"/>
  <c r="P32" i="22"/>
  <c r="R32" i="22" s="1"/>
  <c r="P31" i="22"/>
  <c r="R31" i="22" s="1"/>
  <c r="P30" i="22"/>
  <c r="R30" i="22" s="1"/>
  <c r="P29" i="22"/>
  <c r="P28" i="22"/>
  <c r="R26" i="22"/>
  <c r="P27" i="22"/>
  <c r="R27" i="22" s="1"/>
  <c r="P26" i="22"/>
  <c r="P25" i="22"/>
  <c r="R25" i="22" s="1"/>
  <c r="P24" i="22"/>
  <c r="R24" i="22" s="1"/>
  <c r="P23" i="22"/>
  <c r="R23" i="22" s="1"/>
  <c r="P22" i="22"/>
  <c r="R22" i="22" s="1"/>
  <c r="P21" i="22"/>
  <c r="R21" i="22" s="1"/>
  <c r="P20" i="22"/>
  <c r="R20" i="22" s="1"/>
  <c r="P19" i="22"/>
  <c r="R19" i="22" s="1"/>
  <c r="P18" i="22"/>
  <c r="R18" i="22" s="1"/>
  <c r="P17" i="22"/>
  <c r="R17" i="22" s="1"/>
  <c r="P16" i="22"/>
  <c r="R16" i="22" s="1"/>
  <c r="P15" i="22"/>
  <c r="R15" i="22" s="1"/>
  <c r="P14" i="22"/>
  <c r="R14" i="22" s="1"/>
  <c r="P13" i="22"/>
  <c r="R13" i="22" s="1"/>
  <c r="P12" i="22"/>
  <c r="R12" i="22" s="1"/>
  <c r="P11" i="22"/>
  <c r="R11" i="22" s="1"/>
  <c r="P10" i="22"/>
  <c r="R10" i="22" s="1"/>
  <c r="P9" i="22"/>
  <c r="R9" i="22" s="1"/>
  <c r="P8" i="22"/>
  <c r="R8" i="22" s="1"/>
  <c r="P7" i="22"/>
  <c r="R7" i="22" s="1"/>
  <c r="P6" i="22"/>
  <c r="R6" i="22" s="1"/>
  <c r="P5" i="22"/>
  <c r="R5" i="22" s="1"/>
  <c r="P4" i="22"/>
  <c r="R4" i="22" s="1"/>
  <c r="P3" i="22"/>
  <c r="R3" i="22" s="1"/>
  <c r="Q3" i="22" s="1"/>
  <c r="BM37" i="20"/>
  <c r="BL37" i="20"/>
  <c r="BL32" i="20"/>
  <c r="BL31" i="20"/>
  <c r="BL30" i="20"/>
  <c r="BM31" i="20"/>
  <c r="BM30" i="20"/>
  <c r="BL25" i="20"/>
  <c r="BM27" i="20"/>
  <c r="BM25" i="20"/>
  <c r="BM24" i="20"/>
  <c r="BM23" i="20"/>
  <c r="BL23" i="20"/>
  <c r="BM20" i="20"/>
  <c r="BL15" i="20"/>
  <c r="BM14" i="20"/>
  <c r="BM13" i="20"/>
  <c r="BM12" i="20"/>
  <c r="BM11" i="20"/>
  <c r="BM10" i="20"/>
  <c r="BM9" i="20"/>
  <c r="BM6" i="20"/>
  <c r="BL6" i="20" s="1"/>
  <c r="BM3" i="20"/>
  <c r="BB37" i="20"/>
  <c r="BB36" i="20"/>
  <c r="BB35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18" i="20"/>
  <c r="BB17" i="20"/>
  <c r="BB12" i="20"/>
  <c r="BB13" i="20" s="1"/>
  <c r="BB14" i="20" s="1"/>
  <c r="BB15" i="20" s="1"/>
  <c r="BB16" i="20" s="1"/>
  <c r="BB11" i="20"/>
  <c r="BB10" i="20"/>
  <c r="BC18" i="20"/>
  <c r="BC8" i="20"/>
  <c r="BB8" i="20" s="1"/>
  <c r="BC37" i="20"/>
  <c r="BC25" i="20"/>
  <c r="BC28" i="20"/>
  <c r="BC36" i="20"/>
  <c r="BC35" i="20"/>
  <c r="BC34" i="20"/>
  <c r="BC33" i="20"/>
  <c r="BC32" i="20"/>
  <c r="BC31" i="20"/>
  <c r="BC30" i="20"/>
  <c r="BC29" i="20"/>
  <c r="BC27" i="20"/>
  <c r="BC26" i="20"/>
  <c r="BC24" i="20"/>
  <c r="BC23" i="20"/>
  <c r="BC22" i="20"/>
  <c r="BC21" i="20"/>
  <c r="BC20" i="20"/>
  <c r="BC19" i="20"/>
  <c r="BC17" i="20"/>
  <c r="BC16" i="20"/>
  <c r="BC15" i="20"/>
  <c r="BC14" i="20"/>
  <c r="BC13" i="20"/>
  <c r="BC12" i="20"/>
  <c r="BC11" i="20"/>
  <c r="BC10" i="20"/>
  <c r="BC9" i="20"/>
  <c r="BB7" i="20"/>
  <c r="BB6" i="20"/>
  <c r="BB5" i="20"/>
  <c r="BB4" i="20"/>
  <c r="BB3" i="20"/>
  <c r="BC7" i="20"/>
  <c r="BC6" i="20"/>
  <c r="BC5" i="20"/>
  <c r="BC4" i="20"/>
  <c r="BC3" i="20"/>
  <c r="AW37" i="20"/>
  <c r="AW36" i="20"/>
  <c r="AW35" i="20"/>
  <c r="AW34" i="20"/>
  <c r="AW33" i="20"/>
  <c r="AX37" i="20"/>
  <c r="AX36" i="20"/>
  <c r="AX35" i="20"/>
  <c r="AX34" i="20"/>
  <c r="AX33" i="20"/>
  <c r="AX32" i="20"/>
  <c r="AW32" i="20"/>
  <c r="AW31" i="20"/>
  <c r="AW30" i="20"/>
  <c r="AW29" i="20"/>
  <c r="AW28" i="20"/>
  <c r="AW27" i="20"/>
  <c r="AW26" i="20"/>
  <c r="AX31" i="20"/>
  <c r="AX30" i="20"/>
  <c r="AX29" i="20"/>
  <c r="AX28" i="20"/>
  <c r="AX27" i="20"/>
  <c r="AX26" i="20"/>
  <c r="AX25" i="20"/>
  <c r="AX24" i="20"/>
  <c r="AW24" i="20" s="1"/>
  <c r="AW23" i="20"/>
  <c r="AW22" i="20"/>
  <c r="AW21" i="20"/>
  <c r="AW20" i="20"/>
  <c r="AW19" i="20"/>
  <c r="AW18" i="20"/>
  <c r="AW17" i="20"/>
  <c r="AW16" i="20"/>
  <c r="AW15" i="20"/>
  <c r="AW14" i="20"/>
  <c r="AW13" i="20"/>
  <c r="AW12" i="20"/>
  <c r="AW11" i="20"/>
  <c r="AW10" i="20"/>
  <c r="AW9" i="20"/>
  <c r="AW8" i="20"/>
  <c r="AW7" i="20"/>
  <c r="AW6" i="20"/>
  <c r="AW5" i="20"/>
  <c r="AW4" i="20"/>
  <c r="AW3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3" i="20"/>
  <c r="AX4" i="20"/>
  <c r="AX5" i="20"/>
  <c r="BC37" i="22"/>
  <c r="BB37" i="22" s="1"/>
  <c r="BC36" i="22"/>
  <c r="BB36" i="22" s="1"/>
  <c r="BC35" i="22"/>
  <c r="BB35" i="22" s="1"/>
  <c r="BC34" i="22"/>
  <c r="BB34" i="22" s="1"/>
  <c r="BC33" i="22"/>
  <c r="BB33" i="22" s="1"/>
  <c r="BC32" i="22"/>
  <c r="BB32" i="22" s="1"/>
  <c r="BC31" i="22"/>
  <c r="BB31" i="22" s="1"/>
  <c r="BC30" i="22"/>
  <c r="BB30" i="22" s="1"/>
  <c r="BC29" i="22"/>
  <c r="BB29" i="22"/>
  <c r="BC28" i="22"/>
  <c r="BB28" i="22"/>
  <c r="BC27" i="22"/>
  <c r="BB27" i="22" s="1"/>
  <c r="BC26" i="22"/>
  <c r="BB26" i="22"/>
  <c r="BC25" i="22"/>
  <c r="BB25" i="22" s="1"/>
  <c r="BC24" i="22"/>
  <c r="BB24" i="22"/>
  <c r="BC23" i="22"/>
  <c r="BB23" i="22" s="1"/>
  <c r="BC22" i="22"/>
  <c r="BB22" i="22" s="1"/>
  <c r="BC21" i="22"/>
  <c r="BB21" i="22"/>
  <c r="BC20" i="22"/>
  <c r="BB20" i="22"/>
  <c r="BC19" i="22"/>
  <c r="BB19" i="22"/>
  <c r="BC18" i="22"/>
  <c r="BB18" i="22" s="1"/>
  <c r="BC17" i="22"/>
  <c r="BB17" i="22" s="1"/>
  <c r="BC16" i="22"/>
  <c r="BB16" i="22" s="1"/>
  <c r="BC15" i="22"/>
  <c r="BB15" i="22" s="1"/>
  <c r="BC14" i="22"/>
  <c r="BB14" i="22" s="1"/>
  <c r="BC13" i="22"/>
  <c r="BB13" i="22" s="1"/>
  <c r="BC12" i="22"/>
  <c r="BB12" i="22" s="1"/>
  <c r="BC11" i="22"/>
  <c r="BB11" i="22" s="1"/>
  <c r="BC10" i="22"/>
  <c r="BB10" i="22" s="1"/>
  <c r="BC9" i="22"/>
  <c r="BB9" i="22"/>
  <c r="BC8" i="22"/>
  <c r="BB8" i="22"/>
  <c r="BC7" i="22"/>
  <c r="BB7" i="22" s="1"/>
  <c r="BC6" i="22"/>
  <c r="BB6" i="22" s="1"/>
  <c r="BC5" i="22"/>
  <c r="BB5" i="22" s="1"/>
  <c r="BC4" i="22"/>
  <c r="BB4" i="22"/>
  <c r="BC3" i="22"/>
  <c r="BB3" i="22"/>
  <c r="AX37" i="22"/>
  <c r="AW37" i="22" s="1"/>
  <c r="AX36" i="22"/>
  <c r="AW36" i="22" s="1"/>
  <c r="AX35" i="22"/>
  <c r="AW35" i="22" s="1"/>
  <c r="AX34" i="22"/>
  <c r="AW34" i="22" s="1"/>
  <c r="AX33" i="22"/>
  <c r="AW33" i="22"/>
  <c r="AX32" i="22"/>
  <c r="AW32" i="22"/>
  <c r="AX31" i="22"/>
  <c r="AW31" i="22"/>
  <c r="AX30" i="22"/>
  <c r="AW30" i="22"/>
  <c r="AX29" i="22"/>
  <c r="AW29" i="22" s="1"/>
  <c r="AX28" i="22"/>
  <c r="AW28" i="22"/>
  <c r="AX27" i="22"/>
  <c r="AW27" i="22" s="1"/>
  <c r="AX26" i="22"/>
  <c r="AW26" i="22" s="1"/>
  <c r="AX25" i="22"/>
  <c r="AW25" i="22" s="1"/>
  <c r="AX24" i="22"/>
  <c r="AW24" i="22" s="1"/>
  <c r="AX23" i="22"/>
  <c r="AW23" i="22" s="1"/>
  <c r="AX22" i="22"/>
  <c r="AW22" i="22" s="1"/>
  <c r="AX21" i="22"/>
  <c r="AW21" i="22"/>
  <c r="AX20" i="22"/>
  <c r="AW20" i="22" s="1"/>
  <c r="AX19" i="22"/>
  <c r="AW19" i="22"/>
  <c r="AX18" i="22"/>
  <c r="AW18" i="22" s="1"/>
  <c r="AX17" i="22"/>
  <c r="AW17" i="22" s="1"/>
  <c r="AX16" i="22"/>
  <c r="AW16" i="22" s="1"/>
  <c r="AX15" i="22"/>
  <c r="AW15" i="22" s="1"/>
  <c r="AX14" i="22"/>
  <c r="AW14" i="22" s="1"/>
  <c r="AX13" i="22"/>
  <c r="AW13" i="22"/>
  <c r="AX12" i="22"/>
  <c r="AW12" i="22" s="1"/>
  <c r="AX11" i="22"/>
  <c r="AW11" i="22"/>
  <c r="AX10" i="22"/>
  <c r="AW10" i="22"/>
  <c r="AX9" i="22"/>
  <c r="AW9" i="22" s="1"/>
  <c r="AX8" i="22"/>
  <c r="AW8" i="22"/>
  <c r="AX7" i="22"/>
  <c r="AW7" i="22" s="1"/>
  <c r="AX6" i="22"/>
  <c r="AW6" i="22" s="1"/>
  <c r="AX5" i="22"/>
  <c r="AW5" i="22" s="1"/>
  <c r="AX4" i="22"/>
  <c r="AW4" i="22" s="1"/>
  <c r="AW3" i="22"/>
  <c r="AX3" i="22"/>
  <c r="AS37" i="22"/>
  <c r="AR37" i="22" s="1"/>
  <c r="AS36" i="22"/>
  <c r="AR36" i="22" s="1"/>
  <c r="AS35" i="22"/>
  <c r="AR35" i="22" s="1"/>
  <c r="AS34" i="22"/>
  <c r="AR34" i="22" s="1"/>
  <c r="AS33" i="22"/>
  <c r="AR33" i="22" s="1"/>
  <c r="AS32" i="22"/>
  <c r="AR32" i="22" s="1"/>
  <c r="AS31" i="22"/>
  <c r="AR31" i="22"/>
  <c r="AS30" i="22"/>
  <c r="AR30" i="22" s="1"/>
  <c r="AS29" i="22"/>
  <c r="AS28" i="22"/>
  <c r="AS27" i="22"/>
  <c r="AS26" i="22"/>
  <c r="AS25" i="22"/>
  <c r="AS24" i="22"/>
  <c r="AS23" i="22"/>
  <c r="AS22" i="22"/>
  <c r="AS21" i="22"/>
  <c r="AS20" i="22"/>
  <c r="AS19" i="22"/>
  <c r="AS18" i="22"/>
  <c r="AS17" i="22"/>
  <c r="AS16" i="22"/>
  <c r="AS15" i="22"/>
  <c r="AS14" i="22"/>
  <c r="AS13" i="22"/>
  <c r="AS12" i="22"/>
  <c r="AS11" i="22"/>
  <c r="AS10" i="22"/>
  <c r="AS9" i="22"/>
  <c r="AS8" i="22"/>
  <c r="AS7" i="22"/>
  <c r="AS6" i="22"/>
  <c r="AS5" i="22"/>
  <c r="AR5" i="22" s="1"/>
  <c r="AS4" i="22"/>
  <c r="AR4" i="22" s="1"/>
  <c r="AS3" i="22"/>
  <c r="AR3" i="22" s="1"/>
  <c r="AN37" i="22"/>
  <c r="AM37" i="22" s="1"/>
  <c r="AL37" i="22"/>
  <c r="AN36" i="22"/>
  <c r="AM36" i="22" s="1"/>
  <c r="AL36" i="22"/>
  <c r="AN35" i="22"/>
  <c r="AM35" i="22" s="1"/>
  <c r="AL35" i="22"/>
  <c r="AN34" i="22"/>
  <c r="AM34" i="22" s="1"/>
  <c r="AL34" i="22"/>
  <c r="AN33" i="22"/>
  <c r="AM33" i="22"/>
  <c r="AL33" i="22"/>
  <c r="AN32" i="22"/>
  <c r="AM32" i="22"/>
  <c r="AL32" i="22"/>
  <c r="AN31" i="22"/>
  <c r="AM31" i="22" s="1"/>
  <c r="AL31" i="22"/>
  <c r="AN30" i="22"/>
  <c r="AM30" i="22" s="1"/>
  <c r="AL30" i="22"/>
  <c r="AN29" i="22"/>
  <c r="AM29" i="22"/>
  <c r="AL29" i="22"/>
  <c r="AN28" i="22"/>
  <c r="AM28" i="22" s="1"/>
  <c r="AL28" i="22"/>
  <c r="AN27" i="22"/>
  <c r="AM27" i="22" s="1"/>
  <c r="AL27" i="22"/>
  <c r="AN26" i="22"/>
  <c r="AM26" i="22"/>
  <c r="AL26" i="22"/>
  <c r="AN25" i="22"/>
  <c r="AM25" i="22" s="1"/>
  <c r="AL25" i="22"/>
  <c r="AN24" i="22"/>
  <c r="AM24" i="22" s="1"/>
  <c r="AL24" i="22"/>
  <c r="AN23" i="22"/>
  <c r="AM23" i="22" s="1"/>
  <c r="AL23" i="22"/>
  <c r="AN22" i="22"/>
  <c r="AM22" i="22" s="1"/>
  <c r="AL22" i="22"/>
  <c r="AN21" i="22"/>
  <c r="AM21" i="22" s="1"/>
  <c r="AL21" i="22"/>
  <c r="AN20" i="22"/>
  <c r="AM20" i="22" s="1"/>
  <c r="AL20" i="22"/>
  <c r="AN19" i="22"/>
  <c r="AM19" i="22"/>
  <c r="AL19" i="22"/>
  <c r="AN18" i="22"/>
  <c r="AM18" i="22"/>
  <c r="AL18" i="22"/>
  <c r="AN17" i="22"/>
  <c r="AM17" i="22" s="1"/>
  <c r="AL17" i="22"/>
  <c r="AN16" i="22"/>
  <c r="AM16" i="22" s="1"/>
  <c r="AL16" i="22"/>
  <c r="AN15" i="22"/>
  <c r="AM15" i="22"/>
  <c r="AL15" i="22"/>
  <c r="AN14" i="22"/>
  <c r="AM14" i="22" s="1"/>
  <c r="AL14" i="22"/>
  <c r="AN13" i="22"/>
  <c r="AM13" i="22" s="1"/>
  <c r="AL13" i="22"/>
  <c r="AN12" i="22"/>
  <c r="AM12" i="22"/>
  <c r="AL12" i="22"/>
  <c r="AN11" i="22"/>
  <c r="AM11" i="22"/>
  <c r="AL11" i="22"/>
  <c r="AN10" i="22"/>
  <c r="AM10" i="22" s="1"/>
  <c r="AL10" i="22"/>
  <c r="AN9" i="22"/>
  <c r="AM9" i="22"/>
  <c r="AL9" i="22"/>
  <c r="AN8" i="22"/>
  <c r="AM8" i="22" s="1"/>
  <c r="AL8" i="22"/>
  <c r="AN7" i="22"/>
  <c r="AM7" i="22"/>
  <c r="AL7" i="22"/>
  <c r="AN6" i="22"/>
  <c r="AM6" i="22" s="1"/>
  <c r="AL6" i="22"/>
  <c r="AN5" i="22"/>
  <c r="AM5" i="22"/>
  <c r="AL5" i="22"/>
  <c r="AN4" i="22"/>
  <c r="AM4" i="22"/>
  <c r="AL4" i="22"/>
  <c r="AN3" i="22"/>
  <c r="AM3" i="22"/>
  <c r="AL3" i="22"/>
  <c r="Q4" i="22" l="1"/>
  <c r="Q5" i="22" s="1"/>
  <c r="Q6" i="22" s="1"/>
  <c r="Q7" i="22" s="1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BB19" i="20"/>
  <c r="BB20" i="20" s="1"/>
  <c r="BB9" i="20"/>
  <c r="AW25" i="20"/>
  <c r="AR6" i="22"/>
  <c r="AR7" i="22" s="1"/>
  <c r="AR8" i="22" s="1"/>
  <c r="AR9" i="22" s="1"/>
  <c r="AR10" i="22" s="1"/>
  <c r="AR11" i="22" s="1"/>
  <c r="AR12" i="22" s="1"/>
  <c r="AR13" i="22" s="1"/>
  <c r="AR14" i="22" s="1"/>
  <c r="AR15" i="22" s="1"/>
  <c r="AR16" i="22" s="1"/>
  <c r="AR17" i="22" s="1"/>
  <c r="AR18" i="22" s="1"/>
  <c r="AR19" i="22" s="1"/>
  <c r="AR20" i="22" s="1"/>
  <c r="AR21" i="22" s="1"/>
  <c r="AR22" i="22" s="1"/>
  <c r="AR23" i="22" s="1"/>
  <c r="AR24" i="22" s="1"/>
  <c r="AR25" i="22" s="1"/>
  <c r="AR26" i="22" s="1"/>
  <c r="AR27" i="22" s="1"/>
  <c r="AR28" i="22" s="1"/>
  <c r="AR29" i="22" s="1"/>
  <c r="AA29" i="22"/>
  <c r="AS37" i="20" l="1"/>
  <c r="AR37" i="20" s="1"/>
  <c r="AS36" i="20"/>
  <c r="AR36" i="20" s="1"/>
  <c r="AS35" i="20"/>
  <c r="AR35" i="20" s="1"/>
  <c r="AS34" i="20"/>
  <c r="AR34" i="20" s="1"/>
  <c r="AS33" i="20"/>
  <c r="AR33" i="20"/>
  <c r="AS32" i="20"/>
  <c r="AR32" i="20"/>
  <c r="AS31" i="20"/>
  <c r="AR31" i="20"/>
  <c r="AS30" i="20"/>
  <c r="AR30" i="20" s="1"/>
  <c r="AS29" i="20"/>
  <c r="AR29" i="20" s="1"/>
  <c r="AS28" i="20"/>
  <c r="AR28" i="20" s="1"/>
  <c r="AS27" i="20"/>
  <c r="AR27" i="20" s="1"/>
  <c r="AS26" i="20"/>
  <c r="AR26" i="20" s="1"/>
  <c r="AS25" i="20"/>
  <c r="AR25" i="20" s="1"/>
  <c r="AS24" i="20"/>
  <c r="AR24" i="20" s="1"/>
  <c r="AS23" i="20"/>
  <c r="AR23" i="20" s="1"/>
  <c r="AR22" i="20"/>
  <c r="AS22" i="20"/>
  <c r="AS21" i="20"/>
  <c r="AS20" i="20"/>
  <c r="AS19" i="20"/>
  <c r="AR19" i="20" s="1"/>
  <c r="AS18" i="20"/>
  <c r="AS17" i="20"/>
  <c r="AS16" i="20"/>
  <c r="AR16" i="20" s="1"/>
  <c r="AR14" i="20"/>
  <c r="AS15" i="20"/>
  <c r="AR15" i="20" s="1"/>
  <c r="AS14" i="20"/>
  <c r="AR20" i="20" l="1"/>
  <c r="AR21" i="20" s="1"/>
  <c r="AR17" i="20"/>
  <c r="AR18" i="20" s="1"/>
  <c r="AR13" i="20"/>
  <c r="AS13" i="20"/>
  <c r="AR12" i="20"/>
  <c r="AS12" i="20"/>
  <c r="AR11" i="20"/>
  <c r="AS11" i="20"/>
  <c r="AR10" i="20"/>
  <c r="AS10" i="20"/>
  <c r="AS9" i="20"/>
  <c r="AR9" i="20" s="1"/>
  <c r="AS8" i="20"/>
  <c r="AR8" i="20" s="1"/>
  <c r="AR7" i="20"/>
  <c r="AS7" i="20"/>
  <c r="AS6" i="20"/>
  <c r="AR6" i="20" s="1"/>
  <c r="AR5" i="20"/>
  <c r="AR4" i="20"/>
  <c r="AR3" i="20"/>
  <c r="AS5" i="20"/>
  <c r="AS4" i="20"/>
  <c r="AS3" i="20"/>
  <c r="AM36" i="20" l="1"/>
  <c r="AM35" i="20"/>
  <c r="AM34" i="20"/>
  <c r="AM33" i="20"/>
  <c r="AM32" i="20"/>
  <c r="AM31" i="20"/>
  <c r="AM30" i="20"/>
  <c r="AN37" i="20"/>
  <c r="AN36" i="20"/>
  <c r="AN35" i="20"/>
  <c r="AN34" i="20"/>
  <c r="AN33" i="20"/>
  <c r="AN32" i="20"/>
  <c r="AN31" i="20"/>
  <c r="AL37" i="20"/>
  <c r="AL36" i="20"/>
  <c r="AL35" i="20"/>
  <c r="AL34" i="20"/>
  <c r="AL33" i="20"/>
  <c r="AL32" i="20"/>
  <c r="AL31" i="20"/>
  <c r="AM29" i="20"/>
  <c r="AM28" i="20"/>
  <c r="AM27" i="20"/>
  <c r="AM26" i="20"/>
  <c r="AM25" i="20"/>
  <c r="AM24" i="20"/>
  <c r="AM23" i="20"/>
  <c r="AM22" i="20"/>
  <c r="AM21" i="20"/>
  <c r="AM20" i="20"/>
  <c r="AM19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M18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M17" i="20"/>
  <c r="AN17" i="20"/>
  <c r="AN16" i="20"/>
  <c r="AM16" i="20" s="1"/>
  <c r="AM15" i="20"/>
  <c r="AM14" i="20"/>
  <c r="AN15" i="20"/>
  <c r="AN14" i="20"/>
  <c r="AN13" i="20"/>
  <c r="AM13" i="20" s="1"/>
  <c r="AN12" i="20"/>
  <c r="AN8" i="20"/>
  <c r="AN7" i="20"/>
  <c r="AN6" i="20"/>
  <c r="AN5" i="20"/>
  <c r="AN4" i="20"/>
  <c r="AN3" i="20"/>
  <c r="AM3" i="20" s="1"/>
  <c r="AN11" i="20"/>
  <c r="AN9" i="20"/>
  <c r="AN10" i="20"/>
  <c r="AO7" i="20"/>
  <c r="AL9" i="20"/>
  <c r="AO8" i="20"/>
  <c r="AO5" i="20"/>
  <c r="AL17" i="20"/>
  <c r="AL16" i="20"/>
  <c r="AL15" i="20"/>
  <c r="AL14" i="20"/>
  <c r="AL13" i="20"/>
  <c r="AL12" i="20"/>
  <c r="AL11" i="20"/>
  <c r="AL10" i="20"/>
  <c r="AL8" i="20"/>
  <c r="AL7" i="20"/>
  <c r="AL6" i="20"/>
  <c r="AL5" i="20"/>
  <c r="AO4" i="20"/>
  <c r="AL4" i="20"/>
  <c r="AO3" i="20"/>
  <c r="AL3" i="20"/>
  <c r="W37" i="20"/>
  <c r="W36" i="20"/>
  <c r="W35" i="20"/>
  <c r="W34" i="20"/>
  <c r="W33" i="20"/>
  <c r="W32" i="20"/>
  <c r="W31" i="20"/>
  <c r="S39" i="20"/>
  <c r="S38" i="20"/>
  <c r="S37" i="20"/>
  <c r="S36" i="20"/>
  <c r="S34" i="20"/>
  <c r="S33" i="20"/>
  <c r="S32" i="20"/>
  <c r="S31" i="20"/>
  <c r="P37" i="20"/>
  <c r="R37" i="20" s="1"/>
  <c r="P36" i="20"/>
  <c r="R36" i="20" s="1"/>
  <c r="P35" i="20"/>
  <c r="R35" i="20" s="1"/>
  <c r="Q31" i="20"/>
  <c r="P34" i="20"/>
  <c r="R34" i="20" s="1"/>
  <c r="P33" i="20"/>
  <c r="R33" i="20" s="1"/>
  <c r="P32" i="20"/>
  <c r="Q32" i="20" s="1"/>
  <c r="P31" i="20"/>
  <c r="R31" i="20" s="1"/>
  <c r="P30" i="20"/>
  <c r="Q30" i="20" s="1"/>
  <c r="P29" i="20"/>
  <c r="Q29" i="20" s="1"/>
  <c r="P28" i="20"/>
  <c r="Q28" i="20" s="1"/>
  <c r="P27" i="20"/>
  <c r="R27" i="20" s="1"/>
  <c r="P26" i="20"/>
  <c r="R26" i="20" s="1"/>
  <c r="P25" i="20"/>
  <c r="R25" i="20" s="1"/>
  <c r="P24" i="20"/>
  <c r="R24" i="20" s="1"/>
  <c r="P23" i="20"/>
  <c r="R23" i="20" s="1"/>
  <c r="P22" i="20"/>
  <c r="R22" i="20" s="1"/>
  <c r="P21" i="20"/>
  <c r="R21" i="20" s="1"/>
  <c r="P20" i="20"/>
  <c r="R20" i="20" s="1"/>
  <c r="R19" i="20"/>
  <c r="Q19" i="20"/>
  <c r="P19" i="20"/>
  <c r="P18" i="20"/>
  <c r="R18" i="20" s="1"/>
  <c r="P17" i="20"/>
  <c r="Q17" i="20" s="1"/>
  <c r="R16" i="20"/>
  <c r="P16" i="20"/>
  <c r="Q16" i="20" s="1"/>
  <c r="P15" i="20"/>
  <c r="R15" i="20" s="1"/>
  <c r="P14" i="20"/>
  <c r="R14" i="20" s="1"/>
  <c r="P13" i="20"/>
  <c r="R13" i="20" s="1"/>
  <c r="P12" i="20"/>
  <c r="R12" i="20" s="1"/>
  <c r="R11" i="20"/>
  <c r="Q11" i="20"/>
  <c r="P11" i="20"/>
  <c r="P10" i="20"/>
  <c r="R10" i="20" s="1"/>
  <c r="P9" i="20"/>
  <c r="R9" i="20" s="1"/>
  <c r="R8" i="20"/>
  <c r="P8" i="20"/>
  <c r="Q8" i="20" s="1"/>
  <c r="P7" i="20"/>
  <c r="R7" i="20" s="1"/>
  <c r="P6" i="20"/>
  <c r="Q6" i="20" s="1"/>
  <c r="P5" i="20"/>
  <c r="R5" i="20" s="1"/>
  <c r="P4" i="20"/>
  <c r="R4" i="20" s="1"/>
  <c r="P3" i="20"/>
  <c r="R3" i="20" s="1"/>
  <c r="Q3" i="20" s="1"/>
  <c r="R29" i="20" l="1"/>
  <c r="Q21" i="20"/>
  <c r="R30" i="20"/>
  <c r="R28" i="20"/>
  <c r="Q22" i="20"/>
  <c r="Q15" i="20"/>
  <c r="Q7" i="20"/>
  <c r="Q35" i="20"/>
  <c r="Q14" i="20"/>
  <c r="Q9" i="20"/>
  <c r="Q12" i="20"/>
  <c r="R17" i="20"/>
  <c r="Q20" i="20"/>
  <c r="Q23" i="20"/>
  <c r="Q25" i="20"/>
  <c r="Q33" i="20"/>
  <c r="Q36" i="20"/>
  <c r="R6" i="20"/>
  <c r="Q10" i="20"/>
  <c r="Q18" i="20"/>
  <c r="Q27" i="20"/>
  <c r="Q24" i="20"/>
  <c r="Q26" i="20"/>
  <c r="Q34" i="20"/>
  <c r="R32" i="20"/>
  <c r="Q37" i="20"/>
  <c r="Q4" i="20"/>
  <c r="Q5" i="20" s="1"/>
  <c r="Q13" i="20"/>
  <c r="AM4" i="20"/>
  <c r="AM5" i="20"/>
  <c r="AM6" i="20" s="1"/>
  <c r="AM7" i="20" s="1"/>
  <c r="AM8" i="20" s="1"/>
  <c r="AM9" i="20" s="1"/>
  <c r="AM10" i="20" s="1"/>
  <c r="AM11" i="20" s="1"/>
  <c r="AM12" i="20" s="1"/>
  <c r="BL20" i="20" l="1"/>
  <c r="BL18" i="20"/>
  <c r="BL17" i="20"/>
  <c r="BL16" i="20"/>
  <c r="BL14" i="20"/>
  <c r="BL13" i="20"/>
  <c r="BL12" i="20"/>
  <c r="BL11" i="20"/>
  <c r="BL10" i="20"/>
  <c r="BL9" i="20"/>
  <c r="BL4" i="20"/>
  <c r="BQ37" i="20" l="1"/>
  <c r="AA33" i="22"/>
  <c r="AA32" i="22"/>
  <c r="AA31" i="22"/>
  <c r="AA30" i="22"/>
  <c r="AA27" i="22"/>
  <c r="AA26" i="22"/>
  <c r="AB29" i="22" s="1"/>
  <c r="AA25" i="22"/>
  <c r="AA28" i="22"/>
  <c r="AA24" i="22"/>
  <c r="AA23" i="22"/>
  <c r="AA22" i="22"/>
  <c r="AA21" i="22"/>
  <c r="AA12" i="22"/>
  <c r="AA11" i="22"/>
  <c r="AA20" i="22"/>
  <c r="AA19" i="22"/>
  <c r="AA18" i="22"/>
  <c r="AA17" i="22"/>
  <c r="AA16" i="22"/>
  <c r="AA15" i="22"/>
  <c r="AA14" i="22"/>
  <c r="AA13" i="22"/>
  <c r="AA10" i="22"/>
  <c r="AA8" i="22"/>
  <c r="AA7" i="22"/>
  <c r="AA6" i="22"/>
  <c r="AA5" i="22"/>
  <c r="AA4" i="22"/>
  <c r="AA3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AB31" i="22" l="1"/>
  <c r="AB25" i="22"/>
  <c r="AB33" i="22"/>
  <c r="AB26" i="22"/>
  <c r="AB32" i="22"/>
  <c r="AB34" i="22"/>
  <c r="AB27" i="22"/>
  <c r="AB24" i="22"/>
  <c r="AB28" i="22"/>
  <c r="AB30" i="22"/>
  <c r="AB22" i="22"/>
  <c r="AB23" i="22"/>
  <c r="AB21" i="22"/>
  <c r="AB20" i="22"/>
  <c r="AB19" i="22"/>
  <c r="AB12" i="22"/>
  <c r="AB17" i="22"/>
  <c r="AB9" i="22"/>
  <c r="AB11" i="22"/>
  <c r="AB10" i="22"/>
  <c r="AB13" i="22"/>
  <c r="AB18" i="22"/>
  <c r="AB14" i="22"/>
  <c r="AB8" i="22"/>
  <c r="AB15" i="22"/>
  <c r="AB16" i="22"/>
  <c r="AB7" i="22"/>
  <c r="AB3" i="22"/>
  <c r="AB4" i="22"/>
  <c r="AB5" i="22"/>
  <c r="AB6" i="22"/>
  <c r="BQ37" i="22" l="1"/>
  <c r="BQ35" i="22"/>
  <c r="BQ34" i="22"/>
  <c r="BQ39" i="20" l="1"/>
  <c r="BQ38" i="20"/>
  <c r="BQ36" i="20"/>
  <c r="BQ34" i="20"/>
  <c r="BQ33" i="20"/>
  <c r="BQ32" i="20"/>
  <c r="BQ31" i="20"/>
  <c r="BQ29" i="20"/>
  <c r="BQ28" i="20"/>
  <c r="BQ27" i="20"/>
  <c r="BQ24" i="20"/>
  <c r="BQ23" i="20"/>
  <c r="BQ20" i="20"/>
  <c r="BF39" i="20"/>
  <c r="BF38" i="20"/>
  <c r="BF37" i="20"/>
  <c r="BF35" i="20"/>
  <c r="BQ35" i="20" s="1"/>
  <c r="BF34" i="20"/>
  <c r="BF33" i="20"/>
  <c r="BF32" i="20"/>
  <c r="BF31" i="20"/>
  <c r="BF30" i="20"/>
  <c r="BQ30" i="20" s="1"/>
  <c r="BF29" i="20"/>
  <c r="BF28" i="20"/>
  <c r="BF26" i="20"/>
  <c r="BQ26" i="20" s="1"/>
  <c r="BF27" i="20"/>
  <c r="BF25" i="20"/>
  <c r="BQ25" i="20" s="1"/>
  <c r="BF24" i="20"/>
  <c r="BF23" i="20"/>
  <c r="BF22" i="20"/>
  <c r="BQ22" i="20" s="1"/>
  <c r="BF21" i="20"/>
  <c r="BQ21" i="20" s="1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M8" i="20" s="1"/>
  <c r="BF7" i="20"/>
  <c r="BF6" i="20"/>
  <c r="BF5" i="20"/>
  <c r="BF4" i="20"/>
  <c r="BF3" i="20"/>
  <c r="BF37" i="22"/>
  <c r="BF36" i="22"/>
  <c r="BQ36" i="22" s="1"/>
  <c r="BF35" i="22"/>
  <c r="BF24" i="22"/>
  <c r="BQ24" i="22" s="1"/>
  <c r="BF23" i="22"/>
  <c r="BQ23" i="22" s="1"/>
  <c r="BF22" i="22"/>
  <c r="BQ22" i="22" s="1"/>
  <c r="BF21" i="22"/>
  <c r="BQ21" i="22" s="1"/>
  <c r="BF20" i="22"/>
  <c r="BQ20" i="22" s="1"/>
  <c r="BF19" i="22"/>
  <c r="BQ19" i="22" s="1"/>
  <c r="BF18" i="22"/>
  <c r="BQ18" i="22" s="1"/>
  <c r="BF17" i="22"/>
  <c r="BQ17" i="22" s="1"/>
  <c r="BF16" i="22"/>
  <c r="BQ16" i="22" s="1"/>
  <c r="BF15" i="22"/>
  <c r="BQ15" i="22" s="1"/>
  <c r="BF14" i="22"/>
  <c r="BQ14" i="22" s="1"/>
  <c r="BF13" i="22"/>
  <c r="BQ13" i="22" s="1"/>
  <c r="BF12" i="22"/>
  <c r="BQ12" i="22" s="1"/>
  <c r="BF11" i="22"/>
  <c r="BF10" i="22"/>
  <c r="BF9" i="22"/>
  <c r="BF8" i="22"/>
  <c r="BF7" i="22"/>
  <c r="BF6" i="22"/>
  <c r="BF5" i="22"/>
  <c r="BF4" i="22"/>
  <c r="BL3" i="20" l="1"/>
  <c r="BN37" i="20"/>
  <c r="BN31" i="20"/>
  <c r="BN34" i="20"/>
  <c r="BN32" i="20"/>
  <c r="BN35" i="20"/>
  <c r="BN36" i="20"/>
  <c r="BN33" i="20"/>
  <c r="BD32" i="20"/>
  <c r="BD16" i="20"/>
  <c r="BD20" i="20"/>
  <c r="BD37" i="20"/>
  <c r="BD36" i="20"/>
  <c r="BD35" i="20"/>
  <c r="BD34" i="20"/>
  <c r="BD33" i="20"/>
  <c r="BD31" i="20"/>
  <c r="AO36" i="20"/>
  <c r="AO33" i="20"/>
  <c r="AO31" i="20"/>
  <c r="AY36" i="20"/>
  <c r="AY35" i="20"/>
  <c r="AY33" i="20"/>
  <c r="AY32" i="20"/>
  <c r="AY31" i="20"/>
  <c r="AT38" i="20"/>
  <c r="AT36" i="20"/>
  <c r="AT35" i="20"/>
  <c r="AT34" i="20"/>
  <c r="AT33" i="20"/>
  <c r="AT32" i="20"/>
  <c r="AT31" i="20"/>
  <c r="BN39" i="20" l="1"/>
  <c r="BN38" i="20"/>
  <c r="BM39" i="20"/>
  <c r="BM38" i="20"/>
  <c r="BM35" i="20"/>
  <c r="BL35" i="20" s="1"/>
  <c r="BM34" i="20"/>
  <c r="BM33" i="20"/>
  <c r="BL33" i="20" s="1"/>
  <c r="BM32" i="20"/>
  <c r="BD39" i="20"/>
  <c r="BD38" i="20"/>
  <c r="AY39" i="20"/>
  <c r="AY38" i="20"/>
  <c r="AY37" i="20"/>
  <c r="AY34" i="20"/>
  <c r="AT39" i="20"/>
  <c r="AT37" i="20"/>
  <c r="AO39" i="20"/>
  <c r="AO38" i="20"/>
  <c r="AO37" i="20"/>
  <c r="AO35" i="20"/>
  <c r="AO34" i="20"/>
  <c r="AO32" i="20"/>
  <c r="AH39" i="20"/>
  <c r="AH38" i="20"/>
  <c r="AH37" i="20"/>
  <c r="AH36" i="20"/>
  <c r="AH35" i="20"/>
  <c r="AH34" i="20"/>
  <c r="AH33" i="20"/>
  <c r="AH32" i="20"/>
  <c r="AD39" i="20"/>
  <c r="AD38" i="20"/>
  <c r="AD37" i="20"/>
  <c r="AD36" i="20"/>
  <c r="AD35" i="20"/>
  <c r="AD34" i="20"/>
  <c r="AD33" i="20"/>
  <c r="AD32" i="20"/>
  <c r="Z39" i="20"/>
  <c r="Z38" i="20"/>
  <c r="Z37" i="20"/>
  <c r="Z36" i="20"/>
  <c r="Z35" i="20"/>
  <c r="Z34" i="20"/>
  <c r="Z33" i="20"/>
  <c r="Z32" i="20"/>
  <c r="W39" i="20"/>
  <c r="W38" i="20"/>
  <c r="V39" i="20"/>
  <c r="V38" i="20"/>
  <c r="V37" i="20"/>
  <c r="V36" i="20"/>
  <c r="V35" i="20"/>
  <c r="V34" i="20"/>
  <c r="V33" i="20"/>
  <c r="V32" i="20"/>
  <c r="S35" i="20"/>
  <c r="M39" i="20"/>
  <c r="M38" i="20"/>
  <c r="M37" i="20"/>
  <c r="M36" i="20"/>
  <c r="M35" i="20"/>
  <c r="M34" i="20"/>
  <c r="M33" i="20"/>
  <c r="M32" i="20"/>
  <c r="J39" i="20"/>
  <c r="J38" i="20"/>
  <c r="J37" i="20"/>
  <c r="J36" i="20"/>
  <c r="J35" i="20"/>
  <c r="J34" i="20"/>
  <c r="J33" i="20"/>
  <c r="J32" i="20"/>
  <c r="V38" i="22"/>
  <c r="V37" i="22"/>
  <c r="V36" i="22"/>
  <c r="V35" i="22"/>
  <c r="BM37" i="22"/>
  <c r="BL37" i="22" s="1"/>
  <c r="BM36" i="22"/>
  <c r="BL36" i="22" s="1"/>
  <c r="BM35" i="22"/>
  <c r="BL35" i="22" s="1"/>
  <c r="BD37" i="22"/>
  <c r="BD36" i="22"/>
  <c r="BD35" i="22"/>
  <c r="AY37" i="22"/>
  <c r="AY36" i="22"/>
  <c r="AY35" i="22"/>
  <c r="AT37" i="22"/>
  <c r="AT36" i="22"/>
  <c r="AT35" i="22"/>
  <c r="AO37" i="22"/>
  <c r="AO36" i="22"/>
  <c r="AO35" i="22"/>
  <c r="AH38" i="22"/>
  <c r="AH37" i="22"/>
  <c r="AH36" i="22"/>
  <c r="AH35" i="22"/>
  <c r="AD37" i="22"/>
  <c r="AD36" i="22"/>
  <c r="AD35" i="22"/>
  <c r="Z37" i="22"/>
  <c r="Z36" i="22"/>
  <c r="Z35" i="22"/>
  <c r="W37" i="22"/>
  <c r="W36" i="22"/>
  <c r="W35" i="22"/>
  <c r="S37" i="22"/>
  <c r="S36" i="22"/>
  <c r="S35" i="22"/>
  <c r="M37" i="22"/>
  <c r="M36" i="22"/>
  <c r="J37" i="22"/>
  <c r="J36" i="22"/>
  <c r="M35" i="22"/>
  <c r="J35" i="22"/>
  <c r="BE69" i="24"/>
  <c r="BD69" i="24"/>
  <c r="AZ69" i="24"/>
  <c r="AY69" i="24"/>
  <c r="AU69" i="24"/>
  <c r="AT69" i="24"/>
  <c r="AP69" i="24"/>
  <c r="AO69" i="24"/>
  <c r="AJ69" i="24"/>
  <c r="AI69" i="24"/>
  <c r="AF69" i="24"/>
  <c r="AE69" i="24"/>
  <c r="AB69" i="24"/>
  <c r="AA69" i="24"/>
  <c r="X69" i="24"/>
  <c r="W69" i="24"/>
  <c r="T69" i="24"/>
  <c r="S69" i="24"/>
  <c r="O69" i="24"/>
  <c r="N69" i="24"/>
  <c r="K69" i="24"/>
  <c r="J69" i="24"/>
  <c r="G69" i="24"/>
  <c r="F69" i="24"/>
  <c r="BE68" i="24"/>
  <c r="BD68" i="24"/>
  <c r="AZ68" i="24"/>
  <c r="AY68" i="24"/>
  <c r="AU68" i="24"/>
  <c r="AT68" i="24"/>
  <c r="AP68" i="24"/>
  <c r="AO68" i="24"/>
  <c r="AJ68" i="24"/>
  <c r="AI68" i="24"/>
  <c r="AF68" i="24"/>
  <c r="AE68" i="24"/>
  <c r="AB68" i="24"/>
  <c r="AA68" i="24"/>
  <c r="X68" i="24"/>
  <c r="W68" i="24"/>
  <c r="T68" i="24"/>
  <c r="S68" i="24"/>
  <c r="O68" i="24"/>
  <c r="N68" i="24"/>
  <c r="K68" i="24"/>
  <c r="J68" i="24"/>
  <c r="G68" i="24"/>
  <c r="F68" i="24"/>
  <c r="BE67" i="24"/>
  <c r="BD67" i="24"/>
  <c r="AZ67" i="24"/>
  <c r="AY67" i="24"/>
  <c r="AU67" i="24"/>
  <c r="AT67" i="24"/>
  <c r="AP67" i="24"/>
  <c r="AO67" i="24"/>
  <c r="AJ67" i="24"/>
  <c r="AI67" i="24"/>
  <c r="AF67" i="24"/>
  <c r="AE67" i="24"/>
  <c r="AB67" i="24"/>
  <c r="AA67" i="24"/>
  <c r="X67" i="24"/>
  <c r="W67" i="24"/>
  <c r="T67" i="24"/>
  <c r="S67" i="24"/>
  <c r="O67" i="24"/>
  <c r="N67" i="24"/>
  <c r="K67" i="24"/>
  <c r="J67" i="24"/>
  <c r="G67" i="24"/>
  <c r="F67" i="24"/>
  <c r="BE66" i="24"/>
  <c r="BD66" i="24"/>
  <c r="AZ66" i="24"/>
  <c r="AY66" i="24"/>
  <c r="AU66" i="24"/>
  <c r="AT66" i="24"/>
  <c r="AP66" i="24"/>
  <c r="AO66" i="24"/>
  <c r="AJ66" i="24"/>
  <c r="AI66" i="24"/>
  <c r="AF66" i="24"/>
  <c r="AE66" i="24"/>
  <c r="AB66" i="24"/>
  <c r="AA66" i="24"/>
  <c r="X66" i="24"/>
  <c r="W66" i="24"/>
  <c r="T66" i="24"/>
  <c r="S66" i="24"/>
  <c r="O66" i="24"/>
  <c r="N66" i="24"/>
  <c r="K66" i="24"/>
  <c r="J66" i="24"/>
  <c r="G66" i="24"/>
  <c r="F66" i="24"/>
  <c r="BE65" i="24"/>
  <c r="BD65" i="24"/>
  <c r="AZ65" i="24"/>
  <c r="AY65" i="24"/>
  <c r="AU65" i="24"/>
  <c r="AT65" i="24"/>
  <c r="AP65" i="24"/>
  <c r="AO65" i="24"/>
  <c r="AJ65" i="24"/>
  <c r="AI65" i="24"/>
  <c r="AF65" i="24"/>
  <c r="AE65" i="24"/>
  <c r="AB65" i="24"/>
  <c r="AA65" i="24"/>
  <c r="X65" i="24"/>
  <c r="W65" i="24"/>
  <c r="T65" i="24"/>
  <c r="S65" i="24"/>
  <c r="O65" i="24"/>
  <c r="N65" i="24"/>
  <c r="K65" i="24"/>
  <c r="J65" i="24"/>
  <c r="G65" i="24"/>
  <c r="F65" i="24"/>
  <c r="BF62" i="24"/>
  <c r="BE62" i="24"/>
  <c r="BD62" i="24"/>
  <c r="BA62" i="24"/>
  <c r="AZ62" i="24"/>
  <c r="AY62" i="24" s="1"/>
  <c r="AV62" i="24"/>
  <c r="AU62" i="24"/>
  <c r="AT62" i="24"/>
  <c r="AQ62" i="24"/>
  <c r="AP62" i="24"/>
  <c r="AO62" i="24" s="1"/>
  <c r="AL62" i="24"/>
  <c r="AK62" i="24"/>
  <c r="AJ62" i="24"/>
  <c r="AI62" i="24"/>
  <c r="AE62" i="24"/>
  <c r="AA62" i="24"/>
  <c r="W62" i="24"/>
  <c r="T62" i="24"/>
  <c r="S62" i="24"/>
  <c r="P62" i="24"/>
  <c r="M62" i="24"/>
  <c r="O62" i="24" s="1"/>
  <c r="N62" i="24" s="1"/>
  <c r="BI62" i="24" s="1"/>
  <c r="J62" i="24"/>
  <c r="G62" i="24"/>
  <c r="BF61" i="24"/>
  <c r="BE61" i="24"/>
  <c r="BD61" i="24" s="1"/>
  <c r="BA61" i="24"/>
  <c r="AZ61" i="24"/>
  <c r="AY61" i="24"/>
  <c r="AV61" i="24"/>
  <c r="AU61" i="24"/>
  <c r="AT61" i="24" s="1"/>
  <c r="AQ61" i="24"/>
  <c r="AP61" i="24"/>
  <c r="AO61" i="24"/>
  <c r="AL61" i="24"/>
  <c r="AK61" i="24"/>
  <c r="AJ61" i="24" s="1"/>
  <c r="AI61" i="24"/>
  <c r="AE61" i="24"/>
  <c r="AA61" i="24"/>
  <c r="W61" i="24"/>
  <c r="T61" i="24"/>
  <c r="S61" i="24"/>
  <c r="P61" i="24"/>
  <c r="M61" i="24"/>
  <c r="O61" i="24" s="1"/>
  <c r="N61" i="24" s="1"/>
  <c r="J61" i="24"/>
  <c r="G61" i="24"/>
  <c r="BF60" i="24"/>
  <c r="BE60" i="24"/>
  <c r="BD60" i="24"/>
  <c r="BA60" i="24"/>
  <c r="AZ60" i="24"/>
  <c r="AY60" i="24" s="1"/>
  <c r="AV60" i="24"/>
  <c r="AU60" i="24"/>
  <c r="AT60" i="24"/>
  <c r="AQ60" i="24"/>
  <c r="AP60" i="24"/>
  <c r="AO60" i="24" s="1"/>
  <c r="AL60" i="24"/>
  <c r="AK60" i="24"/>
  <c r="AJ60" i="24"/>
  <c r="AI60" i="24"/>
  <c r="AE60" i="24"/>
  <c r="AA60" i="24"/>
  <c r="W60" i="24"/>
  <c r="T60" i="24"/>
  <c r="S60" i="24"/>
  <c r="P60" i="24"/>
  <c r="O60" i="24"/>
  <c r="N60" i="24" s="1"/>
  <c r="BI60" i="24" s="1"/>
  <c r="M60" i="24"/>
  <c r="J60" i="24"/>
  <c r="G60" i="24"/>
  <c r="BF59" i="24"/>
  <c r="BE59" i="24"/>
  <c r="BD59" i="24"/>
  <c r="BA59" i="24"/>
  <c r="AZ59" i="24"/>
  <c r="AY59" i="24"/>
  <c r="AV59" i="24"/>
  <c r="AU59" i="24"/>
  <c r="AT59" i="24" s="1"/>
  <c r="AQ59" i="24"/>
  <c r="AP59" i="24"/>
  <c r="AO59" i="24"/>
  <c r="AL59" i="24"/>
  <c r="AK59" i="24"/>
  <c r="AJ59" i="24" s="1"/>
  <c r="AI59" i="24"/>
  <c r="AE59" i="24"/>
  <c r="AA59" i="24"/>
  <c r="W59" i="24"/>
  <c r="T59" i="24"/>
  <c r="S59" i="24"/>
  <c r="P59" i="24"/>
  <c r="M59" i="24"/>
  <c r="O59" i="24" s="1"/>
  <c r="N59" i="24" s="1"/>
  <c r="BI59" i="24" s="1"/>
  <c r="J59" i="24"/>
  <c r="G59" i="24"/>
  <c r="BF58" i="24"/>
  <c r="BE58" i="24"/>
  <c r="BD58" i="24"/>
  <c r="BA58" i="24"/>
  <c r="AZ58" i="24"/>
  <c r="AY58" i="24"/>
  <c r="AV58" i="24"/>
  <c r="AU58" i="24"/>
  <c r="AT58" i="24"/>
  <c r="AQ58" i="24"/>
  <c r="AP58" i="24"/>
  <c r="AO58" i="24" s="1"/>
  <c r="AL58" i="24"/>
  <c r="AK58" i="24"/>
  <c r="AJ58" i="24"/>
  <c r="AI58" i="24"/>
  <c r="AE58" i="24"/>
  <c r="AA58" i="24"/>
  <c r="W58" i="24"/>
  <c r="T58" i="24"/>
  <c r="S58" i="24"/>
  <c r="P58" i="24"/>
  <c r="M58" i="24"/>
  <c r="O58" i="24" s="1"/>
  <c r="N58" i="24" s="1"/>
  <c r="BI58" i="24" s="1"/>
  <c r="J58" i="24"/>
  <c r="G58" i="24"/>
  <c r="BF57" i="24"/>
  <c r="BE57" i="24"/>
  <c r="BD57" i="24" s="1"/>
  <c r="BA57" i="24"/>
  <c r="AZ57" i="24"/>
  <c r="AY57" i="24"/>
  <c r="AV57" i="24"/>
  <c r="AU57" i="24"/>
  <c r="AT57" i="24"/>
  <c r="AQ57" i="24"/>
  <c r="AP57" i="24"/>
  <c r="AO57" i="24"/>
  <c r="AL57" i="24"/>
  <c r="AK57" i="24"/>
  <c r="AJ57" i="24" s="1"/>
  <c r="AI57" i="24"/>
  <c r="AE57" i="24"/>
  <c r="AA57" i="24"/>
  <c r="W57" i="24"/>
  <c r="T57" i="24"/>
  <c r="S57" i="24"/>
  <c r="P57" i="24"/>
  <c r="N57" i="24"/>
  <c r="BI57" i="24" s="1"/>
  <c r="M57" i="24"/>
  <c r="O57" i="24" s="1"/>
  <c r="J57" i="24"/>
  <c r="G57" i="24"/>
  <c r="BF56" i="24"/>
  <c r="BE56" i="24"/>
  <c r="BD56" i="24"/>
  <c r="BA56" i="24"/>
  <c r="AZ56" i="24"/>
  <c r="AY56" i="24" s="1"/>
  <c r="AV56" i="24"/>
  <c r="AU56" i="24"/>
  <c r="AT56" i="24"/>
  <c r="AQ56" i="24"/>
  <c r="AP56" i="24"/>
  <c r="AO56" i="24"/>
  <c r="AL56" i="24"/>
  <c r="AK56" i="24"/>
  <c r="AJ56" i="24"/>
  <c r="AI56" i="24"/>
  <c r="AE56" i="24"/>
  <c r="AA56" i="24"/>
  <c r="W56" i="24"/>
  <c r="T56" i="24"/>
  <c r="S56" i="24"/>
  <c r="P56" i="24"/>
  <c r="M56" i="24"/>
  <c r="O56" i="24" s="1"/>
  <c r="N56" i="24" s="1"/>
  <c r="BI56" i="24" s="1"/>
  <c r="J56" i="24"/>
  <c r="G56" i="24"/>
  <c r="BF55" i="24"/>
  <c r="BE55" i="24"/>
  <c r="BD55" i="24" s="1"/>
  <c r="BA55" i="24"/>
  <c r="AZ55" i="24"/>
  <c r="AY55" i="24"/>
  <c r="AV55" i="24"/>
  <c r="AU55" i="24"/>
  <c r="AT55" i="24" s="1"/>
  <c r="AQ55" i="24"/>
  <c r="AP55" i="24"/>
  <c r="AO55" i="24"/>
  <c r="AL55" i="24"/>
  <c r="AK55" i="24"/>
  <c r="AJ55" i="24" s="1"/>
  <c r="AI55" i="24"/>
  <c r="AE55" i="24"/>
  <c r="AA55" i="24"/>
  <c r="W55" i="24"/>
  <c r="T55" i="24"/>
  <c r="S55" i="24"/>
  <c r="P55" i="24"/>
  <c r="O55" i="24"/>
  <c r="N55" i="24" s="1"/>
  <c r="BI55" i="24" s="1"/>
  <c r="M55" i="24"/>
  <c r="J55" i="24"/>
  <c r="G55" i="24"/>
  <c r="BF54" i="24"/>
  <c r="BE54" i="24"/>
  <c r="BD54" i="24" s="1"/>
  <c r="BA54" i="24"/>
  <c r="AZ54" i="24"/>
  <c r="AY54" i="24" s="1"/>
  <c r="AV54" i="24"/>
  <c r="AU54" i="24"/>
  <c r="AT54" i="24"/>
  <c r="AQ54" i="24"/>
  <c r="AP54" i="24"/>
  <c r="AO54" i="24" s="1"/>
  <c r="AL54" i="24"/>
  <c r="AK54" i="24"/>
  <c r="AJ54" i="24"/>
  <c r="AI54" i="24"/>
  <c r="AE54" i="24"/>
  <c r="AA54" i="24"/>
  <c r="W54" i="24"/>
  <c r="T54" i="24"/>
  <c r="S54" i="24"/>
  <c r="P54" i="24"/>
  <c r="M54" i="24"/>
  <c r="O54" i="24" s="1"/>
  <c r="N54" i="24" s="1"/>
  <c r="BI54" i="24" s="1"/>
  <c r="J54" i="24"/>
  <c r="G54" i="24"/>
  <c r="BF53" i="24"/>
  <c r="BE53" i="24"/>
  <c r="BD53" i="24" s="1"/>
  <c r="BA53" i="24"/>
  <c r="AZ53" i="24"/>
  <c r="AY53" i="24"/>
  <c r="AV53" i="24"/>
  <c r="AU53" i="24"/>
  <c r="AT53" i="24" s="1"/>
  <c r="AQ53" i="24"/>
  <c r="AP53" i="24"/>
  <c r="AO53" i="24"/>
  <c r="AL53" i="24"/>
  <c r="AK53" i="24"/>
  <c r="AJ53" i="24" s="1"/>
  <c r="AI53" i="24"/>
  <c r="AE53" i="24"/>
  <c r="AA53" i="24"/>
  <c r="W53" i="24"/>
  <c r="T53" i="24"/>
  <c r="S53" i="24"/>
  <c r="P53" i="24"/>
  <c r="M53" i="24"/>
  <c r="O53" i="24" s="1"/>
  <c r="N53" i="24" s="1"/>
  <c r="BI53" i="24" s="1"/>
  <c r="J53" i="24"/>
  <c r="G53" i="24"/>
  <c r="BF52" i="24"/>
  <c r="BE52" i="24"/>
  <c r="BD52" i="24"/>
  <c r="BA52" i="24"/>
  <c r="AZ52" i="24"/>
  <c r="AY52" i="24" s="1"/>
  <c r="AV52" i="24"/>
  <c r="AU52" i="24"/>
  <c r="AT52" i="24"/>
  <c r="AQ52" i="24"/>
  <c r="AP52" i="24"/>
  <c r="AO52" i="24" s="1"/>
  <c r="AL52" i="24"/>
  <c r="AK52" i="24"/>
  <c r="AJ52" i="24"/>
  <c r="AI52" i="24"/>
  <c r="AE52" i="24"/>
  <c r="AA52" i="24"/>
  <c r="W52" i="24"/>
  <c r="T52" i="24"/>
  <c r="S52" i="24"/>
  <c r="P52" i="24"/>
  <c r="O52" i="24"/>
  <c r="N52" i="24" s="1"/>
  <c r="BI52" i="24" s="1"/>
  <c r="M52" i="24"/>
  <c r="J52" i="24"/>
  <c r="G52" i="24"/>
  <c r="BF51" i="24"/>
  <c r="BE51" i="24"/>
  <c r="BD51" i="24" s="1"/>
  <c r="BA51" i="24"/>
  <c r="AZ51" i="24"/>
  <c r="AY51" i="24"/>
  <c r="AV51" i="24"/>
  <c r="AU51" i="24"/>
  <c r="AT51" i="24" s="1"/>
  <c r="AQ51" i="24"/>
  <c r="AP51" i="24"/>
  <c r="AO51" i="24" s="1"/>
  <c r="AL51" i="24"/>
  <c r="AK51" i="24"/>
  <c r="AJ51" i="24" s="1"/>
  <c r="AI51" i="24"/>
  <c r="AE51" i="24"/>
  <c r="AA51" i="24"/>
  <c r="W51" i="24"/>
  <c r="T51" i="24"/>
  <c r="S51" i="24"/>
  <c r="P51" i="24"/>
  <c r="O51" i="24"/>
  <c r="N51" i="24"/>
  <c r="M51" i="24"/>
  <c r="J51" i="24"/>
  <c r="G51" i="24"/>
  <c r="BF50" i="24"/>
  <c r="BE50" i="24"/>
  <c r="BD50" i="24"/>
  <c r="BA50" i="24"/>
  <c r="AZ50" i="24"/>
  <c r="AY50" i="24" s="1"/>
  <c r="AV50" i="24"/>
  <c r="AU50" i="24"/>
  <c r="AT50" i="24"/>
  <c r="AQ50" i="24"/>
  <c r="AP50" i="24"/>
  <c r="AO50" i="24" s="1"/>
  <c r="AL50" i="24"/>
  <c r="AK50" i="24"/>
  <c r="AJ50" i="24" s="1"/>
  <c r="AI50" i="24"/>
  <c r="AE50" i="24"/>
  <c r="AA50" i="24"/>
  <c r="W50" i="24"/>
  <c r="T50" i="24"/>
  <c r="S50" i="24"/>
  <c r="P50" i="24"/>
  <c r="M50" i="24"/>
  <c r="O50" i="24" s="1"/>
  <c r="N50" i="24" s="1"/>
  <c r="J50" i="24"/>
  <c r="G50" i="24"/>
  <c r="BF49" i="24"/>
  <c r="BE49" i="24"/>
  <c r="BD49" i="24" s="1"/>
  <c r="BA49" i="24"/>
  <c r="AZ49" i="24"/>
  <c r="AY49" i="24"/>
  <c r="AV49" i="24"/>
  <c r="AU49" i="24"/>
  <c r="AT49" i="24" s="1"/>
  <c r="AQ49" i="24"/>
  <c r="AP49" i="24"/>
  <c r="AO49" i="24"/>
  <c r="AL49" i="24"/>
  <c r="AK49" i="24"/>
  <c r="AJ49" i="24" s="1"/>
  <c r="AI49" i="24"/>
  <c r="AE49" i="24"/>
  <c r="AA49" i="24"/>
  <c r="W49" i="24"/>
  <c r="T49" i="24"/>
  <c r="S49" i="24"/>
  <c r="P49" i="24"/>
  <c r="M49" i="24"/>
  <c r="O49" i="24" s="1"/>
  <c r="N49" i="24" s="1"/>
  <c r="BI49" i="24" s="1"/>
  <c r="J49" i="24"/>
  <c r="G49" i="24"/>
  <c r="BF48" i="24"/>
  <c r="BE48" i="24"/>
  <c r="BD48" i="24"/>
  <c r="BA48" i="24"/>
  <c r="AZ48" i="24"/>
  <c r="AY48" i="24" s="1"/>
  <c r="AV48" i="24"/>
  <c r="AU48" i="24"/>
  <c r="AT48" i="24"/>
  <c r="AQ48" i="24"/>
  <c r="AP48" i="24"/>
  <c r="AO48" i="24" s="1"/>
  <c r="AL48" i="24"/>
  <c r="AK48" i="24"/>
  <c r="AJ48" i="24"/>
  <c r="AI48" i="24"/>
  <c r="AE48" i="24"/>
  <c r="AA48" i="24"/>
  <c r="W48" i="24"/>
  <c r="T48" i="24"/>
  <c r="S48" i="24"/>
  <c r="P48" i="24"/>
  <c r="O48" i="24"/>
  <c r="N48" i="24" s="1"/>
  <c r="M48" i="24"/>
  <c r="J48" i="24"/>
  <c r="G48" i="24"/>
  <c r="BF47" i="24"/>
  <c r="BE47" i="24"/>
  <c r="BD47" i="24" s="1"/>
  <c r="BA47" i="24"/>
  <c r="AZ47" i="24"/>
  <c r="AY47" i="24"/>
  <c r="AV47" i="24"/>
  <c r="AU47" i="24"/>
  <c r="AT47" i="24" s="1"/>
  <c r="AQ47" i="24"/>
  <c r="AP47" i="24"/>
  <c r="AO47" i="24"/>
  <c r="AL47" i="24"/>
  <c r="AK47" i="24"/>
  <c r="AJ47" i="24"/>
  <c r="AI47" i="24"/>
  <c r="AE47" i="24"/>
  <c r="AA47" i="24"/>
  <c r="W47" i="24"/>
  <c r="T47" i="24"/>
  <c r="S47" i="24"/>
  <c r="P47" i="24"/>
  <c r="O47" i="24"/>
  <c r="N47" i="24" s="1"/>
  <c r="BI47" i="24" s="1"/>
  <c r="M47" i="24"/>
  <c r="J47" i="24"/>
  <c r="G47" i="24"/>
  <c r="BF46" i="24"/>
  <c r="BE46" i="24"/>
  <c r="BD46" i="24"/>
  <c r="BA46" i="24"/>
  <c r="AZ46" i="24"/>
  <c r="AY46" i="24" s="1"/>
  <c r="AV46" i="24"/>
  <c r="AU46" i="24"/>
  <c r="AT46" i="24"/>
  <c r="AQ46" i="24"/>
  <c r="AP46" i="24"/>
  <c r="AO46" i="24" s="1"/>
  <c r="AL46" i="24"/>
  <c r="AK46" i="24"/>
  <c r="AJ46" i="24"/>
  <c r="AI46" i="24"/>
  <c r="AE46" i="24"/>
  <c r="AA46" i="24"/>
  <c r="W46" i="24"/>
  <c r="T46" i="24"/>
  <c r="S46" i="24"/>
  <c r="P46" i="24"/>
  <c r="O46" i="24"/>
  <c r="N46" i="24" s="1"/>
  <c r="M46" i="24"/>
  <c r="J46" i="24"/>
  <c r="G46" i="24"/>
  <c r="BF45" i="24"/>
  <c r="BE45" i="24"/>
  <c r="BD45" i="24" s="1"/>
  <c r="BA45" i="24"/>
  <c r="AZ45" i="24"/>
  <c r="AY45" i="24" s="1"/>
  <c r="AV45" i="24"/>
  <c r="AU45" i="24"/>
  <c r="AT45" i="24" s="1"/>
  <c r="AQ45" i="24"/>
  <c r="AP45" i="24"/>
  <c r="AO45" i="24"/>
  <c r="BI45" i="24" s="1"/>
  <c r="AL45" i="24"/>
  <c r="AK45" i="24"/>
  <c r="AJ45" i="24" s="1"/>
  <c r="AI45" i="24"/>
  <c r="AE45" i="24"/>
  <c r="AA45" i="24"/>
  <c r="W45" i="24"/>
  <c r="T45" i="24"/>
  <c r="S45" i="24"/>
  <c r="P45" i="24"/>
  <c r="N45" i="24"/>
  <c r="M45" i="24"/>
  <c r="O45" i="24" s="1"/>
  <c r="J45" i="24"/>
  <c r="G45" i="24"/>
  <c r="BF44" i="24"/>
  <c r="BE44" i="24"/>
  <c r="BD44" i="24"/>
  <c r="BA44" i="24"/>
  <c r="AZ44" i="24"/>
  <c r="AY44" i="24" s="1"/>
  <c r="AV44" i="24"/>
  <c r="AU44" i="24"/>
  <c r="AT44" i="24" s="1"/>
  <c r="AQ44" i="24"/>
  <c r="AP44" i="24"/>
  <c r="AO44" i="24" s="1"/>
  <c r="AL44" i="24"/>
  <c r="AK44" i="24"/>
  <c r="AJ44" i="24"/>
  <c r="AI44" i="24"/>
  <c r="AE44" i="24"/>
  <c r="AA44" i="24"/>
  <c r="W44" i="24"/>
  <c r="T44" i="24"/>
  <c r="S44" i="24"/>
  <c r="P44" i="24"/>
  <c r="M44" i="24"/>
  <c r="O44" i="24" s="1"/>
  <c r="N44" i="24" s="1"/>
  <c r="BI44" i="24" s="1"/>
  <c r="J44" i="24"/>
  <c r="G44" i="24"/>
  <c r="BF43" i="24"/>
  <c r="BE43" i="24"/>
  <c r="BD43" i="24"/>
  <c r="BA43" i="24"/>
  <c r="AZ43" i="24"/>
  <c r="AY43" i="24"/>
  <c r="AV43" i="24"/>
  <c r="AU43" i="24"/>
  <c r="AT43" i="24" s="1"/>
  <c r="AQ43" i="24"/>
  <c r="AP43" i="24"/>
  <c r="AO43" i="24"/>
  <c r="AL43" i="24"/>
  <c r="AK43" i="24"/>
  <c r="AJ43" i="24" s="1"/>
  <c r="AI43" i="24"/>
  <c r="AE43" i="24"/>
  <c r="AA43" i="24"/>
  <c r="W43" i="24"/>
  <c r="T43" i="24"/>
  <c r="S43" i="24"/>
  <c r="P43" i="24"/>
  <c r="N43" i="24"/>
  <c r="BI43" i="24" s="1"/>
  <c r="M43" i="24"/>
  <c r="O43" i="24" s="1"/>
  <c r="J43" i="24"/>
  <c r="G43" i="24"/>
  <c r="BF42" i="24"/>
  <c r="BE42" i="24"/>
  <c r="BD42" i="24"/>
  <c r="BA42" i="24"/>
  <c r="AZ42" i="24"/>
  <c r="AY42" i="24"/>
  <c r="AV42" i="24"/>
  <c r="AU42" i="24"/>
  <c r="AT42" i="24"/>
  <c r="AQ42" i="24"/>
  <c r="AP42" i="24"/>
  <c r="AO42" i="24" s="1"/>
  <c r="AL42" i="24"/>
  <c r="AK42" i="24"/>
  <c r="AJ42" i="24"/>
  <c r="AI42" i="24"/>
  <c r="AE42" i="24"/>
  <c r="AA42" i="24"/>
  <c r="W42" i="24"/>
  <c r="T42" i="24"/>
  <c r="S42" i="24"/>
  <c r="P42" i="24"/>
  <c r="M42" i="24"/>
  <c r="O42" i="24" s="1"/>
  <c r="N42" i="24" s="1"/>
  <c r="BI42" i="24" s="1"/>
  <c r="J42" i="24"/>
  <c r="G42" i="24"/>
  <c r="BF41" i="24"/>
  <c r="BE41" i="24"/>
  <c r="BD41" i="24" s="1"/>
  <c r="BA41" i="24"/>
  <c r="AZ41" i="24"/>
  <c r="AY41" i="24"/>
  <c r="AV41" i="24"/>
  <c r="AU41" i="24"/>
  <c r="AT41" i="24"/>
  <c r="AQ41" i="24"/>
  <c r="AP41" i="24"/>
  <c r="AO41" i="24"/>
  <c r="AL41" i="24"/>
  <c r="AK41" i="24"/>
  <c r="AJ41" i="24" s="1"/>
  <c r="AI41" i="24"/>
  <c r="AE41" i="24"/>
  <c r="AA41" i="24"/>
  <c r="W41" i="24"/>
  <c r="T41" i="24"/>
  <c r="S41" i="24"/>
  <c r="P41" i="24"/>
  <c r="N41" i="24"/>
  <c r="BI41" i="24" s="1"/>
  <c r="M41" i="24"/>
  <c r="O41" i="24" s="1"/>
  <c r="J41" i="24"/>
  <c r="G41" i="24"/>
  <c r="BF40" i="24"/>
  <c r="BE40" i="24"/>
  <c r="BD40" i="24"/>
  <c r="BA40" i="24"/>
  <c r="AZ40" i="24"/>
  <c r="AY40" i="24" s="1"/>
  <c r="AV40" i="24"/>
  <c r="AU40" i="24"/>
  <c r="AT40" i="24"/>
  <c r="AQ40" i="24"/>
  <c r="AP40" i="24"/>
  <c r="AO40" i="24"/>
  <c r="AL40" i="24"/>
  <c r="AK40" i="24"/>
  <c r="AJ40" i="24"/>
  <c r="AI40" i="24"/>
  <c r="AE40" i="24"/>
  <c r="AA40" i="24"/>
  <c r="W40" i="24"/>
  <c r="T40" i="24"/>
  <c r="S40" i="24"/>
  <c r="P40" i="24"/>
  <c r="M40" i="24"/>
  <c r="O40" i="24" s="1"/>
  <c r="N40" i="24" s="1"/>
  <c r="J40" i="24"/>
  <c r="G40" i="24"/>
  <c r="BF39" i="24"/>
  <c r="BE39" i="24"/>
  <c r="BD39" i="24" s="1"/>
  <c r="BA39" i="24"/>
  <c r="AZ39" i="24"/>
  <c r="AY39" i="24"/>
  <c r="AV39" i="24"/>
  <c r="AU39" i="24"/>
  <c r="AT39" i="24" s="1"/>
  <c r="AQ39" i="24"/>
  <c r="AP39" i="24"/>
  <c r="AO39" i="24"/>
  <c r="AL39" i="24"/>
  <c r="AK39" i="24"/>
  <c r="AJ39" i="24"/>
  <c r="AI39" i="24"/>
  <c r="AE39" i="24"/>
  <c r="AA39" i="24"/>
  <c r="W39" i="24"/>
  <c r="T39" i="24"/>
  <c r="S39" i="24"/>
  <c r="P39" i="24"/>
  <c r="O39" i="24"/>
  <c r="N39" i="24"/>
  <c r="BI39" i="24" s="1"/>
  <c r="M39" i="24"/>
  <c r="J39" i="24"/>
  <c r="G39" i="24"/>
  <c r="BF38" i="24"/>
  <c r="BE38" i="24"/>
  <c r="BD38" i="24" s="1"/>
  <c r="BA38" i="24"/>
  <c r="AZ38" i="24"/>
  <c r="AY38" i="24" s="1"/>
  <c r="AV38" i="24"/>
  <c r="AU38" i="24"/>
  <c r="AT38" i="24"/>
  <c r="AQ38" i="24"/>
  <c r="AP38" i="24"/>
  <c r="AO38" i="24" s="1"/>
  <c r="AL38" i="24"/>
  <c r="AK38" i="24"/>
  <c r="AJ38" i="24"/>
  <c r="AI38" i="24"/>
  <c r="AE38" i="24"/>
  <c r="AA38" i="24"/>
  <c r="W38" i="24"/>
  <c r="T38" i="24"/>
  <c r="S38" i="24"/>
  <c r="P38" i="24"/>
  <c r="M38" i="24"/>
  <c r="O38" i="24" s="1"/>
  <c r="N38" i="24" s="1"/>
  <c r="J38" i="24"/>
  <c r="G38" i="24"/>
  <c r="BF37" i="24"/>
  <c r="BE37" i="24"/>
  <c r="BD37" i="24" s="1"/>
  <c r="BA37" i="24"/>
  <c r="AZ37" i="24"/>
  <c r="AY37" i="24"/>
  <c r="AV37" i="24"/>
  <c r="AU37" i="24"/>
  <c r="AT37" i="24" s="1"/>
  <c r="AQ37" i="24"/>
  <c r="AP37" i="24"/>
  <c r="AO37" i="24"/>
  <c r="AL37" i="24"/>
  <c r="AK37" i="24"/>
  <c r="AJ37" i="24" s="1"/>
  <c r="AI37" i="24"/>
  <c r="AE37" i="24"/>
  <c r="AA37" i="24"/>
  <c r="W37" i="24"/>
  <c r="T37" i="24"/>
  <c r="S37" i="24"/>
  <c r="P37" i="24"/>
  <c r="M37" i="24"/>
  <c r="O37" i="24" s="1"/>
  <c r="N37" i="24" s="1"/>
  <c r="J37" i="24"/>
  <c r="G37" i="24"/>
  <c r="BF36" i="24"/>
  <c r="BE36" i="24"/>
  <c r="BD36" i="24"/>
  <c r="BA36" i="24"/>
  <c r="AZ36" i="24"/>
  <c r="AY36" i="24" s="1"/>
  <c r="AV36" i="24"/>
  <c r="AU36" i="24"/>
  <c r="AT36" i="24"/>
  <c r="AQ36" i="24"/>
  <c r="AP36" i="24"/>
  <c r="AO36" i="24" s="1"/>
  <c r="AL36" i="24"/>
  <c r="AK36" i="24"/>
  <c r="AJ36" i="24"/>
  <c r="AI36" i="24"/>
  <c r="AE36" i="24"/>
  <c r="AA36" i="24"/>
  <c r="W36" i="24"/>
  <c r="T36" i="24"/>
  <c r="S36" i="24"/>
  <c r="P36" i="24"/>
  <c r="O36" i="24"/>
  <c r="N36" i="24" s="1"/>
  <c r="BI36" i="24" s="1"/>
  <c r="M36" i="24"/>
  <c r="J36" i="24"/>
  <c r="G36" i="24"/>
  <c r="BF35" i="24"/>
  <c r="BE35" i="24"/>
  <c r="BD35" i="24"/>
  <c r="BA35" i="24"/>
  <c r="AZ35" i="24"/>
  <c r="AY35" i="24"/>
  <c r="AV35" i="24"/>
  <c r="AU35" i="24"/>
  <c r="AT35" i="24" s="1"/>
  <c r="AQ35" i="24"/>
  <c r="AP35" i="24"/>
  <c r="AO35" i="24"/>
  <c r="AL35" i="24"/>
  <c r="AK35" i="24"/>
  <c r="AJ35" i="24" s="1"/>
  <c r="AI35" i="24"/>
  <c r="AE35" i="24"/>
  <c r="AA35" i="24"/>
  <c r="W35" i="24"/>
  <c r="T35" i="24"/>
  <c r="S35" i="24"/>
  <c r="P35" i="24"/>
  <c r="O35" i="24"/>
  <c r="N35" i="24"/>
  <c r="BI35" i="24" s="1"/>
  <c r="M35" i="24"/>
  <c r="J35" i="24"/>
  <c r="G35" i="24"/>
  <c r="BF34" i="24"/>
  <c r="BE34" i="24"/>
  <c r="BD34" i="24"/>
  <c r="BA34" i="24"/>
  <c r="AZ34" i="24"/>
  <c r="AY34" i="24"/>
  <c r="AV34" i="24"/>
  <c r="AU34" i="24"/>
  <c r="AT34" i="24"/>
  <c r="AQ34" i="24"/>
  <c r="AP34" i="24"/>
  <c r="AO34" i="24" s="1"/>
  <c r="AL34" i="24"/>
  <c r="AK34" i="24"/>
  <c r="AJ34" i="24"/>
  <c r="AI34" i="24"/>
  <c r="AE34" i="24"/>
  <c r="AA34" i="24"/>
  <c r="W34" i="24"/>
  <c r="T34" i="24"/>
  <c r="S34" i="24"/>
  <c r="P34" i="24"/>
  <c r="O34" i="24"/>
  <c r="N34" i="24" s="1"/>
  <c r="M34" i="24"/>
  <c r="J34" i="24"/>
  <c r="G34" i="24"/>
  <c r="BF33" i="24"/>
  <c r="BE33" i="24"/>
  <c r="BD33" i="24" s="1"/>
  <c r="BA33" i="24"/>
  <c r="AZ33" i="24"/>
  <c r="AY33" i="24"/>
  <c r="AV33" i="24"/>
  <c r="AU33" i="24"/>
  <c r="AT33" i="24" s="1"/>
  <c r="AQ33" i="24"/>
  <c r="AP33" i="24"/>
  <c r="AO33" i="24"/>
  <c r="AL33" i="24"/>
  <c r="AK33" i="24"/>
  <c r="AJ33" i="24" s="1"/>
  <c r="AI33" i="24"/>
  <c r="AE33" i="24"/>
  <c r="AA33" i="24"/>
  <c r="W33" i="24"/>
  <c r="T33" i="24"/>
  <c r="S33" i="24"/>
  <c r="P33" i="24"/>
  <c r="M33" i="24"/>
  <c r="O33" i="24" s="1"/>
  <c r="N33" i="24" s="1"/>
  <c r="J33" i="24"/>
  <c r="G33" i="24"/>
  <c r="BF32" i="24"/>
  <c r="BE32" i="24"/>
  <c r="BD32" i="24"/>
  <c r="BA32" i="24"/>
  <c r="AZ32" i="24"/>
  <c r="AY32" i="24" s="1"/>
  <c r="AV32" i="24"/>
  <c r="AU32" i="24"/>
  <c r="AT32" i="24"/>
  <c r="AQ32" i="24"/>
  <c r="AP32" i="24"/>
  <c r="AO32" i="24" s="1"/>
  <c r="AL32" i="24"/>
  <c r="AK32" i="24"/>
  <c r="AJ32" i="24"/>
  <c r="AI32" i="24"/>
  <c r="AE32" i="24"/>
  <c r="AA32" i="24"/>
  <c r="W32" i="24"/>
  <c r="T32" i="24"/>
  <c r="S32" i="24"/>
  <c r="P32" i="24"/>
  <c r="O32" i="24"/>
  <c r="N32" i="24" s="1"/>
  <c r="M32" i="24"/>
  <c r="J32" i="24"/>
  <c r="G32" i="24"/>
  <c r="BF31" i="24"/>
  <c r="BE31" i="24"/>
  <c r="BD31" i="24" s="1"/>
  <c r="BA31" i="24"/>
  <c r="AZ31" i="24"/>
  <c r="AY31" i="24"/>
  <c r="AV31" i="24"/>
  <c r="AU31" i="24"/>
  <c r="AT31" i="24" s="1"/>
  <c r="AQ31" i="24"/>
  <c r="AP31" i="24"/>
  <c r="AO31" i="24"/>
  <c r="AL31" i="24"/>
  <c r="AK31" i="24"/>
  <c r="AJ31" i="24" s="1"/>
  <c r="AI31" i="24"/>
  <c r="AE31" i="24"/>
  <c r="AA31" i="24"/>
  <c r="W31" i="24"/>
  <c r="T31" i="24"/>
  <c r="S31" i="24"/>
  <c r="P31" i="24"/>
  <c r="O31" i="24"/>
  <c r="N31" i="24"/>
  <c r="BI31" i="24" s="1"/>
  <c r="M31" i="24"/>
  <c r="J31" i="24"/>
  <c r="G31" i="24"/>
  <c r="BF30" i="24"/>
  <c r="BE30" i="24"/>
  <c r="BD30" i="24" s="1"/>
  <c r="BA30" i="24"/>
  <c r="AZ30" i="24"/>
  <c r="AY30" i="24" s="1"/>
  <c r="AV30" i="24"/>
  <c r="AU30" i="24"/>
  <c r="AT30" i="24"/>
  <c r="AQ30" i="24"/>
  <c r="AP30" i="24"/>
  <c r="AO30" i="24" s="1"/>
  <c r="AL30" i="24"/>
  <c r="AK30" i="24"/>
  <c r="AJ30" i="24"/>
  <c r="AI30" i="24"/>
  <c r="AE30" i="24"/>
  <c r="AA30" i="24"/>
  <c r="W30" i="24"/>
  <c r="T30" i="24"/>
  <c r="S30" i="24"/>
  <c r="P30" i="24"/>
  <c r="M30" i="24"/>
  <c r="O30" i="24" s="1"/>
  <c r="N30" i="24" s="1"/>
  <c r="BI30" i="24" s="1"/>
  <c r="J30" i="24"/>
  <c r="G30" i="24"/>
  <c r="BF29" i="24"/>
  <c r="BE29" i="24"/>
  <c r="BD29" i="24" s="1"/>
  <c r="BA29" i="24"/>
  <c r="AZ29" i="24"/>
  <c r="AY29" i="24"/>
  <c r="AV29" i="24"/>
  <c r="AU29" i="24"/>
  <c r="AT29" i="24" s="1"/>
  <c r="AQ29" i="24"/>
  <c r="AP29" i="24"/>
  <c r="AO29" i="24"/>
  <c r="AL29" i="24"/>
  <c r="AK29" i="24"/>
  <c r="AJ29" i="24" s="1"/>
  <c r="AI29" i="24"/>
  <c r="AE29" i="24"/>
  <c r="AA29" i="24"/>
  <c r="W29" i="24"/>
  <c r="T29" i="24"/>
  <c r="S29" i="24"/>
  <c r="P29" i="24"/>
  <c r="M29" i="24"/>
  <c r="O29" i="24" s="1"/>
  <c r="N29" i="24" s="1"/>
  <c r="BI29" i="24" s="1"/>
  <c r="J29" i="24"/>
  <c r="G29" i="24"/>
  <c r="BF28" i="24"/>
  <c r="BE28" i="24"/>
  <c r="BD28" i="24"/>
  <c r="BA28" i="24"/>
  <c r="AZ28" i="24"/>
  <c r="AY28" i="24" s="1"/>
  <c r="AV28" i="24"/>
  <c r="AU28" i="24"/>
  <c r="AT28" i="24" s="1"/>
  <c r="AQ28" i="24"/>
  <c r="AP28" i="24"/>
  <c r="AO28" i="24" s="1"/>
  <c r="AL28" i="24"/>
  <c r="AK28" i="24"/>
  <c r="AJ28" i="24"/>
  <c r="AI28" i="24"/>
  <c r="AE28" i="24"/>
  <c r="AA28" i="24"/>
  <c r="W28" i="24"/>
  <c r="T28" i="24"/>
  <c r="S28" i="24"/>
  <c r="P28" i="24"/>
  <c r="M28" i="24"/>
  <c r="O28" i="24" s="1"/>
  <c r="N28" i="24" s="1"/>
  <c r="BI28" i="24" s="1"/>
  <c r="J28" i="24"/>
  <c r="G28" i="24"/>
  <c r="BF27" i="24"/>
  <c r="BE27" i="24"/>
  <c r="BD27" i="24" s="1"/>
  <c r="BA27" i="24"/>
  <c r="AZ27" i="24"/>
  <c r="AY27" i="24"/>
  <c r="AV27" i="24"/>
  <c r="AU27" i="24"/>
  <c r="AT27" i="24" s="1"/>
  <c r="AQ27" i="24"/>
  <c r="AP27" i="24"/>
  <c r="AO27" i="24" s="1"/>
  <c r="BI27" i="24" s="1"/>
  <c r="AL27" i="24"/>
  <c r="AK27" i="24"/>
  <c r="AJ27" i="24" s="1"/>
  <c r="AI27" i="24"/>
  <c r="AE27" i="24"/>
  <c r="AA27" i="24"/>
  <c r="W27" i="24"/>
  <c r="T27" i="24"/>
  <c r="S27" i="24"/>
  <c r="P27" i="24"/>
  <c r="N27" i="24"/>
  <c r="M27" i="24"/>
  <c r="O27" i="24" s="1"/>
  <c r="J27" i="24"/>
  <c r="G27" i="24"/>
  <c r="BF26" i="24"/>
  <c r="BE26" i="24"/>
  <c r="BD26" i="24"/>
  <c r="BA26" i="24"/>
  <c r="AZ26" i="24"/>
  <c r="AY26" i="24" s="1"/>
  <c r="AV26" i="24"/>
  <c r="AU26" i="24"/>
  <c r="AT26" i="24"/>
  <c r="AQ26" i="24"/>
  <c r="AP26" i="24"/>
  <c r="AO26" i="24" s="1"/>
  <c r="AL26" i="24"/>
  <c r="AK26" i="24"/>
  <c r="AJ26" i="24" s="1"/>
  <c r="AI26" i="24"/>
  <c r="AE26" i="24"/>
  <c r="AA26" i="24"/>
  <c r="W26" i="24"/>
  <c r="T26" i="24"/>
  <c r="S26" i="24"/>
  <c r="P26" i="24"/>
  <c r="M26" i="24"/>
  <c r="O26" i="24" s="1"/>
  <c r="N26" i="24" s="1"/>
  <c r="J26" i="24"/>
  <c r="G26" i="24"/>
  <c r="BF25" i="24"/>
  <c r="BE25" i="24"/>
  <c r="BD25" i="24" s="1"/>
  <c r="BA25" i="24"/>
  <c r="AZ25" i="24"/>
  <c r="AY25" i="24"/>
  <c r="AV25" i="24"/>
  <c r="AU25" i="24"/>
  <c r="AT25" i="24" s="1"/>
  <c r="AQ25" i="24"/>
  <c r="AP25" i="24"/>
  <c r="AO25" i="24"/>
  <c r="AL25" i="24"/>
  <c r="AK25" i="24"/>
  <c r="AJ25" i="24" s="1"/>
  <c r="AI25" i="24"/>
  <c r="AE25" i="24"/>
  <c r="AA25" i="24"/>
  <c r="W25" i="24"/>
  <c r="T25" i="24"/>
  <c r="S25" i="24"/>
  <c r="P25" i="24"/>
  <c r="N25" i="24"/>
  <c r="BI25" i="24" s="1"/>
  <c r="M25" i="24"/>
  <c r="O25" i="24" s="1"/>
  <c r="J25" i="24"/>
  <c r="G25" i="24"/>
  <c r="BF24" i="24"/>
  <c r="BE24" i="24"/>
  <c r="BD24" i="24"/>
  <c r="BA24" i="24"/>
  <c r="AZ24" i="24"/>
  <c r="AY24" i="24" s="1"/>
  <c r="AV24" i="24"/>
  <c r="AU24" i="24"/>
  <c r="AT24" i="24"/>
  <c r="AQ24" i="24"/>
  <c r="AP24" i="24"/>
  <c r="AO24" i="24" s="1"/>
  <c r="AL24" i="24"/>
  <c r="AK24" i="24"/>
  <c r="AJ24" i="24"/>
  <c r="AI24" i="24"/>
  <c r="AE24" i="24"/>
  <c r="AA24" i="24"/>
  <c r="W24" i="24"/>
  <c r="T24" i="24"/>
  <c r="S24" i="24"/>
  <c r="P24" i="24"/>
  <c r="O24" i="24"/>
  <c r="N24" i="24" s="1"/>
  <c r="M24" i="24"/>
  <c r="J24" i="24"/>
  <c r="G24" i="24"/>
  <c r="BF23" i="24"/>
  <c r="BE23" i="24"/>
  <c r="BD23" i="24" s="1"/>
  <c r="BA23" i="24"/>
  <c r="AZ23" i="24"/>
  <c r="AY23" i="24"/>
  <c r="AV23" i="24"/>
  <c r="AU23" i="24"/>
  <c r="AT23" i="24" s="1"/>
  <c r="AQ23" i="24"/>
  <c r="AP23" i="24"/>
  <c r="AO23" i="24"/>
  <c r="AL23" i="24"/>
  <c r="AK23" i="24"/>
  <c r="AJ23" i="24"/>
  <c r="AI23" i="24"/>
  <c r="AE23" i="24"/>
  <c r="AA23" i="24"/>
  <c r="W23" i="24"/>
  <c r="T23" i="24"/>
  <c r="S23" i="24"/>
  <c r="P23" i="24"/>
  <c r="O23" i="24"/>
  <c r="N23" i="24"/>
  <c r="BI23" i="24" s="1"/>
  <c r="M23" i="24"/>
  <c r="J23" i="24"/>
  <c r="G23" i="24"/>
  <c r="BF22" i="24"/>
  <c r="BE22" i="24"/>
  <c r="BD22" i="24"/>
  <c r="BA22" i="24"/>
  <c r="AZ22" i="24"/>
  <c r="AY22" i="24" s="1"/>
  <c r="AV22" i="24"/>
  <c r="AU22" i="24"/>
  <c r="AT22" i="24"/>
  <c r="AQ22" i="24"/>
  <c r="AP22" i="24"/>
  <c r="AO22" i="24" s="1"/>
  <c r="AL22" i="24"/>
  <c r="AK22" i="24"/>
  <c r="AJ22" i="24"/>
  <c r="AI22" i="24"/>
  <c r="AE22" i="24"/>
  <c r="AA22" i="24"/>
  <c r="W22" i="24"/>
  <c r="T22" i="24"/>
  <c r="S22" i="24"/>
  <c r="P22" i="24"/>
  <c r="O22" i="24"/>
  <c r="N22" i="24" s="1"/>
  <c r="M22" i="24"/>
  <c r="J22" i="24"/>
  <c r="G22" i="24"/>
  <c r="BF21" i="24"/>
  <c r="BE21" i="24"/>
  <c r="BD21" i="24" s="1"/>
  <c r="BA21" i="24"/>
  <c r="AZ21" i="24"/>
  <c r="AY21" i="24" s="1"/>
  <c r="AV21" i="24"/>
  <c r="AU21" i="24"/>
  <c r="AT21" i="24" s="1"/>
  <c r="AQ21" i="24"/>
  <c r="AP21" i="24"/>
  <c r="AO21" i="24"/>
  <c r="BI21" i="24" s="1"/>
  <c r="AL21" i="24"/>
  <c r="AK21" i="24"/>
  <c r="AJ21" i="24" s="1"/>
  <c r="AI21" i="24"/>
  <c r="AE21" i="24"/>
  <c r="AA21" i="24"/>
  <c r="W21" i="24"/>
  <c r="T21" i="24"/>
  <c r="S21" i="24"/>
  <c r="P21" i="24"/>
  <c r="N21" i="24"/>
  <c r="M21" i="24"/>
  <c r="O21" i="24" s="1"/>
  <c r="J21" i="24"/>
  <c r="G21" i="24"/>
  <c r="BF20" i="24"/>
  <c r="BE20" i="24"/>
  <c r="BD20" i="24"/>
  <c r="BA20" i="24"/>
  <c r="AZ20" i="24"/>
  <c r="AY20" i="24" s="1"/>
  <c r="AV20" i="24"/>
  <c r="AU20" i="24"/>
  <c r="AT20" i="24" s="1"/>
  <c r="AQ20" i="24"/>
  <c r="AP20" i="24"/>
  <c r="AO20" i="24" s="1"/>
  <c r="AL20" i="24"/>
  <c r="AK20" i="24"/>
  <c r="AJ20" i="24"/>
  <c r="AI20" i="24"/>
  <c r="AE20" i="24"/>
  <c r="AA20" i="24"/>
  <c r="W20" i="24"/>
  <c r="T20" i="24"/>
  <c r="S20" i="24"/>
  <c r="P20" i="24"/>
  <c r="M20" i="24"/>
  <c r="O20" i="24" s="1"/>
  <c r="N20" i="24" s="1"/>
  <c r="BI20" i="24" s="1"/>
  <c r="J20" i="24"/>
  <c r="G20" i="24"/>
  <c r="BF19" i="24"/>
  <c r="BE19" i="24"/>
  <c r="BD19" i="24"/>
  <c r="BA19" i="24"/>
  <c r="AZ19" i="24"/>
  <c r="AY19" i="24"/>
  <c r="AV19" i="24"/>
  <c r="AU19" i="24"/>
  <c r="AT19" i="24" s="1"/>
  <c r="AQ19" i="24"/>
  <c r="AP19" i="24"/>
  <c r="AO19" i="24"/>
  <c r="AL19" i="24"/>
  <c r="AK19" i="24"/>
  <c r="AJ19" i="24" s="1"/>
  <c r="AI19" i="24"/>
  <c r="AE19" i="24"/>
  <c r="AA19" i="24"/>
  <c r="W19" i="24"/>
  <c r="T19" i="24"/>
  <c r="S19" i="24"/>
  <c r="P19" i="24"/>
  <c r="N19" i="24"/>
  <c r="BI19" i="24" s="1"/>
  <c r="M19" i="24"/>
  <c r="O19" i="24" s="1"/>
  <c r="J19" i="24"/>
  <c r="G19" i="24"/>
  <c r="BF18" i="24"/>
  <c r="BE18" i="24"/>
  <c r="BD18" i="24"/>
  <c r="BA18" i="24"/>
  <c r="AZ18" i="24"/>
  <c r="AY18" i="24"/>
  <c r="AV18" i="24"/>
  <c r="AU18" i="24"/>
  <c r="AT18" i="24"/>
  <c r="AQ18" i="24"/>
  <c r="AP18" i="24"/>
  <c r="AO18" i="24" s="1"/>
  <c r="AL18" i="24"/>
  <c r="AK18" i="24"/>
  <c r="AJ18" i="24"/>
  <c r="AI18" i="24"/>
  <c r="AE18" i="24"/>
  <c r="AA18" i="24"/>
  <c r="W18" i="24"/>
  <c r="T18" i="24"/>
  <c r="S18" i="24"/>
  <c r="P18" i="24"/>
  <c r="O18" i="24"/>
  <c r="N18" i="24" s="1"/>
  <c r="BI18" i="24" s="1"/>
  <c r="M18" i="24"/>
  <c r="J18" i="24"/>
  <c r="G18" i="24"/>
  <c r="BF17" i="24"/>
  <c r="BE17" i="24"/>
  <c r="BD17" i="24" s="1"/>
  <c r="BA17" i="24"/>
  <c r="AZ17" i="24"/>
  <c r="AY17" i="24"/>
  <c r="AV17" i="24"/>
  <c r="AU17" i="24"/>
  <c r="AT17" i="24"/>
  <c r="AQ17" i="24"/>
  <c r="AP17" i="24"/>
  <c r="AO17" i="24"/>
  <c r="AL17" i="24"/>
  <c r="AK17" i="24"/>
  <c r="AJ17" i="24" s="1"/>
  <c r="AI17" i="24"/>
  <c r="AE17" i="24"/>
  <c r="AA17" i="24"/>
  <c r="W17" i="24"/>
  <c r="T17" i="24"/>
  <c r="S17" i="24"/>
  <c r="P17" i="24"/>
  <c r="N17" i="24"/>
  <c r="BI17" i="24" s="1"/>
  <c r="M17" i="24"/>
  <c r="O17" i="24" s="1"/>
  <c r="J17" i="24"/>
  <c r="G17" i="24"/>
  <c r="BF16" i="24"/>
  <c r="BE16" i="24"/>
  <c r="BD16" i="24"/>
  <c r="BA16" i="24"/>
  <c r="AZ16" i="24"/>
  <c r="AY16" i="24" s="1"/>
  <c r="AV16" i="24"/>
  <c r="AU16" i="24"/>
  <c r="AT16" i="24"/>
  <c r="AQ16" i="24"/>
  <c r="AP16" i="24"/>
  <c r="AO16" i="24"/>
  <c r="AL16" i="24"/>
  <c r="AK16" i="24"/>
  <c r="AJ16" i="24"/>
  <c r="AI16" i="24"/>
  <c r="AE16" i="24"/>
  <c r="AA16" i="24"/>
  <c r="W16" i="24"/>
  <c r="T16" i="24"/>
  <c r="S16" i="24"/>
  <c r="P16" i="24"/>
  <c r="M16" i="24"/>
  <c r="O16" i="24" s="1"/>
  <c r="N16" i="24" s="1"/>
  <c r="J16" i="24"/>
  <c r="G16" i="24"/>
  <c r="BF15" i="24"/>
  <c r="BE15" i="24"/>
  <c r="BD15" i="24" s="1"/>
  <c r="BA15" i="24"/>
  <c r="AZ15" i="24"/>
  <c r="AY15" i="24"/>
  <c r="AV15" i="24"/>
  <c r="AU15" i="24"/>
  <c r="AT15" i="24" s="1"/>
  <c r="AQ15" i="24"/>
  <c r="AP15" i="24"/>
  <c r="AO15" i="24"/>
  <c r="AL15" i="24"/>
  <c r="AK15" i="24"/>
  <c r="AJ15" i="24"/>
  <c r="AI15" i="24"/>
  <c r="AE15" i="24"/>
  <c r="AA15" i="24"/>
  <c r="W15" i="24"/>
  <c r="T15" i="24"/>
  <c r="S15" i="24"/>
  <c r="P15" i="24"/>
  <c r="O15" i="24"/>
  <c r="N15" i="24" s="1"/>
  <c r="BI15" i="24" s="1"/>
  <c r="M15" i="24"/>
  <c r="J15" i="24"/>
  <c r="G15" i="24"/>
  <c r="BF14" i="24"/>
  <c r="BE14" i="24"/>
  <c r="BD14" i="24"/>
  <c r="BA14" i="24"/>
  <c r="AZ14" i="24"/>
  <c r="AY14" i="24" s="1"/>
  <c r="AV14" i="24"/>
  <c r="AU14" i="24"/>
  <c r="AT14" i="24"/>
  <c r="AQ14" i="24"/>
  <c r="AP14" i="24"/>
  <c r="AO14" i="24" s="1"/>
  <c r="AL14" i="24"/>
  <c r="AK14" i="24"/>
  <c r="AJ14" i="24"/>
  <c r="AI14" i="24"/>
  <c r="AE14" i="24"/>
  <c r="AA14" i="24"/>
  <c r="W14" i="24"/>
  <c r="T14" i="24"/>
  <c r="S14" i="24"/>
  <c r="P14" i="24"/>
  <c r="M14" i="24"/>
  <c r="O14" i="24" s="1"/>
  <c r="N14" i="24" s="1"/>
  <c r="J14" i="24"/>
  <c r="G14" i="24"/>
  <c r="BF13" i="24"/>
  <c r="BE13" i="24"/>
  <c r="BD13" i="24" s="1"/>
  <c r="BA13" i="24"/>
  <c r="AZ13" i="24"/>
  <c r="AY13" i="24"/>
  <c r="AV13" i="24"/>
  <c r="AU13" i="24"/>
  <c r="AT13" i="24" s="1"/>
  <c r="AQ13" i="24"/>
  <c r="AP13" i="24"/>
  <c r="AO13" i="24"/>
  <c r="AL13" i="24"/>
  <c r="AK13" i="24"/>
  <c r="AJ13" i="24" s="1"/>
  <c r="AI13" i="24"/>
  <c r="AE13" i="24"/>
  <c r="AA13" i="24"/>
  <c r="W13" i="24"/>
  <c r="T13" i="24"/>
  <c r="S13" i="24"/>
  <c r="P13" i="24"/>
  <c r="M13" i="24"/>
  <c r="O13" i="24" s="1"/>
  <c r="N13" i="24" s="1"/>
  <c r="J13" i="24"/>
  <c r="G13" i="24"/>
  <c r="BF12" i="24"/>
  <c r="BE12" i="24"/>
  <c r="BD12" i="24"/>
  <c r="BA12" i="24"/>
  <c r="AZ12" i="24"/>
  <c r="AY12" i="24" s="1"/>
  <c r="AV12" i="24"/>
  <c r="AU12" i="24"/>
  <c r="AT12" i="24"/>
  <c r="AQ12" i="24"/>
  <c r="AP12" i="24"/>
  <c r="AO12" i="24" s="1"/>
  <c r="AL12" i="24"/>
  <c r="AK12" i="24"/>
  <c r="AJ12" i="24"/>
  <c r="AI12" i="24"/>
  <c r="AE12" i="24"/>
  <c r="AA12" i="24"/>
  <c r="W12" i="24"/>
  <c r="T12" i="24"/>
  <c r="S12" i="24"/>
  <c r="P12" i="24"/>
  <c r="O12" i="24"/>
  <c r="N12" i="24" s="1"/>
  <c r="BI12" i="24" s="1"/>
  <c r="M12" i="24"/>
  <c r="J12" i="24"/>
  <c r="G12" i="24"/>
  <c r="BF11" i="24"/>
  <c r="BE11" i="24"/>
  <c r="BD11" i="24" s="1"/>
  <c r="BA11" i="24"/>
  <c r="AZ11" i="24"/>
  <c r="AY11" i="24"/>
  <c r="AV11" i="24"/>
  <c r="AU11" i="24"/>
  <c r="AT11" i="24" s="1"/>
  <c r="AQ11" i="24"/>
  <c r="AP11" i="24"/>
  <c r="AO11" i="24" s="1"/>
  <c r="AL11" i="24"/>
  <c r="AK11" i="24"/>
  <c r="AJ11" i="24" s="1"/>
  <c r="AI11" i="24"/>
  <c r="AE11" i="24"/>
  <c r="AA11" i="24"/>
  <c r="W11" i="24"/>
  <c r="T11" i="24"/>
  <c r="S11" i="24"/>
  <c r="P11" i="24"/>
  <c r="M11" i="24"/>
  <c r="O11" i="24" s="1"/>
  <c r="N11" i="24" s="1"/>
  <c r="J11" i="24"/>
  <c r="G11" i="24"/>
  <c r="BF10" i="24"/>
  <c r="BE10" i="24"/>
  <c r="BD10" i="24"/>
  <c r="BA10" i="24"/>
  <c r="AZ10" i="24"/>
  <c r="AY10" i="24"/>
  <c r="AV10" i="24"/>
  <c r="AU10" i="24"/>
  <c r="AT10" i="24"/>
  <c r="AQ10" i="24"/>
  <c r="AP10" i="24"/>
  <c r="AO10" i="24" s="1"/>
  <c r="AL10" i="24"/>
  <c r="AK10" i="24"/>
  <c r="AJ10" i="24"/>
  <c r="AI10" i="24"/>
  <c r="AE10" i="24"/>
  <c r="AA10" i="24"/>
  <c r="W10" i="24"/>
  <c r="T10" i="24"/>
  <c r="S10" i="24"/>
  <c r="P10" i="24"/>
  <c r="O10" i="24"/>
  <c r="N10" i="24" s="1"/>
  <c r="BI10" i="24" s="1"/>
  <c r="M10" i="24"/>
  <c r="J10" i="24"/>
  <c r="G10" i="24"/>
  <c r="BF9" i="24"/>
  <c r="BE9" i="24"/>
  <c r="BD9" i="24" s="1"/>
  <c r="BA9" i="24"/>
  <c r="AZ9" i="24"/>
  <c r="AY9" i="24"/>
  <c r="AV9" i="24"/>
  <c r="AU9" i="24"/>
  <c r="AT9" i="24"/>
  <c r="BI9" i="24" s="1"/>
  <c r="AQ9" i="24"/>
  <c r="AP9" i="24"/>
  <c r="AO9" i="24"/>
  <c r="AL9" i="24"/>
  <c r="AK9" i="24"/>
  <c r="AJ9" i="24" s="1"/>
  <c r="AI9" i="24"/>
  <c r="AE9" i="24"/>
  <c r="AA9" i="24"/>
  <c r="W9" i="24"/>
  <c r="T9" i="24"/>
  <c r="S9" i="24"/>
  <c r="P9" i="24"/>
  <c r="N9" i="24"/>
  <c r="M9" i="24"/>
  <c r="O9" i="24" s="1"/>
  <c r="J9" i="24"/>
  <c r="G9" i="24"/>
  <c r="BF8" i="24"/>
  <c r="BE8" i="24"/>
  <c r="BD8" i="24"/>
  <c r="BA8" i="24"/>
  <c r="AZ8" i="24"/>
  <c r="AY8" i="24" s="1"/>
  <c r="AV8" i="24"/>
  <c r="AU8" i="24"/>
  <c r="AT8" i="24"/>
  <c r="AQ8" i="24"/>
  <c r="AP8" i="24"/>
  <c r="AO8" i="24"/>
  <c r="AL8" i="24"/>
  <c r="AK8" i="24"/>
  <c r="AJ8" i="24"/>
  <c r="AI8" i="24"/>
  <c r="AE8" i="24"/>
  <c r="AA8" i="24"/>
  <c r="W8" i="24"/>
  <c r="T8" i="24"/>
  <c r="S8" i="24"/>
  <c r="P8" i="24"/>
  <c r="M8" i="24"/>
  <c r="O8" i="24" s="1"/>
  <c r="N8" i="24" s="1"/>
  <c r="BI8" i="24" s="1"/>
  <c r="J8" i="24"/>
  <c r="G8" i="24"/>
  <c r="BI7" i="24"/>
  <c r="BF7" i="24"/>
  <c r="BE7" i="24"/>
  <c r="BD7" i="24" s="1"/>
  <c r="BA7" i="24"/>
  <c r="AZ7" i="24"/>
  <c r="AY7" i="24"/>
  <c r="AV7" i="24"/>
  <c r="AU7" i="24"/>
  <c r="AT7" i="24" s="1"/>
  <c r="AQ7" i="24"/>
  <c r="AP7" i="24"/>
  <c r="AO7" i="24"/>
  <c r="AL7" i="24"/>
  <c r="AK7" i="24"/>
  <c r="AJ7" i="24" s="1"/>
  <c r="AI7" i="24"/>
  <c r="AE7" i="24"/>
  <c r="AA7" i="24"/>
  <c r="W7" i="24"/>
  <c r="T7" i="24"/>
  <c r="S7" i="24"/>
  <c r="P7" i="24"/>
  <c r="O7" i="24"/>
  <c r="N7" i="24" s="1"/>
  <c r="M7" i="24"/>
  <c r="J7" i="24"/>
  <c r="G7" i="24"/>
  <c r="BF6" i="24"/>
  <c r="BE6" i="24"/>
  <c r="BD6" i="24" s="1"/>
  <c r="BA6" i="24"/>
  <c r="AZ6" i="24"/>
  <c r="AY6" i="24" s="1"/>
  <c r="AV6" i="24"/>
  <c r="AU6" i="24"/>
  <c r="AT6" i="24"/>
  <c r="AQ6" i="24"/>
  <c r="AP6" i="24"/>
  <c r="AO6" i="24" s="1"/>
  <c r="AL6" i="24"/>
  <c r="AK6" i="24"/>
  <c r="AJ6" i="24"/>
  <c r="AI6" i="24"/>
  <c r="AE6" i="24"/>
  <c r="AA6" i="24"/>
  <c r="W6" i="24"/>
  <c r="T6" i="24"/>
  <c r="S6" i="24"/>
  <c r="P6" i="24"/>
  <c r="M6" i="24"/>
  <c r="O6" i="24" s="1"/>
  <c r="N6" i="24" s="1"/>
  <c r="BI6" i="24" s="1"/>
  <c r="J6" i="24"/>
  <c r="G6" i="24"/>
  <c r="BF5" i="24"/>
  <c r="BE5" i="24"/>
  <c r="BD5" i="24" s="1"/>
  <c r="BA5" i="24"/>
  <c r="AZ5" i="24"/>
  <c r="AY5" i="24"/>
  <c r="AV5" i="24"/>
  <c r="AU5" i="24"/>
  <c r="AT5" i="24" s="1"/>
  <c r="AQ5" i="24"/>
  <c r="AP5" i="24"/>
  <c r="AO5" i="24"/>
  <c r="AL5" i="24"/>
  <c r="AK5" i="24"/>
  <c r="AJ5" i="24" s="1"/>
  <c r="AI5" i="24"/>
  <c r="AE5" i="24"/>
  <c r="AA5" i="24"/>
  <c r="W5" i="24"/>
  <c r="T5" i="24"/>
  <c r="S5" i="24"/>
  <c r="P5" i="24"/>
  <c r="M5" i="24"/>
  <c r="O5" i="24" s="1"/>
  <c r="N5" i="24" s="1"/>
  <c r="BI5" i="24" s="1"/>
  <c r="J5" i="24"/>
  <c r="G5" i="24"/>
  <c r="BF4" i="24"/>
  <c r="BE4" i="24"/>
  <c r="BD4" i="24"/>
  <c r="BA4" i="24"/>
  <c r="AZ4" i="24"/>
  <c r="AY4" i="24" s="1"/>
  <c r="AV4" i="24"/>
  <c r="AU4" i="24"/>
  <c r="AT4" i="24"/>
  <c r="AQ4" i="24"/>
  <c r="AP4" i="24"/>
  <c r="AO4" i="24" s="1"/>
  <c r="AL4" i="24"/>
  <c r="AK4" i="24"/>
  <c r="AJ4" i="24"/>
  <c r="AI4" i="24"/>
  <c r="AE4" i="24"/>
  <c r="AA4" i="24"/>
  <c r="W4" i="24"/>
  <c r="T4" i="24"/>
  <c r="S4" i="24"/>
  <c r="P4" i="24"/>
  <c r="M4" i="24"/>
  <c r="O4" i="24" s="1"/>
  <c r="N4" i="24" s="1"/>
  <c r="BI4" i="24" s="1"/>
  <c r="J4" i="24"/>
  <c r="G4" i="24"/>
  <c r="BF3" i="24"/>
  <c r="BE3" i="24"/>
  <c r="BD3" i="24"/>
  <c r="BA3" i="24"/>
  <c r="AZ3" i="24"/>
  <c r="AY3" i="24"/>
  <c r="AV3" i="24"/>
  <c r="AU3" i="24"/>
  <c r="AT3" i="24" s="1"/>
  <c r="AQ3" i="24"/>
  <c r="AP3" i="24"/>
  <c r="AO3" i="24"/>
  <c r="AL3" i="24"/>
  <c r="AK3" i="24"/>
  <c r="AJ3" i="24" s="1"/>
  <c r="AI3" i="24"/>
  <c r="AE3" i="24"/>
  <c r="AA3" i="24"/>
  <c r="W3" i="24"/>
  <c r="T3" i="24"/>
  <c r="S3" i="24"/>
  <c r="P3" i="24"/>
  <c r="M3" i="24"/>
  <c r="O3" i="24" s="1"/>
  <c r="N3" i="24" s="1"/>
  <c r="BI3" i="24" s="1"/>
  <c r="J3" i="24"/>
  <c r="G3" i="24"/>
  <c r="BI2" i="24"/>
  <c r="BE80" i="23"/>
  <c r="BD80" i="23"/>
  <c r="AZ80" i="23"/>
  <c r="AY80" i="23"/>
  <c r="AU80" i="23"/>
  <c r="AT80" i="23"/>
  <c r="AP80" i="23"/>
  <c r="AO80" i="23"/>
  <c r="AJ80" i="23"/>
  <c r="AI80" i="23"/>
  <c r="AF80" i="23"/>
  <c r="AE80" i="23"/>
  <c r="AB80" i="23"/>
  <c r="AA80" i="23"/>
  <c r="X80" i="23"/>
  <c r="W80" i="23"/>
  <c r="T80" i="23"/>
  <c r="S80" i="23"/>
  <c r="O80" i="23"/>
  <c r="N80" i="23"/>
  <c r="K80" i="23"/>
  <c r="J80" i="23"/>
  <c r="G80" i="23"/>
  <c r="F80" i="23"/>
  <c r="BE79" i="23"/>
  <c r="BD79" i="23"/>
  <c r="AZ79" i="23"/>
  <c r="AY79" i="23"/>
  <c r="AU79" i="23"/>
  <c r="AT79" i="23"/>
  <c r="AP79" i="23"/>
  <c r="AO79" i="23"/>
  <c r="AJ79" i="23"/>
  <c r="AI79" i="23"/>
  <c r="AF79" i="23"/>
  <c r="AE79" i="23"/>
  <c r="AB79" i="23"/>
  <c r="AA79" i="23"/>
  <c r="X79" i="23"/>
  <c r="W79" i="23"/>
  <c r="T79" i="23"/>
  <c r="S79" i="23"/>
  <c r="O79" i="23"/>
  <c r="N79" i="23"/>
  <c r="K79" i="23"/>
  <c r="J79" i="23"/>
  <c r="G79" i="23"/>
  <c r="F79" i="23"/>
  <c r="BE78" i="23"/>
  <c r="BD78" i="23"/>
  <c r="AZ78" i="23"/>
  <c r="AY78" i="23"/>
  <c r="AU78" i="23"/>
  <c r="AT78" i="23"/>
  <c r="AP78" i="23"/>
  <c r="AO78" i="23"/>
  <c r="AJ78" i="23"/>
  <c r="AI78" i="23"/>
  <c r="AF78" i="23"/>
  <c r="AE78" i="23"/>
  <c r="AB78" i="23"/>
  <c r="AA78" i="23"/>
  <c r="X78" i="23"/>
  <c r="W78" i="23"/>
  <c r="T78" i="23"/>
  <c r="S78" i="23"/>
  <c r="O78" i="23"/>
  <c r="N78" i="23"/>
  <c r="K78" i="23"/>
  <c r="J78" i="23"/>
  <c r="G78" i="23"/>
  <c r="F78" i="23"/>
  <c r="BE77" i="23"/>
  <c r="BD77" i="23"/>
  <c r="AZ77" i="23"/>
  <c r="AY77" i="23"/>
  <c r="AU77" i="23"/>
  <c r="AT77" i="23"/>
  <c r="AP77" i="23"/>
  <c r="AO77" i="23"/>
  <c r="AJ77" i="23"/>
  <c r="AI77" i="23"/>
  <c r="AF77" i="23"/>
  <c r="AE77" i="23"/>
  <c r="AB77" i="23"/>
  <c r="AA77" i="23"/>
  <c r="X77" i="23"/>
  <c r="W77" i="23"/>
  <c r="T77" i="23"/>
  <c r="S77" i="23"/>
  <c r="O77" i="23"/>
  <c r="N77" i="23"/>
  <c r="K77" i="23"/>
  <c r="J77" i="23"/>
  <c r="G77" i="23"/>
  <c r="F77" i="23"/>
  <c r="BE76" i="23"/>
  <c r="BD76" i="23"/>
  <c r="AZ76" i="23"/>
  <c r="AY76" i="23"/>
  <c r="AU76" i="23"/>
  <c r="AT76" i="23"/>
  <c r="AP76" i="23"/>
  <c r="AO76" i="23"/>
  <c r="AJ76" i="23"/>
  <c r="AI76" i="23"/>
  <c r="AF76" i="23"/>
  <c r="AE76" i="23"/>
  <c r="AB76" i="23"/>
  <c r="AA76" i="23"/>
  <c r="X76" i="23"/>
  <c r="W76" i="23"/>
  <c r="T76" i="23"/>
  <c r="S76" i="23"/>
  <c r="O76" i="23"/>
  <c r="N76" i="23"/>
  <c r="K76" i="23"/>
  <c r="J76" i="23"/>
  <c r="G76" i="23"/>
  <c r="F76" i="23"/>
  <c r="G63" i="23" s="1"/>
  <c r="BF72" i="23"/>
  <c r="BE72" i="23"/>
  <c r="BA72" i="23"/>
  <c r="AZ72" i="23"/>
  <c r="AV72" i="23"/>
  <c r="AU72" i="23"/>
  <c r="AQ72" i="23"/>
  <c r="AP72" i="23"/>
  <c r="AL72" i="23"/>
  <c r="AK72" i="23"/>
  <c r="AI72" i="23"/>
  <c r="AE72" i="23"/>
  <c r="AA72" i="23"/>
  <c r="W72" i="23"/>
  <c r="T72" i="23"/>
  <c r="S72" i="23"/>
  <c r="P72" i="23"/>
  <c r="M72" i="23"/>
  <c r="O72" i="23" s="1"/>
  <c r="J72" i="23"/>
  <c r="BF71" i="23"/>
  <c r="BE71" i="23"/>
  <c r="BA71" i="23"/>
  <c r="AZ71" i="23"/>
  <c r="AV71" i="23"/>
  <c r="AU71" i="23"/>
  <c r="AQ71" i="23"/>
  <c r="AP71" i="23"/>
  <c r="AL71" i="23"/>
  <c r="AK71" i="23"/>
  <c r="AI71" i="23"/>
  <c r="AE71" i="23"/>
  <c r="AA71" i="23"/>
  <c r="W71" i="23"/>
  <c r="T71" i="23"/>
  <c r="S71" i="23"/>
  <c r="P71" i="23"/>
  <c r="M71" i="23"/>
  <c r="O71" i="23" s="1"/>
  <c r="J71" i="23"/>
  <c r="G71" i="23"/>
  <c r="BF70" i="23"/>
  <c r="BE70" i="23"/>
  <c r="BA70" i="23"/>
  <c r="AZ70" i="23"/>
  <c r="AV70" i="23"/>
  <c r="AU70" i="23"/>
  <c r="AQ70" i="23"/>
  <c r="AP70" i="23"/>
  <c r="AL70" i="23"/>
  <c r="AK70" i="23"/>
  <c r="AI70" i="23"/>
  <c r="AE70" i="23"/>
  <c r="AA70" i="23"/>
  <c r="W70" i="23"/>
  <c r="T70" i="23"/>
  <c r="S70" i="23"/>
  <c r="P70" i="23"/>
  <c r="M70" i="23"/>
  <c r="O70" i="23" s="1"/>
  <c r="J70" i="23"/>
  <c r="BF69" i="23"/>
  <c r="BE69" i="23"/>
  <c r="BA69" i="23"/>
  <c r="AZ69" i="23"/>
  <c r="AV69" i="23"/>
  <c r="AU69" i="23"/>
  <c r="AQ69" i="23"/>
  <c r="AP69" i="23"/>
  <c r="AL69" i="23"/>
  <c r="AK69" i="23"/>
  <c r="AI69" i="23"/>
  <c r="AE69" i="23"/>
  <c r="AA69" i="23"/>
  <c r="W69" i="23"/>
  <c r="T69" i="23"/>
  <c r="S69" i="23"/>
  <c r="P69" i="23"/>
  <c r="M69" i="23"/>
  <c r="O69" i="23" s="1"/>
  <c r="J69" i="23"/>
  <c r="BF68" i="23"/>
  <c r="BE68" i="23"/>
  <c r="BA68" i="23"/>
  <c r="AZ68" i="23"/>
  <c r="AV68" i="23"/>
  <c r="AU68" i="23"/>
  <c r="AQ68" i="23"/>
  <c r="AP68" i="23"/>
  <c r="AL68" i="23"/>
  <c r="AK68" i="23"/>
  <c r="AI68" i="23"/>
  <c r="AE68" i="23"/>
  <c r="AA68" i="23"/>
  <c r="W68" i="23"/>
  <c r="T68" i="23"/>
  <c r="S68" i="23"/>
  <c r="P68" i="23"/>
  <c r="M68" i="23"/>
  <c r="O68" i="23" s="1"/>
  <c r="J68" i="23"/>
  <c r="BF67" i="23"/>
  <c r="BE67" i="23"/>
  <c r="BA67" i="23"/>
  <c r="AZ67" i="23"/>
  <c r="AV67" i="23"/>
  <c r="AU67" i="23"/>
  <c r="AT67" i="23"/>
  <c r="AQ67" i="23"/>
  <c r="AP67" i="23"/>
  <c r="AO67" i="23"/>
  <c r="AL67" i="23"/>
  <c r="AK67" i="23"/>
  <c r="AI67" i="23"/>
  <c r="AE67" i="23"/>
  <c r="AA67" i="23"/>
  <c r="W67" i="23"/>
  <c r="T67" i="23"/>
  <c r="S67" i="23"/>
  <c r="P67" i="23"/>
  <c r="M67" i="23"/>
  <c r="O67" i="23" s="1"/>
  <c r="J67" i="23"/>
  <c r="BF66" i="23"/>
  <c r="BE66" i="23"/>
  <c r="BA66" i="23"/>
  <c r="AZ66" i="23"/>
  <c r="AV66" i="23"/>
  <c r="AU66" i="23"/>
  <c r="AQ66" i="23"/>
  <c r="AP66" i="23"/>
  <c r="AL66" i="23"/>
  <c r="AK66" i="23"/>
  <c r="AI66" i="23"/>
  <c r="AE66" i="23"/>
  <c r="AA66" i="23"/>
  <c r="W66" i="23"/>
  <c r="T66" i="23"/>
  <c r="S66" i="23"/>
  <c r="P66" i="23"/>
  <c r="O66" i="23"/>
  <c r="M66" i="23"/>
  <c r="J66" i="23"/>
  <c r="BF65" i="23"/>
  <c r="BE65" i="23"/>
  <c r="BA65" i="23"/>
  <c r="AZ65" i="23"/>
  <c r="AV65" i="23"/>
  <c r="AU65" i="23"/>
  <c r="AQ65" i="23"/>
  <c r="AP65" i="23"/>
  <c r="AL65" i="23"/>
  <c r="AK65" i="23"/>
  <c r="AI65" i="23"/>
  <c r="AE65" i="23"/>
  <c r="AA65" i="23"/>
  <c r="W65" i="23"/>
  <c r="T65" i="23"/>
  <c r="S65" i="23"/>
  <c r="P65" i="23"/>
  <c r="O65" i="23"/>
  <c r="M65" i="23"/>
  <c r="J65" i="23"/>
  <c r="G65" i="23"/>
  <c r="BF64" i="23"/>
  <c r="BE64" i="23"/>
  <c r="BA64" i="23"/>
  <c r="AZ64" i="23"/>
  <c r="AV64" i="23"/>
  <c r="AU64" i="23"/>
  <c r="AQ64" i="23"/>
  <c r="AP64" i="23"/>
  <c r="AO64" i="23"/>
  <c r="AL64" i="23"/>
  <c r="AK64" i="23"/>
  <c r="AI64" i="23"/>
  <c r="AE64" i="23"/>
  <c r="AA64" i="23"/>
  <c r="W64" i="23"/>
  <c r="T64" i="23"/>
  <c r="S64" i="23"/>
  <c r="P64" i="23"/>
  <c r="M64" i="23"/>
  <c r="O64" i="23" s="1"/>
  <c r="J64" i="23"/>
  <c r="BF63" i="23"/>
  <c r="BE63" i="23"/>
  <c r="BA63" i="23"/>
  <c r="AZ63" i="23"/>
  <c r="AY63" i="23"/>
  <c r="AV63" i="23"/>
  <c r="AU63" i="23"/>
  <c r="AQ63" i="23"/>
  <c r="AP63" i="23"/>
  <c r="AL63" i="23"/>
  <c r="AK63" i="23"/>
  <c r="AJ63" i="23"/>
  <c r="AI63" i="23"/>
  <c r="AE63" i="23"/>
  <c r="AA63" i="23"/>
  <c r="W63" i="23"/>
  <c r="T63" i="23"/>
  <c r="S63" i="23"/>
  <c r="P63" i="23"/>
  <c r="O63" i="23"/>
  <c r="M63" i="23"/>
  <c r="J63" i="23"/>
  <c r="BF62" i="23"/>
  <c r="BE62" i="23"/>
  <c r="BD62" i="23"/>
  <c r="BA62" i="23"/>
  <c r="AZ62" i="23"/>
  <c r="AY62" i="23"/>
  <c r="AV62" i="23"/>
  <c r="AU62" i="23"/>
  <c r="AT62" i="23" s="1"/>
  <c r="AQ62" i="23"/>
  <c r="AP62" i="23"/>
  <c r="AO62" i="23"/>
  <c r="AL62" i="23"/>
  <c r="AK62" i="23"/>
  <c r="AJ62" i="23" s="1"/>
  <c r="AI62" i="23"/>
  <c r="AE62" i="23"/>
  <c r="AA62" i="23"/>
  <c r="W62" i="23"/>
  <c r="T62" i="23"/>
  <c r="S62" i="23"/>
  <c r="P62" i="23"/>
  <c r="M62" i="23"/>
  <c r="O62" i="23" s="1"/>
  <c r="N62" i="23" s="1"/>
  <c r="BI62" i="23" s="1"/>
  <c r="J62" i="23"/>
  <c r="BF61" i="23"/>
  <c r="BE61" i="23"/>
  <c r="BD61" i="23"/>
  <c r="BA61" i="23"/>
  <c r="AZ61" i="23"/>
  <c r="AY61" i="23" s="1"/>
  <c r="AV61" i="23"/>
  <c r="AU61" i="23"/>
  <c r="AT61" i="23"/>
  <c r="AQ61" i="23"/>
  <c r="AP61" i="23"/>
  <c r="AO61" i="23"/>
  <c r="AL61" i="23"/>
  <c r="AK61" i="23"/>
  <c r="AJ61" i="23" s="1"/>
  <c r="AI61" i="23"/>
  <c r="AE61" i="23"/>
  <c r="AA61" i="23"/>
  <c r="W61" i="23"/>
  <c r="T61" i="23"/>
  <c r="S61" i="23"/>
  <c r="P61" i="23"/>
  <c r="M61" i="23"/>
  <c r="O61" i="23" s="1"/>
  <c r="N61" i="23" s="1"/>
  <c r="J61" i="23"/>
  <c r="G61" i="23"/>
  <c r="BF60" i="23"/>
  <c r="BE60" i="23"/>
  <c r="BD60" i="23" s="1"/>
  <c r="BA60" i="23"/>
  <c r="AZ60" i="23"/>
  <c r="AY60" i="23"/>
  <c r="AV60" i="23"/>
  <c r="AU60" i="23"/>
  <c r="AT60" i="23"/>
  <c r="AQ60" i="23"/>
  <c r="AP60" i="23"/>
  <c r="AO60" i="23"/>
  <c r="AL60" i="23"/>
  <c r="AK60" i="23"/>
  <c r="AJ60" i="23"/>
  <c r="AI60" i="23"/>
  <c r="AE60" i="23"/>
  <c r="AA60" i="23"/>
  <c r="W60" i="23"/>
  <c r="T60" i="23"/>
  <c r="S60" i="23"/>
  <c r="P60" i="23"/>
  <c r="M60" i="23"/>
  <c r="O60" i="23" s="1"/>
  <c r="N60" i="23" s="1"/>
  <c r="BI60" i="23" s="1"/>
  <c r="J60" i="23"/>
  <c r="BF59" i="23"/>
  <c r="BE59" i="23"/>
  <c r="BD59" i="23"/>
  <c r="BA59" i="23"/>
  <c r="AZ59" i="23"/>
  <c r="AY59" i="23" s="1"/>
  <c r="AV59" i="23"/>
  <c r="AU59" i="23"/>
  <c r="AT59" i="23"/>
  <c r="AQ59" i="23"/>
  <c r="AP59" i="23"/>
  <c r="AO59" i="23"/>
  <c r="AL59" i="23"/>
  <c r="AK59" i="23"/>
  <c r="AJ59" i="23"/>
  <c r="AI59" i="23"/>
  <c r="AE59" i="23"/>
  <c r="AA59" i="23"/>
  <c r="W59" i="23"/>
  <c r="T59" i="23"/>
  <c r="S59" i="23"/>
  <c r="P59" i="23"/>
  <c r="O59" i="23"/>
  <c r="N59" i="23"/>
  <c r="BI59" i="23" s="1"/>
  <c r="M59" i="23"/>
  <c r="J59" i="23"/>
  <c r="BF58" i="23"/>
  <c r="BE58" i="23"/>
  <c r="BD58" i="23"/>
  <c r="BA58" i="23"/>
  <c r="AZ58" i="23"/>
  <c r="AY58" i="23"/>
  <c r="AV58" i="23"/>
  <c r="AU58" i="23"/>
  <c r="AT58" i="23" s="1"/>
  <c r="BI58" i="23" s="1"/>
  <c r="AQ58" i="23"/>
  <c r="AP58" i="23"/>
  <c r="AO58" i="23" s="1"/>
  <c r="AL58" i="23"/>
  <c r="AK58" i="23"/>
  <c r="AJ58" i="23"/>
  <c r="AI58" i="23"/>
  <c r="AE58" i="23"/>
  <c r="AA58" i="23"/>
  <c r="W58" i="23"/>
  <c r="T58" i="23"/>
  <c r="S58" i="23"/>
  <c r="P58" i="23"/>
  <c r="O58" i="23"/>
  <c r="N58" i="23"/>
  <c r="M58" i="23"/>
  <c r="J58" i="23"/>
  <c r="BF57" i="23"/>
  <c r="BE57" i="23"/>
  <c r="BD57" i="23" s="1"/>
  <c r="BA57" i="23"/>
  <c r="AZ57" i="23"/>
  <c r="AY57" i="23"/>
  <c r="AV57" i="23"/>
  <c r="AU57" i="23"/>
  <c r="AT57" i="23"/>
  <c r="AQ57" i="23"/>
  <c r="AP57" i="23"/>
  <c r="AO57" i="23" s="1"/>
  <c r="AL57" i="23"/>
  <c r="AK57" i="23"/>
  <c r="AJ57" i="23" s="1"/>
  <c r="AI57" i="23"/>
  <c r="AE57" i="23"/>
  <c r="AA57" i="23"/>
  <c r="W57" i="23"/>
  <c r="T57" i="23"/>
  <c r="S57" i="23"/>
  <c r="P57" i="23"/>
  <c r="M57" i="23"/>
  <c r="O57" i="23" s="1"/>
  <c r="N57" i="23" s="1"/>
  <c r="J57" i="23"/>
  <c r="G57" i="23"/>
  <c r="BF56" i="23"/>
  <c r="BE56" i="23"/>
  <c r="BD56" i="23" s="1"/>
  <c r="BA56" i="23"/>
  <c r="AZ56" i="23"/>
  <c r="AY56" i="23"/>
  <c r="AV56" i="23"/>
  <c r="AU56" i="23"/>
  <c r="AT56" i="23" s="1"/>
  <c r="AQ56" i="23"/>
  <c r="AP56" i="23"/>
  <c r="AO56" i="23"/>
  <c r="AL56" i="23"/>
  <c r="AK56" i="23"/>
  <c r="AJ56" i="23" s="1"/>
  <c r="AI56" i="23"/>
  <c r="AE56" i="23"/>
  <c r="AA56" i="23"/>
  <c r="W56" i="23"/>
  <c r="T56" i="23"/>
  <c r="S56" i="23"/>
  <c r="P56" i="23"/>
  <c r="M56" i="23"/>
  <c r="O56" i="23" s="1"/>
  <c r="N56" i="23" s="1"/>
  <c r="BI56" i="23" s="1"/>
  <c r="J56" i="23"/>
  <c r="BF55" i="23"/>
  <c r="BE55" i="23"/>
  <c r="BD55" i="23"/>
  <c r="BA55" i="23"/>
  <c r="AZ55" i="23"/>
  <c r="AY55" i="23" s="1"/>
  <c r="AV55" i="23"/>
  <c r="AU55" i="23"/>
  <c r="AT55" i="23"/>
  <c r="AQ55" i="23"/>
  <c r="AP55" i="23"/>
  <c r="AO55" i="23"/>
  <c r="AL55" i="23"/>
  <c r="AK55" i="23"/>
  <c r="AJ55" i="23"/>
  <c r="AI55" i="23"/>
  <c r="AE55" i="23"/>
  <c r="AA55" i="23"/>
  <c r="W55" i="23"/>
  <c r="T55" i="23"/>
  <c r="S55" i="23"/>
  <c r="P55" i="23"/>
  <c r="O55" i="23"/>
  <c r="N55" i="23" s="1"/>
  <c r="BI55" i="23" s="1"/>
  <c r="M55" i="23"/>
  <c r="J55" i="23"/>
  <c r="BF54" i="23"/>
  <c r="BE54" i="23"/>
  <c r="BD54" i="23"/>
  <c r="BA54" i="23"/>
  <c r="AZ54" i="23"/>
  <c r="AY54" i="23"/>
  <c r="AV54" i="23"/>
  <c r="AU54" i="23"/>
  <c r="AT54" i="23" s="1"/>
  <c r="AQ54" i="23"/>
  <c r="AP54" i="23"/>
  <c r="AO54" i="23"/>
  <c r="AL54" i="23"/>
  <c r="AK54" i="23"/>
  <c r="AJ54" i="23"/>
  <c r="AI54" i="23"/>
  <c r="AE54" i="23"/>
  <c r="AA54" i="23"/>
  <c r="W54" i="23"/>
  <c r="T54" i="23"/>
  <c r="S54" i="23"/>
  <c r="P54" i="23"/>
  <c r="O54" i="23"/>
  <c r="N54" i="23" s="1"/>
  <c r="M54" i="23"/>
  <c r="J54" i="23"/>
  <c r="BF53" i="23"/>
  <c r="BE53" i="23"/>
  <c r="BD53" i="23" s="1"/>
  <c r="BA53" i="23"/>
  <c r="AZ53" i="23"/>
  <c r="AY53" i="23" s="1"/>
  <c r="AV53" i="23"/>
  <c r="AU53" i="23"/>
  <c r="AT53" i="23"/>
  <c r="AQ53" i="23"/>
  <c r="AP53" i="23"/>
  <c r="AO53" i="23" s="1"/>
  <c r="AL53" i="23"/>
  <c r="AK53" i="23"/>
  <c r="AJ53" i="23" s="1"/>
  <c r="AI53" i="23"/>
  <c r="AE53" i="23"/>
  <c r="AA53" i="23"/>
  <c r="W53" i="23"/>
  <c r="T53" i="23"/>
  <c r="S53" i="23"/>
  <c r="P53" i="23"/>
  <c r="M53" i="23"/>
  <c r="O53" i="23" s="1"/>
  <c r="N53" i="23" s="1"/>
  <c r="BI53" i="23" s="1"/>
  <c r="J53" i="23"/>
  <c r="BF52" i="23"/>
  <c r="BE52" i="23"/>
  <c r="BD52" i="23" s="1"/>
  <c r="BA52" i="23"/>
  <c r="AZ52" i="23"/>
  <c r="AY52" i="23" s="1"/>
  <c r="AV52" i="23"/>
  <c r="AU52" i="23"/>
  <c r="AT52" i="23"/>
  <c r="AQ52" i="23"/>
  <c r="AP52" i="23"/>
  <c r="AO52" i="23"/>
  <c r="AL52" i="23"/>
  <c r="AK52" i="23"/>
  <c r="AJ52" i="23" s="1"/>
  <c r="AI52" i="23"/>
  <c r="AE52" i="23"/>
  <c r="AA52" i="23"/>
  <c r="W52" i="23"/>
  <c r="T52" i="23"/>
  <c r="S52" i="23"/>
  <c r="P52" i="23"/>
  <c r="N52" i="23"/>
  <c r="BI52" i="23" s="1"/>
  <c r="M52" i="23"/>
  <c r="O52" i="23" s="1"/>
  <c r="J52" i="23"/>
  <c r="BF51" i="23"/>
  <c r="BE51" i="23"/>
  <c r="BD51" i="23"/>
  <c r="BA51" i="23"/>
  <c r="AZ51" i="23"/>
  <c r="AY51" i="23" s="1"/>
  <c r="AV51" i="23"/>
  <c r="AU51" i="23"/>
  <c r="AT51" i="23" s="1"/>
  <c r="AQ51" i="23"/>
  <c r="AP51" i="23"/>
  <c r="AO51" i="23" s="1"/>
  <c r="BI51" i="23" s="1"/>
  <c r="AL51" i="23"/>
  <c r="AK51" i="23"/>
  <c r="AJ51" i="23"/>
  <c r="AI51" i="23"/>
  <c r="AE51" i="23"/>
  <c r="AA51" i="23"/>
  <c r="W51" i="23"/>
  <c r="T51" i="23"/>
  <c r="S51" i="23"/>
  <c r="P51" i="23"/>
  <c r="O51" i="23"/>
  <c r="N51" i="23"/>
  <c r="M51" i="23"/>
  <c r="J51" i="23"/>
  <c r="G51" i="23"/>
  <c r="BF50" i="23"/>
  <c r="BE50" i="23"/>
  <c r="BD50" i="23"/>
  <c r="BA50" i="23"/>
  <c r="AZ50" i="23"/>
  <c r="AY50" i="23"/>
  <c r="AV50" i="23"/>
  <c r="AU50" i="23"/>
  <c r="AT50" i="23" s="1"/>
  <c r="AQ50" i="23"/>
  <c r="AP50" i="23"/>
  <c r="AO50" i="23" s="1"/>
  <c r="AL50" i="23"/>
  <c r="AK50" i="23"/>
  <c r="AJ50" i="23"/>
  <c r="AI50" i="23"/>
  <c r="AE50" i="23"/>
  <c r="AA50" i="23"/>
  <c r="W50" i="23"/>
  <c r="T50" i="23"/>
  <c r="S50" i="23"/>
  <c r="P50" i="23"/>
  <c r="O50" i="23"/>
  <c r="N50" i="23"/>
  <c r="BI50" i="23" s="1"/>
  <c r="M50" i="23"/>
  <c r="J50" i="23"/>
  <c r="G50" i="23"/>
  <c r="BF49" i="23"/>
  <c r="BE49" i="23"/>
  <c r="BD49" i="23"/>
  <c r="BA49" i="23"/>
  <c r="AZ49" i="23"/>
  <c r="AY49" i="23" s="1"/>
  <c r="AV49" i="23"/>
  <c r="AU49" i="23"/>
  <c r="AT49" i="23"/>
  <c r="AQ49" i="23"/>
  <c r="AP49" i="23"/>
  <c r="AO49" i="23" s="1"/>
  <c r="AL49" i="23"/>
  <c r="AK49" i="23"/>
  <c r="AJ49" i="23" s="1"/>
  <c r="AI49" i="23"/>
  <c r="AE49" i="23"/>
  <c r="AA49" i="23"/>
  <c r="W49" i="23"/>
  <c r="T49" i="23"/>
  <c r="S49" i="23"/>
  <c r="P49" i="23"/>
  <c r="M49" i="23"/>
  <c r="O49" i="23" s="1"/>
  <c r="N49" i="23" s="1"/>
  <c r="J49" i="23"/>
  <c r="BF48" i="23"/>
  <c r="BE48" i="23"/>
  <c r="BD48" i="23" s="1"/>
  <c r="BA48" i="23"/>
  <c r="AZ48" i="23"/>
  <c r="AY48" i="23"/>
  <c r="AV48" i="23"/>
  <c r="AU48" i="23"/>
  <c r="AT48" i="23"/>
  <c r="AQ48" i="23"/>
  <c r="AP48" i="23"/>
  <c r="AO48" i="23"/>
  <c r="AL48" i="23"/>
  <c r="AK48" i="23"/>
  <c r="AJ48" i="23" s="1"/>
  <c r="AI48" i="23"/>
  <c r="AE48" i="23"/>
  <c r="AA48" i="23"/>
  <c r="W48" i="23"/>
  <c r="T48" i="23"/>
  <c r="S48" i="23"/>
  <c r="P48" i="23"/>
  <c r="N48" i="23"/>
  <c r="BI48" i="23" s="1"/>
  <c r="M48" i="23"/>
  <c r="O48" i="23" s="1"/>
  <c r="J48" i="23"/>
  <c r="BF47" i="23"/>
  <c r="BE47" i="23"/>
  <c r="BD47" i="23"/>
  <c r="BA47" i="23"/>
  <c r="AZ47" i="23"/>
  <c r="AY47" i="23" s="1"/>
  <c r="AV47" i="23"/>
  <c r="AU47" i="23"/>
  <c r="AT47" i="23" s="1"/>
  <c r="AQ47" i="23"/>
  <c r="AP47" i="23"/>
  <c r="AO47" i="23"/>
  <c r="AL47" i="23"/>
  <c r="AK47" i="23"/>
  <c r="AJ47" i="23"/>
  <c r="AI47" i="23"/>
  <c r="AE47" i="23"/>
  <c r="AA47" i="23"/>
  <c r="W47" i="23"/>
  <c r="T47" i="23"/>
  <c r="S47" i="23"/>
  <c r="P47" i="23"/>
  <c r="O47" i="23"/>
  <c r="N47" i="23"/>
  <c r="BI47" i="23" s="1"/>
  <c r="M47" i="23"/>
  <c r="J47" i="23"/>
  <c r="BF46" i="23"/>
  <c r="BE46" i="23"/>
  <c r="BD46" i="23"/>
  <c r="BA46" i="23"/>
  <c r="AZ46" i="23"/>
  <c r="AY46" i="23"/>
  <c r="AV46" i="23"/>
  <c r="AU46" i="23"/>
  <c r="AT46" i="23" s="1"/>
  <c r="AQ46" i="23"/>
  <c r="AP46" i="23"/>
  <c r="AO46" i="23"/>
  <c r="AL46" i="23"/>
  <c r="AK46" i="23"/>
  <c r="AJ46" i="23"/>
  <c r="AI46" i="23"/>
  <c r="AE46" i="23"/>
  <c r="AA46" i="23"/>
  <c r="W46" i="23"/>
  <c r="T46" i="23"/>
  <c r="S46" i="23"/>
  <c r="P46" i="23"/>
  <c r="O46" i="23"/>
  <c r="N46" i="23" s="1"/>
  <c r="M46" i="23"/>
  <c r="J46" i="23"/>
  <c r="G46" i="23"/>
  <c r="BF45" i="23"/>
  <c r="BE45" i="23"/>
  <c r="BD45" i="23" s="1"/>
  <c r="BA45" i="23"/>
  <c r="AZ45" i="23"/>
  <c r="AY45" i="23"/>
  <c r="AV45" i="23"/>
  <c r="AU45" i="23"/>
  <c r="AT45" i="23"/>
  <c r="AQ45" i="23"/>
  <c r="AP45" i="23"/>
  <c r="AO45" i="23" s="1"/>
  <c r="AL45" i="23"/>
  <c r="AK45" i="23"/>
  <c r="AJ45" i="23"/>
  <c r="AI45" i="23"/>
  <c r="AE45" i="23"/>
  <c r="AA45" i="23"/>
  <c r="W45" i="23"/>
  <c r="T45" i="23"/>
  <c r="S45" i="23"/>
  <c r="P45" i="23"/>
  <c r="M45" i="23"/>
  <c r="O45" i="23" s="1"/>
  <c r="N45" i="23" s="1"/>
  <c r="BI45" i="23" s="1"/>
  <c r="J45" i="23"/>
  <c r="BF44" i="23"/>
  <c r="BE44" i="23"/>
  <c r="BD44" i="23" s="1"/>
  <c r="BA44" i="23"/>
  <c r="AZ44" i="23"/>
  <c r="AY44" i="23" s="1"/>
  <c r="AV44" i="23"/>
  <c r="AU44" i="23"/>
  <c r="AT44" i="23"/>
  <c r="AQ44" i="23"/>
  <c r="AP44" i="23"/>
  <c r="AO44" i="23"/>
  <c r="AL44" i="23"/>
  <c r="AK44" i="23"/>
  <c r="AJ44" i="23" s="1"/>
  <c r="AI44" i="23"/>
  <c r="AE44" i="23"/>
  <c r="AA44" i="23"/>
  <c r="W44" i="23"/>
  <c r="T44" i="23"/>
  <c r="S44" i="23"/>
  <c r="P44" i="23"/>
  <c r="M44" i="23"/>
  <c r="O44" i="23" s="1"/>
  <c r="N44" i="23" s="1"/>
  <c r="BI44" i="23" s="1"/>
  <c r="J44" i="23"/>
  <c r="BF43" i="23"/>
  <c r="BE43" i="23"/>
  <c r="BD43" i="23"/>
  <c r="BA43" i="23"/>
  <c r="AZ43" i="23"/>
  <c r="AY43" i="23" s="1"/>
  <c r="AV43" i="23"/>
  <c r="AU43" i="23"/>
  <c r="AT43" i="23" s="1"/>
  <c r="AQ43" i="23"/>
  <c r="AP43" i="23"/>
  <c r="AO43" i="23"/>
  <c r="AL43" i="23"/>
  <c r="AK43" i="23"/>
  <c r="AJ43" i="23"/>
  <c r="AI43" i="23"/>
  <c r="AE43" i="23"/>
  <c r="AA43" i="23"/>
  <c r="W43" i="23"/>
  <c r="T43" i="23"/>
  <c r="S43" i="23"/>
  <c r="P43" i="23"/>
  <c r="O43" i="23"/>
  <c r="N43" i="23"/>
  <c r="BI43" i="23" s="1"/>
  <c r="M43" i="23"/>
  <c r="J43" i="23"/>
  <c r="BF42" i="23"/>
  <c r="BE42" i="23"/>
  <c r="BD42" i="23"/>
  <c r="BA42" i="23"/>
  <c r="AZ42" i="23"/>
  <c r="AY42" i="23"/>
  <c r="AV42" i="23"/>
  <c r="AU42" i="23"/>
  <c r="AT42" i="23" s="1"/>
  <c r="AQ42" i="23"/>
  <c r="AP42" i="23"/>
  <c r="AO42" i="23" s="1"/>
  <c r="AL42" i="23"/>
  <c r="AK42" i="23"/>
  <c r="AJ42" i="23" s="1"/>
  <c r="AI42" i="23"/>
  <c r="AE42" i="23"/>
  <c r="AA42" i="23"/>
  <c r="W42" i="23"/>
  <c r="T42" i="23"/>
  <c r="S42" i="23"/>
  <c r="P42" i="23"/>
  <c r="O42" i="23"/>
  <c r="N42" i="23"/>
  <c r="BI42" i="23" s="1"/>
  <c r="M42" i="23"/>
  <c r="J42" i="23"/>
  <c r="BF41" i="23"/>
  <c r="BE41" i="23"/>
  <c r="BD41" i="23"/>
  <c r="BA41" i="23"/>
  <c r="AZ41" i="23"/>
  <c r="AY41" i="23"/>
  <c r="AV41" i="23"/>
  <c r="AU41" i="23"/>
  <c r="AT41" i="23"/>
  <c r="AQ41" i="23"/>
  <c r="AP41" i="23"/>
  <c r="AO41" i="23" s="1"/>
  <c r="AL41" i="23"/>
  <c r="AK41" i="23"/>
  <c r="AJ41" i="23" s="1"/>
  <c r="AI41" i="23"/>
  <c r="AE41" i="23"/>
  <c r="AA41" i="23"/>
  <c r="W41" i="23"/>
  <c r="T41" i="23"/>
  <c r="S41" i="23"/>
  <c r="P41" i="23"/>
  <c r="M41" i="23"/>
  <c r="O41" i="23" s="1"/>
  <c r="N41" i="23" s="1"/>
  <c r="J41" i="23"/>
  <c r="BF40" i="23"/>
  <c r="BE40" i="23"/>
  <c r="BD40" i="23" s="1"/>
  <c r="BA40" i="23"/>
  <c r="AZ40" i="23"/>
  <c r="AY40" i="23"/>
  <c r="AV40" i="23"/>
  <c r="AU40" i="23"/>
  <c r="AT40" i="23"/>
  <c r="AQ40" i="23"/>
  <c r="AP40" i="23"/>
  <c r="AO40" i="23"/>
  <c r="AL40" i="23"/>
  <c r="AK40" i="23"/>
  <c r="AJ40" i="23" s="1"/>
  <c r="AI40" i="23"/>
  <c r="AE40" i="23"/>
  <c r="AA40" i="23"/>
  <c r="W40" i="23"/>
  <c r="T40" i="23"/>
  <c r="S40" i="23"/>
  <c r="P40" i="23"/>
  <c r="M40" i="23"/>
  <c r="O40" i="23" s="1"/>
  <c r="N40" i="23" s="1"/>
  <c r="BI40" i="23" s="1"/>
  <c r="J40" i="23"/>
  <c r="BF39" i="23"/>
  <c r="BE39" i="23"/>
  <c r="BD39" i="23"/>
  <c r="BA39" i="23"/>
  <c r="AZ39" i="23"/>
  <c r="AY39" i="23"/>
  <c r="AV39" i="23"/>
  <c r="AU39" i="23"/>
  <c r="AT39" i="23"/>
  <c r="AQ39" i="23"/>
  <c r="AP39" i="23"/>
  <c r="AO39" i="23"/>
  <c r="AL39" i="23"/>
  <c r="AK39" i="23"/>
  <c r="AJ39" i="23"/>
  <c r="AI39" i="23"/>
  <c r="AE39" i="23"/>
  <c r="AA39" i="23"/>
  <c r="W39" i="23"/>
  <c r="T39" i="23"/>
  <c r="S39" i="23"/>
  <c r="P39" i="23"/>
  <c r="M39" i="23"/>
  <c r="O39" i="23" s="1"/>
  <c r="N39" i="23" s="1"/>
  <c r="BI39" i="23" s="1"/>
  <c r="J39" i="23"/>
  <c r="BF38" i="23"/>
  <c r="BE38" i="23"/>
  <c r="BD38" i="23"/>
  <c r="BA38" i="23"/>
  <c r="AZ38" i="23"/>
  <c r="AY38" i="23"/>
  <c r="AV38" i="23"/>
  <c r="AU38" i="23"/>
  <c r="AT38" i="23"/>
  <c r="AQ38" i="23"/>
  <c r="AP38" i="23"/>
  <c r="AO38" i="23"/>
  <c r="AL38" i="23"/>
  <c r="AK38" i="23"/>
  <c r="AJ38" i="23" s="1"/>
  <c r="AI38" i="23"/>
  <c r="AE38" i="23"/>
  <c r="AA38" i="23"/>
  <c r="W38" i="23"/>
  <c r="T38" i="23"/>
  <c r="S38" i="23"/>
  <c r="P38" i="23"/>
  <c r="O38" i="23"/>
  <c r="N38" i="23" s="1"/>
  <c r="M38" i="23"/>
  <c r="J38" i="23"/>
  <c r="BF37" i="23"/>
  <c r="BE37" i="23"/>
  <c r="BD37" i="23" s="1"/>
  <c r="BA37" i="23"/>
  <c r="AZ37" i="23"/>
  <c r="AY37" i="23"/>
  <c r="AV37" i="23"/>
  <c r="AU37" i="23"/>
  <c r="AT37" i="23"/>
  <c r="AQ37" i="23"/>
  <c r="AP37" i="23"/>
  <c r="AO37" i="23" s="1"/>
  <c r="AL37" i="23"/>
  <c r="AK37" i="23"/>
  <c r="AJ37" i="23"/>
  <c r="AI37" i="23"/>
  <c r="AE37" i="23"/>
  <c r="AA37" i="23"/>
  <c r="W37" i="23"/>
  <c r="T37" i="23"/>
  <c r="S37" i="23"/>
  <c r="P37" i="23"/>
  <c r="M37" i="23"/>
  <c r="O37" i="23" s="1"/>
  <c r="N37" i="23" s="1"/>
  <c r="BI37" i="23" s="1"/>
  <c r="J37" i="23"/>
  <c r="BF36" i="23"/>
  <c r="BE36" i="23"/>
  <c r="BD36" i="23" s="1"/>
  <c r="BA36" i="23"/>
  <c r="AZ36" i="23"/>
  <c r="AY36" i="23" s="1"/>
  <c r="AV36" i="23"/>
  <c r="AU36" i="23"/>
  <c r="AT36" i="23" s="1"/>
  <c r="AQ36" i="23"/>
  <c r="AP36" i="23"/>
  <c r="AO36" i="23"/>
  <c r="AL36" i="23"/>
  <c r="AK36" i="23"/>
  <c r="AJ36" i="23" s="1"/>
  <c r="AI36" i="23"/>
  <c r="AE36" i="23"/>
  <c r="AA36" i="23"/>
  <c r="W36" i="23"/>
  <c r="T36" i="23"/>
  <c r="S36" i="23"/>
  <c r="P36" i="23"/>
  <c r="M36" i="23"/>
  <c r="O36" i="23" s="1"/>
  <c r="N36" i="23" s="1"/>
  <c r="BI36" i="23" s="1"/>
  <c r="J36" i="23"/>
  <c r="BF35" i="23"/>
  <c r="BE35" i="23"/>
  <c r="BD35" i="23"/>
  <c r="BA35" i="23"/>
  <c r="AZ35" i="23"/>
  <c r="AY35" i="23" s="1"/>
  <c r="AV35" i="23"/>
  <c r="AU35" i="23"/>
  <c r="AT35" i="23" s="1"/>
  <c r="AQ35" i="23"/>
  <c r="AP35" i="23"/>
  <c r="AO35" i="23"/>
  <c r="AL35" i="23"/>
  <c r="AK35" i="23"/>
  <c r="AJ35" i="23"/>
  <c r="AI35" i="23"/>
  <c r="AE35" i="23"/>
  <c r="AA35" i="23"/>
  <c r="W35" i="23"/>
  <c r="T35" i="23"/>
  <c r="S35" i="23"/>
  <c r="P35" i="23"/>
  <c r="O35" i="23"/>
  <c r="N35" i="23"/>
  <c r="BI35" i="23" s="1"/>
  <c r="M35" i="23"/>
  <c r="J35" i="23"/>
  <c r="G35" i="23"/>
  <c r="BF34" i="23"/>
  <c r="BE34" i="23"/>
  <c r="BD34" i="23"/>
  <c r="BA34" i="23"/>
  <c r="AZ34" i="23"/>
  <c r="AY34" i="23"/>
  <c r="AV34" i="23"/>
  <c r="AU34" i="23"/>
  <c r="AT34" i="23" s="1"/>
  <c r="BI34" i="23" s="1"/>
  <c r="AQ34" i="23"/>
  <c r="AP34" i="23"/>
  <c r="AO34" i="23" s="1"/>
  <c r="AL34" i="23"/>
  <c r="AK34" i="23"/>
  <c r="AJ34" i="23"/>
  <c r="AI34" i="23"/>
  <c r="AE34" i="23"/>
  <c r="AA34" i="23"/>
  <c r="W34" i="23"/>
  <c r="T34" i="23"/>
  <c r="S34" i="23"/>
  <c r="P34" i="23"/>
  <c r="O34" i="23"/>
  <c r="N34" i="23"/>
  <c r="M34" i="23"/>
  <c r="J34" i="23"/>
  <c r="G34" i="23"/>
  <c r="BF33" i="23"/>
  <c r="BE33" i="23"/>
  <c r="BD33" i="23" s="1"/>
  <c r="BA33" i="23"/>
  <c r="AZ33" i="23"/>
  <c r="AY33" i="23"/>
  <c r="AV33" i="23"/>
  <c r="AU33" i="23"/>
  <c r="AT33" i="23"/>
  <c r="AQ33" i="23"/>
  <c r="AP33" i="23"/>
  <c r="AO33" i="23" s="1"/>
  <c r="AL33" i="23"/>
  <c r="AK33" i="23"/>
  <c r="AJ33" i="23" s="1"/>
  <c r="AI33" i="23"/>
  <c r="AE33" i="23"/>
  <c r="AA33" i="23"/>
  <c r="W33" i="23"/>
  <c r="T33" i="23"/>
  <c r="S33" i="23"/>
  <c r="P33" i="23"/>
  <c r="M33" i="23"/>
  <c r="O33" i="23" s="1"/>
  <c r="N33" i="23" s="1"/>
  <c r="J33" i="23"/>
  <c r="G33" i="23"/>
  <c r="BF32" i="23"/>
  <c r="BE32" i="23"/>
  <c r="BD32" i="23"/>
  <c r="BA32" i="23"/>
  <c r="AZ32" i="23"/>
  <c r="AY32" i="23"/>
  <c r="AV32" i="23"/>
  <c r="AU32" i="23"/>
  <c r="AT32" i="23"/>
  <c r="AQ32" i="23"/>
  <c r="AP32" i="23"/>
  <c r="AO32" i="23"/>
  <c r="AL32" i="23"/>
  <c r="AK32" i="23"/>
  <c r="AJ32" i="23" s="1"/>
  <c r="AI32" i="23"/>
  <c r="AE32" i="23"/>
  <c r="AA32" i="23"/>
  <c r="W32" i="23"/>
  <c r="T32" i="23"/>
  <c r="S32" i="23"/>
  <c r="P32" i="23"/>
  <c r="M32" i="23"/>
  <c r="O32" i="23" s="1"/>
  <c r="N32" i="23" s="1"/>
  <c r="BI32" i="23" s="1"/>
  <c r="J32" i="23"/>
  <c r="G32" i="23"/>
  <c r="BF31" i="23"/>
  <c r="BE31" i="23"/>
  <c r="BD31" i="23"/>
  <c r="BA31" i="23"/>
  <c r="AZ31" i="23"/>
  <c r="AY31" i="23"/>
  <c r="AV31" i="23"/>
  <c r="AU31" i="23"/>
  <c r="AT31" i="23"/>
  <c r="AQ31" i="23"/>
  <c r="AP31" i="23"/>
  <c r="AO31" i="23"/>
  <c r="AL31" i="23"/>
  <c r="AK31" i="23"/>
  <c r="AJ31" i="23"/>
  <c r="AI31" i="23"/>
  <c r="AE31" i="23"/>
  <c r="AA31" i="23"/>
  <c r="W31" i="23"/>
  <c r="T31" i="23"/>
  <c r="S31" i="23"/>
  <c r="P31" i="23"/>
  <c r="O31" i="23"/>
  <c r="N31" i="23" s="1"/>
  <c r="BI31" i="23" s="1"/>
  <c r="M31" i="23"/>
  <c r="J31" i="23"/>
  <c r="G31" i="23"/>
  <c r="BF30" i="23"/>
  <c r="BE30" i="23"/>
  <c r="BD30" i="23"/>
  <c r="BA30" i="23"/>
  <c r="AZ30" i="23"/>
  <c r="AY30" i="23"/>
  <c r="AV30" i="23"/>
  <c r="AU30" i="23"/>
  <c r="AT30" i="23"/>
  <c r="AQ30" i="23"/>
  <c r="AP30" i="23"/>
  <c r="AO30" i="23" s="1"/>
  <c r="AL30" i="23"/>
  <c r="AK30" i="23"/>
  <c r="AJ30" i="23"/>
  <c r="AI30" i="23"/>
  <c r="AE30" i="23"/>
  <c r="AA30" i="23"/>
  <c r="W30" i="23"/>
  <c r="T30" i="23"/>
  <c r="S30" i="23"/>
  <c r="P30" i="23"/>
  <c r="O30" i="23"/>
  <c r="N30" i="23" s="1"/>
  <c r="M30" i="23"/>
  <c r="J30" i="23"/>
  <c r="G30" i="23"/>
  <c r="BF29" i="23"/>
  <c r="BE29" i="23"/>
  <c r="BD29" i="23" s="1"/>
  <c r="BA29" i="23"/>
  <c r="AZ29" i="23"/>
  <c r="AY29" i="23"/>
  <c r="AV29" i="23"/>
  <c r="AU29" i="23"/>
  <c r="AT29" i="23"/>
  <c r="AQ29" i="23"/>
  <c r="AP29" i="23"/>
  <c r="AO29" i="23"/>
  <c r="AL29" i="23"/>
  <c r="AK29" i="23"/>
  <c r="AJ29" i="23" s="1"/>
  <c r="AI29" i="23"/>
  <c r="AE29" i="23"/>
  <c r="AA29" i="23"/>
  <c r="W29" i="23"/>
  <c r="T29" i="23"/>
  <c r="S29" i="23"/>
  <c r="P29" i="23"/>
  <c r="M29" i="23"/>
  <c r="O29" i="23" s="1"/>
  <c r="N29" i="23" s="1"/>
  <c r="BI29" i="23" s="1"/>
  <c r="J29" i="23"/>
  <c r="G29" i="23"/>
  <c r="BF28" i="23"/>
  <c r="BE28" i="23"/>
  <c r="BD28" i="23" s="1"/>
  <c r="BA28" i="23"/>
  <c r="AZ28" i="23"/>
  <c r="AY28" i="23" s="1"/>
  <c r="AV28" i="23"/>
  <c r="AU28" i="23"/>
  <c r="AT28" i="23" s="1"/>
  <c r="AQ28" i="23"/>
  <c r="AP28" i="23"/>
  <c r="AO28" i="23"/>
  <c r="AL28" i="23"/>
  <c r="AK28" i="23"/>
  <c r="AJ28" i="23"/>
  <c r="AI28" i="23"/>
  <c r="AE28" i="23"/>
  <c r="AA28" i="23"/>
  <c r="W28" i="23"/>
  <c r="T28" i="23"/>
  <c r="S28" i="23"/>
  <c r="P28" i="23"/>
  <c r="M28" i="23"/>
  <c r="O28" i="23" s="1"/>
  <c r="N28" i="23" s="1"/>
  <c r="J28" i="23"/>
  <c r="G28" i="23"/>
  <c r="BF27" i="23"/>
  <c r="BE27" i="23"/>
  <c r="BD27" i="23"/>
  <c r="BA27" i="23"/>
  <c r="AZ27" i="23"/>
  <c r="AY27" i="23" s="1"/>
  <c r="AV27" i="23"/>
  <c r="AU27" i="23"/>
  <c r="AT27" i="23" s="1"/>
  <c r="AQ27" i="23"/>
  <c r="AP27" i="23"/>
  <c r="AO27" i="23" s="1"/>
  <c r="AL27" i="23"/>
  <c r="AK27" i="23"/>
  <c r="AJ27" i="23"/>
  <c r="AI27" i="23"/>
  <c r="AE27" i="23"/>
  <c r="AA27" i="23"/>
  <c r="W27" i="23"/>
  <c r="T27" i="23"/>
  <c r="S27" i="23"/>
  <c r="P27" i="23"/>
  <c r="O27" i="23"/>
  <c r="N27" i="23" s="1"/>
  <c r="M27" i="23"/>
  <c r="J27" i="23"/>
  <c r="G27" i="23"/>
  <c r="BF26" i="23"/>
  <c r="BE26" i="23"/>
  <c r="BD26" i="23" s="1"/>
  <c r="BA26" i="23"/>
  <c r="AZ26" i="23"/>
  <c r="AY26" i="23"/>
  <c r="AV26" i="23"/>
  <c r="AU26" i="23"/>
  <c r="AT26" i="23" s="1"/>
  <c r="AQ26" i="23"/>
  <c r="AP26" i="23"/>
  <c r="AO26" i="23" s="1"/>
  <c r="AL26" i="23"/>
  <c r="AK26" i="23"/>
  <c r="AJ26" i="23"/>
  <c r="AI26" i="23"/>
  <c r="AE26" i="23"/>
  <c r="AA26" i="23"/>
  <c r="W26" i="23"/>
  <c r="T26" i="23"/>
  <c r="S26" i="23"/>
  <c r="P26" i="23"/>
  <c r="O26" i="23"/>
  <c r="N26" i="23"/>
  <c r="M26" i="23"/>
  <c r="J26" i="23"/>
  <c r="G26" i="23"/>
  <c r="BF25" i="23"/>
  <c r="BE25" i="23"/>
  <c r="BD25" i="23"/>
  <c r="BA25" i="23"/>
  <c r="AZ25" i="23"/>
  <c r="AY25" i="23" s="1"/>
  <c r="AV25" i="23"/>
  <c r="AU25" i="23"/>
  <c r="AT25" i="23"/>
  <c r="AQ25" i="23"/>
  <c r="AP25" i="23"/>
  <c r="AO25" i="23" s="1"/>
  <c r="AL25" i="23"/>
  <c r="AK25" i="23"/>
  <c r="AJ25" i="23" s="1"/>
  <c r="AI25" i="23"/>
  <c r="AE25" i="23"/>
  <c r="AA25" i="23"/>
  <c r="W25" i="23"/>
  <c r="T25" i="23"/>
  <c r="S25" i="23"/>
  <c r="P25" i="23"/>
  <c r="M25" i="23"/>
  <c r="O25" i="23" s="1"/>
  <c r="N25" i="23" s="1"/>
  <c r="J25" i="23"/>
  <c r="G25" i="23"/>
  <c r="BF24" i="23"/>
  <c r="BE24" i="23"/>
  <c r="BD24" i="23"/>
  <c r="BA24" i="23"/>
  <c r="AZ24" i="23"/>
  <c r="AY24" i="23" s="1"/>
  <c r="AV24" i="23"/>
  <c r="AU24" i="23"/>
  <c r="AT24" i="23" s="1"/>
  <c r="AQ24" i="23"/>
  <c r="AP24" i="23"/>
  <c r="AO24" i="23"/>
  <c r="AL24" i="23"/>
  <c r="AK24" i="23"/>
  <c r="AJ24" i="23" s="1"/>
  <c r="AI24" i="23"/>
  <c r="AE24" i="23"/>
  <c r="AA24" i="23"/>
  <c r="W24" i="23"/>
  <c r="T24" i="23"/>
  <c r="S24" i="23"/>
  <c r="P24" i="23"/>
  <c r="M24" i="23"/>
  <c r="O24" i="23" s="1"/>
  <c r="N24" i="23" s="1"/>
  <c r="BI24" i="23" s="1"/>
  <c r="J24" i="23"/>
  <c r="G24" i="23"/>
  <c r="BF23" i="23"/>
  <c r="BE23" i="23"/>
  <c r="BD23" i="23"/>
  <c r="BA23" i="23"/>
  <c r="AZ23" i="23"/>
  <c r="AY23" i="23"/>
  <c r="AV23" i="23"/>
  <c r="AU23" i="23"/>
  <c r="AT23" i="23"/>
  <c r="AQ23" i="23"/>
  <c r="AP23" i="23"/>
  <c r="AO23" i="23"/>
  <c r="AL23" i="23"/>
  <c r="AK23" i="23"/>
  <c r="AJ23" i="23"/>
  <c r="AI23" i="23"/>
  <c r="AE23" i="23"/>
  <c r="AA23" i="23"/>
  <c r="W23" i="23"/>
  <c r="T23" i="23"/>
  <c r="S23" i="23"/>
  <c r="P23" i="23"/>
  <c r="M23" i="23"/>
  <c r="O23" i="23" s="1"/>
  <c r="N23" i="23" s="1"/>
  <c r="BI23" i="23" s="1"/>
  <c r="J23" i="23"/>
  <c r="G23" i="23"/>
  <c r="BF22" i="23"/>
  <c r="BE22" i="23"/>
  <c r="BD22" i="23" s="1"/>
  <c r="BA22" i="23"/>
  <c r="AZ22" i="23"/>
  <c r="AY22" i="23"/>
  <c r="AV22" i="23"/>
  <c r="AU22" i="23"/>
  <c r="AT22" i="23"/>
  <c r="AQ22" i="23"/>
  <c r="AP22" i="23"/>
  <c r="AO22" i="23"/>
  <c r="AL22" i="23"/>
  <c r="AK22" i="23"/>
  <c r="AJ22" i="23" s="1"/>
  <c r="AI22" i="23"/>
  <c r="AE22" i="23"/>
  <c r="AA22" i="23"/>
  <c r="W22" i="23"/>
  <c r="T22" i="23"/>
  <c r="S22" i="23"/>
  <c r="P22" i="23"/>
  <c r="O22" i="23"/>
  <c r="N22" i="23" s="1"/>
  <c r="M22" i="23"/>
  <c r="J22" i="23"/>
  <c r="G22" i="23"/>
  <c r="BF21" i="23"/>
  <c r="BE21" i="23"/>
  <c r="BD21" i="23" s="1"/>
  <c r="BA21" i="23"/>
  <c r="AZ21" i="23"/>
  <c r="AY21" i="23"/>
  <c r="AV21" i="23"/>
  <c r="AU21" i="23"/>
  <c r="AT21" i="23"/>
  <c r="AQ21" i="23"/>
  <c r="AP21" i="23"/>
  <c r="AO21" i="23"/>
  <c r="AL21" i="23"/>
  <c r="AK21" i="23"/>
  <c r="AJ21" i="23"/>
  <c r="AI21" i="23"/>
  <c r="AE21" i="23"/>
  <c r="AA21" i="23"/>
  <c r="W21" i="23"/>
  <c r="T21" i="23"/>
  <c r="S21" i="23"/>
  <c r="P21" i="23"/>
  <c r="O21" i="23"/>
  <c r="N21" i="23" s="1"/>
  <c r="BI21" i="23" s="1"/>
  <c r="M21" i="23"/>
  <c r="J21" i="23"/>
  <c r="G21" i="23"/>
  <c r="BF20" i="23"/>
  <c r="BE20" i="23"/>
  <c r="BD20" i="23" s="1"/>
  <c r="BA20" i="23"/>
  <c r="AZ20" i="23"/>
  <c r="AY20" i="23" s="1"/>
  <c r="BI20" i="23" s="1"/>
  <c r="AV20" i="23"/>
  <c r="AU20" i="23"/>
  <c r="AT20" i="23"/>
  <c r="AQ20" i="23"/>
  <c r="AP20" i="23"/>
  <c r="AO20" i="23"/>
  <c r="AL20" i="23"/>
  <c r="AK20" i="23"/>
  <c r="AJ20" i="23"/>
  <c r="AI20" i="23"/>
  <c r="AE20" i="23"/>
  <c r="AA20" i="23"/>
  <c r="W20" i="23"/>
  <c r="T20" i="23"/>
  <c r="S20" i="23"/>
  <c r="P20" i="23"/>
  <c r="N20" i="23"/>
  <c r="M20" i="23"/>
  <c r="O20" i="23" s="1"/>
  <c r="J20" i="23"/>
  <c r="G20" i="23"/>
  <c r="BF19" i="23"/>
  <c r="BE19" i="23"/>
  <c r="BD19" i="23"/>
  <c r="BA19" i="23"/>
  <c r="AZ19" i="23"/>
  <c r="AY19" i="23" s="1"/>
  <c r="AV19" i="23"/>
  <c r="AU19" i="23"/>
  <c r="AT19" i="23" s="1"/>
  <c r="AQ19" i="23"/>
  <c r="AP19" i="23"/>
  <c r="AO19" i="23"/>
  <c r="AL19" i="23"/>
  <c r="AK19" i="23"/>
  <c r="AJ19" i="23"/>
  <c r="AI19" i="23"/>
  <c r="AE19" i="23"/>
  <c r="AA19" i="23"/>
  <c r="W19" i="23"/>
  <c r="T19" i="23"/>
  <c r="S19" i="23"/>
  <c r="P19" i="23"/>
  <c r="O19" i="23"/>
  <c r="N19" i="23"/>
  <c r="M19" i="23"/>
  <c r="J19" i="23"/>
  <c r="G19" i="23"/>
  <c r="BF18" i="23"/>
  <c r="BE18" i="23"/>
  <c r="BD18" i="23"/>
  <c r="BA18" i="23"/>
  <c r="AZ18" i="23"/>
  <c r="AY18" i="23"/>
  <c r="AV18" i="23"/>
  <c r="AU18" i="23"/>
  <c r="AT18" i="23" s="1"/>
  <c r="AQ18" i="23"/>
  <c r="AP18" i="23"/>
  <c r="AO18" i="23" s="1"/>
  <c r="AL18" i="23"/>
  <c r="AK18" i="23"/>
  <c r="AJ18" i="23" s="1"/>
  <c r="AI18" i="23"/>
  <c r="AE18" i="23"/>
  <c r="AA18" i="23"/>
  <c r="W18" i="23"/>
  <c r="T18" i="23"/>
  <c r="S18" i="23"/>
  <c r="P18" i="23"/>
  <c r="O18" i="23"/>
  <c r="N18" i="23"/>
  <c r="M18" i="23"/>
  <c r="J18" i="23"/>
  <c r="G18" i="23"/>
  <c r="BF17" i="23"/>
  <c r="BE17" i="23"/>
  <c r="BD17" i="23"/>
  <c r="BA17" i="23"/>
  <c r="AZ17" i="23"/>
  <c r="AY17" i="23" s="1"/>
  <c r="AV17" i="23"/>
  <c r="AU17" i="23"/>
  <c r="AT17" i="23"/>
  <c r="AQ17" i="23"/>
  <c r="AP17" i="23"/>
  <c r="AO17" i="23" s="1"/>
  <c r="AL17" i="23"/>
  <c r="AK17" i="23"/>
  <c r="AJ17" i="23" s="1"/>
  <c r="AI17" i="23"/>
  <c r="AE17" i="23"/>
  <c r="AA17" i="23"/>
  <c r="W17" i="23"/>
  <c r="T17" i="23"/>
  <c r="S17" i="23"/>
  <c r="P17" i="23"/>
  <c r="M17" i="23"/>
  <c r="O17" i="23" s="1"/>
  <c r="N17" i="23" s="1"/>
  <c r="J17" i="23"/>
  <c r="G17" i="23"/>
  <c r="BF16" i="23"/>
  <c r="BE16" i="23"/>
  <c r="BD16" i="23" s="1"/>
  <c r="BA16" i="23"/>
  <c r="AZ16" i="23"/>
  <c r="AY16" i="23"/>
  <c r="AV16" i="23"/>
  <c r="AU16" i="23"/>
  <c r="AT16" i="23"/>
  <c r="AQ16" i="23"/>
  <c r="AP16" i="23"/>
  <c r="AO16" i="23"/>
  <c r="AL16" i="23"/>
  <c r="AK16" i="23"/>
  <c r="AJ16" i="23" s="1"/>
  <c r="AI16" i="23"/>
  <c r="AE16" i="23"/>
  <c r="AA16" i="23"/>
  <c r="W16" i="23"/>
  <c r="T16" i="23"/>
  <c r="S16" i="23"/>
  <c r="P16" i="23"/>
  <c r="N16" i="23"/>
  <c r="M16" i="23"/>
  <c r="O16" i="23" s="1"/>
  <c r="J16" i="23"/>
  <c r="G16" i="23"/>
  <c r="BF15" i="23"/>
  <c r="BE15" i="23"/>
  <c r="BD15" i="23"/>
  <c r="BA15" i="23"/>
  <c r="AZ15" i="23"/>
  <c r="AY15" i="23"/>
  <c r="AV15" i="23"/>
  <c r="AU15" i="23"/>
  <c r="AT15" i="23"/>
  <c r="AQ15" i="23"/>
  <c r="AP15" i="23"/>
  <c r="AO15" i="23" s="1"/>
  <c r="AL15" i="23"/>
  <c r="AK15" i="23"/>
  <c r="AJ15" i="23" s="1"/>
  <c r="AI15" i="23"/>
  <c r="AE15" i="23"/>
  <c r="AA15" i="23"/>
  <c r="W15" i="23"/>
  <c r="T15" i="23"/>
  <c r="S15" i="23"/>
  <c r="P15" i="23"/>
  <c r="M15" i="23"/>
  <c r="O15" i="23" s="1"/>
  <c r="N15" i="23" s="1"/>
  <c r="J15" i="23"/>
  <c r="G15" i="23"/>
  <c r="BF14" i="23"/>
  <c r="BE14" i="23"/>
  <c r="BD14" i="23" s="1"/>
  <c r="BA14" i="23"/>
  <c r="AZ14" i="23"/>
  <c r="AY14" i="23"/>
  <c r="AV14" i="23"/>
  <c r="AU14" i="23"/>
  <c r="AT14" i="23"/>
  <c r="AQ14" i="23"/>
  <c r="AP14" i="23"/>
  <c r="AO14" i="23"/>
  <c r="AL14" i="23"/>
  <c r="AK14" i="23"/>
  <c r="AJ14" i="23" s="1"/>
  <c r="AI14" i="23"/>
  <c r="AE14" i="23"/>
  <c r="AA14" i="23"/>
  <c r="W14" i="23"/>
  <c r="T14" i="23"/>
  <c r="S14" i="23"/>
  <c r="P14" i="23"/>
  <c r="M14" i="23"/>
  <c r="O14" i="23" s="1"/>
  <c r="N14" i="23" s="1"/>
  <c r="BI14" i="23" s="1"/>
  <c r="J14" i="23"/>
  <c r="G14" i="23"/>
  <c r="BF13" i="23"/>
  <c r="BE13" i="23"/>
  <c r="BD13" i="23" s="1"/>
  <c r="BA13" i="23"/>
  <c r="AZ13" i="23"/>
  <c r="AY13" i="23" s="1"/>
  <c r="AV13" i="23"/>
  <c r="AU13" i="23"/>
  <c r="AT13" i="23"/>
  <c r="AQ13" i="23"/>
  <c r="AP13" i="23"/>
  <c r="AO13" i="23"/>
  <c r="AL13" i="23"/>
  <c r="AK13" i="23"/>
  <c r="AJ13" i="23"/>
  <c r="AI13" i="23"/>
  <c r="AE13" i="23"/>
  <c r="AA13" i="23"/>
  <c r="W13" i="23"/>
  <c r="T13" i="23"/>
  <c r="S13" i="23"/>
  <c r="P13" i="23"/>
  <c r="M13" i="23"/>
  <c r="O13" i="23" s="1"/>
  <c r="N13" i="23" s="1"/>
  <c r="BI13" i="23" s="1"/>
  <c r="J13" i="23"/>
  <c r="G13" i="23"/>
  <c r="BF12" i="23"/>
  <c r="BE12" i="23"/>
  <c r="BD12" i="23" s="1"/>
  <c r="BA12" i="23"/>
  <c r="AZ12" i="23"/>
  <c r="AY12" i="23"/>
  <c r="AV12" i="23"/>
  <c r="AU12" i="23"/>
  <c r="AT12" i="23"/>
  <c r="AQ12" i="23"/>
  <c r="AP12" i="23"/>
  <c r="AO12" i="23"/>
  <c r="AL12" i="23"/>
  <c r="AK12" i="23"/>
  <c r="AJ12" i="23"/>
  <c r="AI12" i="23"/>
  <c r="AE12" i="23"/>
  <c r="AA12" i="23"/>
  <c r="W12" i="23"/>
  <c r="T12" i="23"/>
  <c r="S12" i="23"/>
  <c r="P12" i="23"/>
  <c r="O12" i="23"/>
  <c r="N12" i="23" s="1"/>
  <c r="BI12" i="23" s="1"/>
  <c r="M12" i="23"/>
  <c r="J12" i="23"/>
  <c r="G12" i="23"/>
  <c r="BF11" i="23"/>
  <c r="BE11" i="23"/>
  <c r="BD11" i="23" s="1"/>
  <c r="BA11" i="23"/>
  <c r="AZ11" i="23"/>
  <c r="AY11" i="23" s="1"/>
  <c r="AV11" i="23"/>
  <c r="AU11" i="23"/>
  <c r="AT11" i="23"/>
  <c r="AQ11" i="23"/>
  <c r="AP11" i="23"/>
  <c r="AO11" i="23" s="1"/>
  <c r="AL11" i="23"/>
  <c r="AK11" i="23"/>
  <c r="AJ11" i="23"/>
  <c r="AI11" i="23"/>
  <c r="AE11" i="23"/>
  <c r="AA11" i="23"/>
  <c r="W11" i="23"/>
  <c r="T11" i="23"/>
  <c r="S11" i="23"/>
  <c r="P11" i="23"/>
  <c r="M11" i="23"/>
  <c r="O11" i="23" s="1"/>
  <c r="N11" i="23" s="1"/>
  <c r="BI11" i="23" s="1"/>
  <c r="J11" i="23"/>
  <c r="G11" i="23"/>
  <c r="BF10" i="23"/>
  <c r="BE10" i="23"/>
  <c r="BD10" i="23"/>
  <c r="BA10" i="23"/>
  <c r="AZ10" i="23"/>
  <c r="AY10" i="23"/>
  <c r="AV10" i="23"/>
  <c r="AU10" i="23"/>
  <c r="AT10" i="23" s="1"/>
  <c r="AQ10" i="23"/>
  <c r="AP10" i="23"/>
  <c r="AO10" i="23"/>
  <c r="AL10" i="23"/>
  <c r="AK10" i="23"/>
  <c r="AJ10" i="23"/>
  <c r="AI10" i="23"/>
  <c r="AE10" i="23"/>
  <c r="AA10" i="23"/>
  <c r="W10" i="23"/>
  <c r="T10" i="23"/>
  <c r="S10" i="23"/>
  <c r="P10" i="23"/>
  <c r="O10" i="23"/>
  <c r="N10" i="23" s="1"/>
  <c r="BI10" i="23" s="1"/>
  <c r="M10" i="23"/>
  <c r="J10" i="23"/>
  <c r="G10" i="23"/>
  <c r="BF9" i="23"/>
  <c r="BE9" i="23"/>
  <c r="BD9" i="23" s="1"/>
  <c r="BA9" i="23"/>
  <c r="AZ9" i="23"/>
  <c r="AY9" i="23" s="1"/>
  <c r="AV9" i="23"/>
  <c r="AU9" i="23"/>
  <c r="AT9" i="23"/>
  <c r="AQ9" i="23"/>
  <c r="AP9" i="23"/>
  <c r="AO9" i="23" s="1"/>
  <c r="AL9" i="23"/>
  <c r="AK9" i="23"/>
  <c r="AJ9" i="23" s="1"/>
  <c r="AI9" i="23"/>
  <c r="AE9" i="23"/>
  <c r="AA9" i="23"/>
  <c r="W9" i="23"/>
  <c r="T9" i="23"/>
  <c r="S9" i="23"/>
  <c r="P9" i="23"/>
  <c r="M9" i="23"/>
  <c r="O9" i="23" s="1"/>
  <c r="N9" i="23" s="1"/>
  <c r="BI9" i="23" s="1"/>
  <c r="J9" i="23"/>
  <c r="G9" i="23"/>
  <c r="BF8" i="23"/>
  <c r="BE8" i="23"/>
  <c r="BD8" i="23" s="1"/>
  <c r="BA8" i="23"/>
  <c r="AZ8" i="23"/>
  <c r="AY8" i="23"/>
  <c r="AY67" i="23" s="1"/>
  <c r="AV8" i="23"/>
  <c r="AU8" i="23"/>
  <c r="AT8" i="23"/>
  <c r="AT68" i="23" s="1"/>
  <c r="AQ8" i="23"/>
  <c r="AP8" i="23"/>
  <c r="AO8" i="23"/>
  <c r="AO68" i="23" s="1"/>
  <c r="AL8" i="23"/>
  <c r="AK8" i="23"/>
  <c r="AJ8" i="23" s="1"/>
  <c r="AJ68" i="23" s="1"/>
  <c r="AI8" i="23"/>
  <c r="AE8" i="23"/>
  <c r="AA8" i="23"/>
  <c r="W8" i="23"/>
  <c r="T8" i="23"/>
  <c r="S8" i="23"/>
  <c r="P8" i="23"/>
  <c r="M8" i="23"/>
  <c r="O8" i="23" s="1"/>
  <c r="N8" i="23" s="1"/>
  <c r="J8" i="23"/>
  <c r="G8" i="23"/>
  <c r="BF7" i="23"/>
  <c r="BE7" i="23"/>
  <c r="BD7" i="23"/>
  <c r="BA7" i="23"/>
  <c r="AZ7" i="23"/>
  <c r="AY7" i="23"/>
  <c r="AV7" i="23"/>
  <c r="AU7" i="23"/>
  <c r="AT7" i="23"/>
  <c r="AQ7" i="23"/>
  <c r="AP7" i="23"/>
  <c r="AO7" i="23"/>
  <c r="AL7" i="23"/>
  <c r="AK7" i="23"/>
  <c r="AJ7" i="23"/>
  <c r="AI7" i="23"/>
  <c r="AE7" i="23"/>
  <c r="AA7" i="23"/>
  <c r="W7" i="23"/>
  <c r="T7" i="23"/>
  <c r="S7" i="23"/>
  <c r="P7" i="23"/>
  <c r="O7" i="23"/>
  <c r="N7" i="23" s="1"/>
  <c r="M7" i="23"/>
  <c r="J7" i="23"/>
  <c r="G7" i="23"/>
  <c r="BF6" i="23"/>
  <c r="BE6" i="23"/>
  <c r="BD6" i="23" s="1"/>
  <c r="BA6" i="23"/>
  <c r="AZ6" i="23"/>
  <c r="AY6" i="23"/>
  <c r="AV6" i="23"/>
  <c r="AU6" i="23"/>
  <c r="AT6" i="23"/>
  <c r="AQ6" i="23"/>
  <c r="AP6" i="23"/>
  <c r="AO6" i="23"/>
  <c r="AL6" i="23"/>
  <c r="AK6" i="23"/>
  <c r="AJ6" i="23"/>
  <c r="AI6" i="23"/>
  <c r="AE6" i="23"/>
  <c r="AA6" i="23"/>
  <c r="W6" i="23"/>
  <c r="T6" i="23"/>
  <c r="S6" i="23"/>
  <c r="P6" i="23"/>
  <c r="O6" i="23"/>
  <c r="N6" i="23" s="1"/>
  <c r="M6" i="23"/>
  <c r="J6" i="23"/>
  <c r="G6" i="23"/>
  <c r="BF5" i="23"/>
  <c r="BE5" i="23"/>
  <c r="BD5" i="23"/>
  <c r="BA5" i="23"/>
  <c r="AZ5" i="23"/>
  <c r="AY5" i="23"/>
  <c r="AV5" i="23"/>
  <c r="AU5" i="23"/>
  <c r="AT5" i="23"/>
  <c r="AQ5" i="23"/>
  <c r="AP5" i="23"/>
  <c r="AO5" i="23" s="1"/>
  <c r="AL5" i="23"/>
  <c r="AK5" i="23"/>
  <c r="AJ5" i="23" s="1"/>
  <c r="AI5" i="23"/>
  <c r="AE5" i="23"/>
  <c r="AA5" i="23"/>
  <c r="W5" i="23"/>
  <c r="T5" i="23"/>
  <c r="S5" i="23"/>
  <c r="P5" i="23"/>
  <c r="M5" i="23"/>
  <c r="O5" i="23" s="1"/>
  <c r="N5" i="23" s="1"/>
  <c r="J5" i="23"/>
  <c r="G5" i="23"/>
  <c r="BF4" i="23"/>
  <c r="BE4" i="23"/>
  <c r="BD4" i="23" s="1"/>
  <c r="BA4" i="23"/>
  <c r="AZ4" i="23"/>
  <c r="AY4" i="23"/>
  <c r="AY64" i="23" s="1"/>
  <c r="AV4" i="23"/>
  <c r="AU4" i="23"/>
  <c r="AT4" i="23" s="1"/>
  <c r="AQ4" i="23"/>
  <c r="AP4" i="23"/>
  <c r="AO4" i="23"/>
  <c r="AO63" i="23" s="1"/>
  <c r="AL4" i="23"/>
  <c r="AK4" i="23"/>
  <c r="AJ4" i="23"/>
  <c r="AJ64" i="23" s="1"/>
  <c r="AI4" i="23"/>
  <c r="AE4" i="23"/>
  <c r="AA4" i="23"/>
  <c r="W4" i="23"/>
  <c r="T4" i="23"/>
  <c r="S4" i="23"/>
  <c r="P4" i="23"/>
  <c r="O4" i="23"/>
  <c r="N4" i="23"/>
  <c r="M4" i="23"/>
  <c r="J4" i="23"/>
  <c r="G4" i="23"/>
  <c r="BF3" i="23"/>
  <c r="BE3" i="23"/>
  <c r="BD3" i="23"/>
  <c r="BA3" i="23"/>
  <c r="AZ3" i="23"/>
  <c r="AY3" i="23" s="1"/>
  <c r="AV3" i="23"/>
  <c r="AU3" i="23"/>
  <c r="AT3" i="23"/>
  <c r="AQ3" i="23"/>
  <c r="AP3" i="23"/>
  <c r="AO3" i="23"/>
  <c r="AL3" i="23"/>
  <c r="AK3" i="23"/>
  <c r="AJ3" i="23"/>
  <c r="AI3" i="23"/>
  <c r="AE3" i="23"/>
  <c r="AA3" i="23"/>
  <c r="W3" i="23"/>
  <c r="T3" i="23"/>
  <c r="S3" i="23"/>
  <c r="P3" i="23"/>
  <c r="O3" i="23"/>
  <c r="N3" i="23" s="1"/>
  <c r="M3" i="23"/>
  <c r="J3" i="23"/>
  <c r="G3" i="23"/>
  <c r="BI2" i="23"/>
  <c r="BK45" i="22"/>
  <c r="BJ45" i="22"/>
  <c r="BI45" i="22"/>
  <c r="BH45" i="22"/>
  <c r="BG45" i="22"/>
  <c r="BB45" i="22"/>
  <c r="AW45" i="22"/>
  <c r="AR45" i="22"/>
  <c r="AL45" i="22"/>
  <c r="AH45" i="22"/>
  <c r="AD45" i="22"/>
  <c r="Z45" i="22"/>
  <c r="V45" i="22"/>
  <c r="Q45" i="22"/>
  <c r="M45" i="22"/>
  <c r="I45" i="22"/>
  <c r="BK44" i="22"/>
  <c r="BJ44" i="22"/>
  <c r="BI44" i="22"/>
  <c r="BH44" i="22"/>
  <c r="BG44" i="22"/>
  <c r="BB44" i="22"/>
  <c r="AW44" i="22"/>
  <c r="AR44" i="22"/>
  <c r="AL44" i="22"/>
  <c r="AH44" i="22"/>
  <c r="AD44" i="22"/>
  <c r="Z44" i="22"/>
  <c r="V44" i="22"/>
  <c r="Q44" i="22"/>
  <c r="M44" i="22"/>
  <c r="I44" i="22"/>
  <c r="BK43" i="22"/>
  <c r="BJ43" i="22"/>
  <c r="BI43" i="22"/>
  <c r="BH43" i="22"/>
  <c r="BG43" i="22"/>
  <c r="BB43" i="22"/>
  <c r="AW43" i="22"/>
  <c r="AR43" i="22"/>
  <c r="AL43" i="22"/>
  <c r="AH43" i="22"/>
  <c r="AD43" i="22"/>
  <c r="Z43" i="22"/>
  <c r="V43" i="22"/>
  <c r="Q43" i="22"/>
  <c r="M43" i="22"/>
  <c r="I43" i="22"/>
  <c r="BL41" i="22"/>
  <c r="BK42" i="22"/>
  <c r="BJ42" i="22"/>
  <c r="BI42" i="22"/>
  <c r="BH42" i="22"/>
  <c r="BG42" i="22"/>
  <c r="BB42" i="22"/>
  <c r="AW42" i="22"/>
  <c r="AR42" i="22"/>
  <c r="AL42" i="22"/>
  <c r="AH42" i="22"/>
  <c r="AD42" i="22"/>
  <c r="Z42" i="22"/>
  <c r="V42" i="22"/>
  <c r="Q42" i="22"/>
  <c r="M42" i="22"/>
  <c r="I42" i="22"/>
  <c r="BK41" i="22"/>
  <c r="BJ41" i="22"/>
  <c r="BI41" i="22"/>
  <c r="BH41" i="22"/>
  <c r="BG41" i="22"/>
  <c r="BB41" i="22"/>
  <c r="AW41" i="22"/>
  <c r="AR41" i="22"/>
  <c r="AL41" i="22"/>
  <c r="AH41" i="22"/>
  <c r="AD41" i="22"/>
  <c r="Z41" i="22"/>
  <c r="V41" i="22"/>
  <c r="Q41" i="22"/>
  <c r="M41" i="22"/>
  <c r="I41" i="22"/>
  <c r="BF38" i="22"/>
  <c r="BQ38" i="22" s="1"/>
  <c r="BD38" i="22"/>
  <c r="AY38" i="22"/>
  <c r="AT38" i="22"/>
  <c r="AO38" i="22"/>
  <c r="AD38" i="22"/>
  <c r="Z38" i="22"/>
  <c r="W38" i="22"/>
  <c r="S38" i="22"/>
  <c r="M38" i="22"/>
  <c r="J38" i="22"/>
  <c r="BF34" i="22"/>
  <c r="BD34" i="22"/>
  <c r="AY34" i="22"/>
  <c r="AT34" i="22"/>
  <c r="AO34" i="22"/>
  <c r="AH34" i="22"/>
  <c r="AD34" i="22"/>
  <c r="Z34" i="22"/>
  <c r="W34" i="22"/>
  <c r="V34" i="22"/>
  <c r="S34" i="22"/>
  <c r="M34" i="22"/>
  <c r="J34" i="22"/>
  <c r="BF33" i="22"/>
  <c r="BD33" i="22"/>
  <c r="AY33" i="22"/>
  <c r="AT33" i="22"/>
  <c r="AO33" i="22"/>
  <c r="AH33" i="22"/>
  <c r="AD33" i="22"/>
  <c r="Z33" i="22"/>
  <c r="W33" i="22"/>
  <c r="V33" i="22"/>
  <c r="S33" i="22"/>
  <c r="M33" i="22"/>
  <c r="J33" i="22"/>
  <c r="BF32" i="22"/>
  <c r="BD32" i="22"/>
  <c r="AY32" i="22"/>
  <c r="AT32" i="22"/>
  <c r="AO32" i="22"/>
  <c r="AH32" i="22"/>
  <c r="AD32" i="22"/>
  <c r="Z32" i="22"/>
  <c r="W32" i="22"/>
  <c r="V32" i="22"/>
  <c r="S32" i="22"/>
  <c r="M32" i="22"/>
  <c r="J32" i="22"/>
  <c r="BF31" i="22"/>
  <c r="BD31" i="22"/>
  <c r="AY31" i="22"/>
  <c r="AT31" i="22"/>
  <c r="AO31" i="22"/>
  <c r="AH31" i="22"/>
  <c r="AD31" i="22"/>
  <c r="Z31" i="22"/>
  <c r="W31" i="22"/>
  <c r="V31" i="22"/>
  <c r="S31" i="22"/>
  <c r="M31" i="22"/>
  <c r="J31" i="22"/>
  <c r="BF30" i="22"/>
  <c r="BQ30" i="22" s="1"/>
  <c r="BD30" i="22"/>
  <c r="AY30" i="22"/>
  <c r="AT30" i="22"/>
  <c r="AO30" i="22"/>
  <c r="AH30" i="22"/>
  <c r="AD30" i="22"/>
  <c r="Z30" i="22"/>
  <c r="W30" i="22"/>
  <c r="V30" i="22"/>
  <c r="S30" i="22"/>
  <c r="M30" i="22"/>
  <c r="J30" i="22"/>
  <c r="BF29" i="22"/>
  <c r="BD29" i="22"/>
  <c r="AY29" i="22"/>
  <c r="AT29" i="22"/>
  <c r="AO29" i="22"/>
  <c r="AH29" i="22"/>
  <c r="AD29" i="22"/>
  <c r="Z29" i="22"/>
  <c r="W29" i="22"/>
  <c r="V29" i="22"/>
  <c r="S29" i="22"/>
  <c r="M29" i="22"/>
  <c r="J29" i="22"/>
  <c r="BF28" i="22"/>
  <c r="BD28" i="22"/>
  <c r="AY28" i="22"/>
  <c r="AT28" i="22"/>
  <c r="AO28" i="22"/>
  <c r="AH28" i="22"/>
  <c r="AD28" i="22"/>
  <c r="Z28" i="22"/>
  <c r="W28" i="22"/>
  <c r="V28" i="22"/>
  <c r="S28" i="22"/>
  <c r="M28" i="22"/>
  <c r="J28" i="22"/>
  <c r="BF27" i="22"/>
  <c r="BQ27" i="22" s="1"/>
  <c r="BD27" i="22"/>
  <c r="AY27" i="22"/>
  <c r="AT27" i="22"/>
  <c r="AO27" i="22"/>
  <c r="AH27" i="22"/>
  <c r="AD27" i="22"/>
  <c r="Z27" i="22"/>
  <c r="W27" i="22"/>
  <c r="V27" i="22"/>
  <c r="S27" i="22"/>
  <c r="M27" i="22"/>
  <c r="J27" i="22"/>
  <c r="BF26" i="22"/>
  <c r="BQ26" i="22" s="1"/>
  <c r="BD26" i="22"/>
  <c r="AY26" i="22"/>
  <c r="AT26" i="22"/>
  <c r="AO26" i="22"/>
  <c r="AH26" i="22"/>
  <c r="AD26" i="22"/>
  <c r="Z26" i="22"/>
  <c r="W26" i="22"/>
  <c r="V26" i="22"/>
  <c r="S26" i="22"/>
  <c r="M26" i="22"/>
  <c r="J26" i="22"/>
  <c r="BF25" i="22"/>
  <c r="BD25" i="22"/>
  <c r="AY25" i="22"/>
  <c r="AT25" i="22"/>
  <c r="AO25" i="22"/>
  <c r="AH25" i="22"/>
  <c r="AD25" i="22"/>
  <c r="Z25" i="22"/>
  <c r="W25" i="22"/>
  <c r="V25" i="22"/>
  <c r="S25" i="22"/>
  <c r="M25" i="22"/>
  <c r="J25" i="22"/>
  <c r="BM24" i="22"/>
  <c r="BL24" i="22" s="1"/>
  <c r="BD24" i="22"/>
  <c r="AY24" i="22"/>
  <c r="AT24" i="22"/>
  <c r="AO24" i="22"/>
  <c r="AH24" i="22"/>
  <c r="AD24" i="22"/>
  <c r="Z24" i="22"/>
  <c r="W24" i="22"/>
  <c r="V24" i="22"/>
  <c r="S24" i="22"/>
  <c r="M24" i="22"/>
  <c r="J24" i="22"/>
  <c r="BM23" i="22"/>
  <c r="BL23" i="22" s="1"/>
  <c r="BD23" i="22"/>
  <c r="AY23" i="22"/>
  <c r="AT23" i="22"/>
  <c r="AO23" i="22"/>
  <c r="AH23" i="22"/>
  <c r="AD23" i="22"/>
  <c r="Z23" i="22"/>
  <c r="W23" i="22"/>
  <c r="V23" i="22"/>
  <c r="S23" i="22"/>
  <c r="M23" i="22"/>
  <c r="J23" i="22"/>
  <c r="BM22" i="22"/>
  <c r="BL22" i="22" s="1"/>
  <c r="BD22" i="22"/>
  <c r="AY22" i="22"/>
  <c r="AT22" i="22"/>
  <c r="AO22" i="22"/>
  <c r="AH22" i="22"/>
  <c r="AD22" i="22"/>
  <c r="Z22" i="22"/>
  <c r="W22" i="22"/>
  <c r="V22" i="22"/>
  <c r="S22" i="22"/>
  <c r="M22" i="22"/>
  <c r="J22" i="22"/>
  <c r="BM21" i="22"/>
  <c r="BL21" i="22" s="1"/>
  <c r="BD21" i="22"/>
  <c r="AY21" i="22"/>
  <c r="AT21" i="22"/>
  <c r="AO21" i="22"/>
  <c r="AH21" i="22"/>
  <c r="AD21" i="22"/>
  <c r="Z21" i="22"/>
  <c r="W21" i="22"/>
  <c r="V21" i="22"/>
  <c r="S21" i="22"/>
  <c r="M21" i="22"/>
  <c r="J21" i="22"/>
  <c r="BM20" i="22"/>
  <c r="BL20" i="22" s="1"/>
  <c r="BD20" i="22"/>
  <c r="AY20" i="22"/>
  <c r="AT20" i="22"/>
  <c r="AO20" i="22"/>
  <c r="AH20" i="22"/>
  <c r="AD20" i="22"/>
  <c r="Z20" i="22"/>
  <c r="W20" i="22"/>
  <c r="V20" i="22"/>
  <c r="S20" i="22"/>
  <c r="M20" i="22"/>
  <c r="J20" i="22"/>
  <c r="BM19" i="22"/>
  <c r="BL19" i="22" s="1"/>
  <c r="BD19" i="22"/>
  <c r="AY19" i="22"/>
  <c r="AT19" i="22"/>
  <c r="AO19" i="22"/>
  <c r="AH19" i="22"/>
  <c r="AD19" i="22"/>
  <c r="Z19" i="22"/>
  <c r="W19" i="22"/>
  <c r="V19" i="22"/>
  <c r="S19" i="22"/>
  <c r="M19" i="22"/>
  <c r="J19" i="22"/>
  <c r="BM18" i="22"/>
  <c r="BL18" i="22" s="1"/>
  <c r="BD18" i="22"/>
  <c r="AY18" i="22"/>
  <c r="AT18" i="22"/>
  <c r="AO18" i="22"/>
  <c r="AH18" i="22"/>
  <c r="AD18" i="22"/>
  <c r="Z18" i="22"/>
  <c r="W18" i="22"/>
  <c r="S18" i="22"/>
  <c r="M18" i="22"/>
  <c r="J18" i="22"/>
  <c r="BM17" i="22"/>
  <c r="BL17" i="22" s="1"/>
  <c r="BD17" i="22"/>
  <c r="AY17" i="22"/>
  <c r="AT17" i="22"/>
  <c r="AO17" i="22"/>
  <c r="AH17" i="22"/>
  <c r="AD17" i="22"/>
  <c r="Z17" i="22"/>
  <c r="W17" i="22"/>
  <c r="S17" i="22"/>
  <c r="M17" i="22"/>
  <c r="J17" i="22"/>
  <c r="BM16" i="22"/>
  <c r="BL16" i="22" s="1"/>
  <c r="BD16" i="22"/>
  <c r="AY16" i="22"/>
  <c r="AT16" i="22"/>
  <c r="AO16" i="22"/>
  <c r="AH16" i="22"/>
  <c r="AD16" i="22"/>
  <c r="Z16" i="22"/>
  <c r="W16" i="22"/>
  <c r="S16" i="22"/>
  <c r="M16" i="22"/>
  <c r="J16" i="22"/>
  <c r="BM15" i="22"/>
  <c r="BL15" i="22" s="1"/>
  <c r="BD15" i="22"/>
  <c r="AY15" i="22"/>
  <c r="AT15" i="22"/>
  <c r="AO15" i="22"/>
  <c r="AH15" i="22"/>
  <c r="AD15" i="22"/>
  <c r="Z15" i="22"/>
  <c r="W15" i="22"/>
  <c r="S15" i="22"/>
  <c r="M15" i="22"/>
  <c r="J15" i="22"/>
  <c r="BM14" i="22"/>
  <c r="BL14" i="22" s="1"/>
  <c r="BD14" i="22"/>
  <c r="AY14" i="22"/>
  <c r="AT14" i="22"/>
  <c r="AO14" i="22"/>
  <c r="AH14" i="22"/>
  <c r="AD14" i="22"/>
  <c r="Z14" i="22"/>
  <c r="W14" i="22"/>
  <c r="S14" i="22"/>
  <c r="M14" i="22"/>
  <c r="J14" i="22"/>
  <c r="BM13" i="22"/>
  <c r="BL13" i="22" s="1"/>
  <c r="BD13" i="22"/>
  <c r="AY13" i="22"/>
  <c r="AT13" i="22"/>
  <c r="AO13" i="22"/>
  <c r="AH13" i="22"/>
  <c r="AD13" i="22"/>
  <c r="Z13" i="22"/>
  <c r="W13" i="22"/>
  <c r="S13" i="22"/>
  <c r="M13" i="22"/>
  <c r="J13" i="22"/>
  <c r="BM12" i="22"/>
  <c r="BL12" i="22" s="1"/>
  <c r="BD12" i="22"/>
  <c r="AY12" i="22"/>
  <c r="AT12" i="22"/>
  <c r="AO12" i="22"/>
  <c r="AH12" i="22"/>
  <c r="AD12" i="22"/>
  <c r="Z12" i="22"/>
  <c r="W12" i="22"/>
  <c r="S12" i="22"/>
  <c r="M12" i="22"/>
  <c r="J12" i="22"/>
  <c r="BQ11" i="22"/>
  <c r="BM11" i="22"/>
  <c r="BL11" i="22" s="1"/>
  <c r="BD11" i="22"/>
  <c r="AY11" i="22"/>
  <c r="AT11" i="22"/>
  <c r="AO11" i="22"/>
  <c r="AH11" i="22"/>
  <c r="AD11" i="22"/>
  <c r="Z11" i="22"/>
  <c r="W11" i="22"/>
  <c r="S11" i="22"/>
  <c r="M11" i="22"/>
  <c r="J11" i="22"/>
  <c r="BQ10" i="22"/>
  <c r="BM10" i="22"/>
  <c r="BL10" i="22" s="1"/>
  <c r="BD10" i="22"/>
  <c r="AY10" i="22"/>
  <c r="AT10" i="22"/>
  <c r="AO10" i="22"/>
  <c r="AH10" i="22"/>
  <c r="AD10" i="22"/>
  <c r="Z10" i="22"/>
  <c r="W10" i="22"/>
  <c r="S10" i="22"/>
  <c r="M10" i="22"/>
  <c r="J10" i="22"/>
  <c r="BQ9" i="22"/>
  <c r="BM9" i="22"/>
  <c r="BL9" i="22" s="1"/>
  <c r="BD9" i="22"/>
  <c r="AY9" i="22"/>
  <c r="AT9" i="22"/>
  <c r="AO9" i="22"/>
  <c r="AH9" i="22"/>
  <c r="AD9" i="22"/>
  <c r="Z9" i="22"/>
  <c r="W9" i="22"/>
  <c r="S9" i="22"/>
  <c r="M9" i="22"/>
  <c r="J9" i="22"/>
  <c r="BQ8" i="22"/>
  <c r="BM8" i="22"/>
  <c r="BL8" i="22" s="1"/>
  <c r="BD8" i="22"/>
  <c r="AY8" i="22"/>
  <c r="AT8" i="22"/>
  <c r="AO8" i="22"/>
  <c r="AH8" i="22"/>
  <c r="AD8" i="22"/>
  <c r="Z8" i="22"/>
  <c r="W8" i="22"/>
  <c r="S8" i="22"/>
  <c r="M8" i="22"/>
  <c r="J8" i="22"/>
  <c r="BQ7" i="22"/>
  <c r="BM7" i="22"/>
  <c r="BL7" i="22" s="1"/>
  <c r="BD7" i="22"/>
  <c r="AY7" i="22"/>
  <c r="AT7" i="22"/>
  <c r="AO7" i="22"/>
  <c r="AH7" i="22"/>
  <c r="AD7" i="22"/>
  <c r="Z7" i="22"/>
  <c r="W7" i="22"/>
  <c r="S7" i="22"/>
  <c r="M7" i="22"/>
  <c r="J7" i="22"/>
  <c r="BQ6" i="22"/>
  <c r="BM6" i="22"/>
  <c r="BL6" i="22" s="1"/>
  <c r="BD6" i="22"/>
  <c r="AY6" i="22"/>
  <c r="AT6" i="22"/>
  <c r="AO6" i="22"/>
  <c r="AH6" i="22"/>
  <c r="AD6" i="22"/>
  <c r="Z6" i="22"/>
  <c r="W6" i="22"/>
  <c r="S6" i="22"/>
  <c r="M6" i="22"/>
  <c r="J6" i="22"/>
  <c r="BQ5" i="22"/>
  <c r="BM5" i="22"/>
  <c r="BL5" i="22" s="1"/>
  <c r="BD5" i="22"/>
  <c r="AY5" i="22"/>
  <c r="AT5" i="22"/>
  <c r="AO5" i="22"/>
  <c r="AH5" i="22"/>
  <c r="AD5" i="22"/>
  <c r="Z5" i="22"/>
  <c r="W5" i="22"/>
  <c r="S5" i="22"/>
  <c r="M5" i="22"/>
  <c r="J5" i="22"/>
  <c r="BQ4" i="22"/>
  <c r="BM4" i="22"/>
  <c r="BL4" i="22" s="1"/>
  <c r="BD4" i="22"/>
  <c r="AY4" i="22"/>
  <c r="AT4" i="22"/>
  <c r="AO4" i="22"/>
  <c r="AH4" i="22"/>
  <c r="AD4" i="22"/>
  <c r="Z4" i="22"/>
  <c r="W4" i="22"/>
  <c r="S4" i="22"/>
  <c r="M4" i="22"/>
  <c r="J4" i="22"/>
  <c r="BF3" i="22"/>
  <c r="BD3" i="22"/>
  <c r="AY3" i="22"/>
  <c r="AT3" i="22"/>
  <c r="AO3" i="22"/>
  <c r="AH3" i="22"/>
  <c r="AD3" i="22"/>
  <c r="Z3" i="22"/>
  <c r="W3" i="22"/>
  <c r="S3" i="22"/>
  <c r="M3" i="22"/>
  <c r="J3" i="22"/>
  <c r="BQ2" i="22"/>
  <c r="BL47" i="20"/>
  <c r="BK47" i="20"/>
  <c r="BJ47" i="20"/>
  <c r="BI47" i="20"/>
  <c r="BH47" i="20"/>
  <c r="BG47" i="20"/>
  <c r="BB47" i="20"/>
  <c r="AW47" i="20"/>
  <c r="AR47" i="20"/>
  <c r="AL47" i="20"/>
  <c r="AH47" i="20"/>
  <c r="AD47" i="20"/>
  <c r="AB47" i="20"/>
  <c r="Z47" i="20"/>
  <c r="V47" i="20"/>
  <c r="Q47" i="20"/>
  <c r="M47" i="20"/>
  <c r="I47" i="20"/>
  <c r="BL46" i="20"/>
  <c r="BK46" i="20"/>
  <c r="BJ46" i="20"/>
  <c r="BI46" i="20"/>
  <c r="BH46" i="20"/>
  <c r="BG46" i="20"/>
  <c r="BB46" i="20"/>
  <c r="AW46" i="20"/>
  <c r="AR46" i="20"/>
  <c r="AL46" i="20"/>
  <c r="AH46" i="20"/>
  <c r="AD46" i="20"/>
  <c r="AB46" i="20"/>
  <c r="Z46" i="20"/>
  <c r="V46" i="20"/>
  <c r="Q46" i="20"/>
  <c r="M46" i="20"/>
  <c r="I46" i="20"/>
  <c r="BL45" i="20"/>
  <c r="BK45" i="20"/>
  <c r="BJ45" i="20"/>
  <c r="BI45" i="20"/>
  <c r="BH45" i="20"/>
  <c r="BG45" i="20"/>
  <c r="BB45" i="20"/>
  <c r="AW45" i="20"/>
  <c r="AR45" i="20"/>
  <c r="AL45" i="20"/>
  <c r="AH45" i="20"/>
  <c r="AD45" i="20"/>
  <c r="AB45" i="20"/>
  <c r="Z45" i="20"/>
  <c r="V45" i="20"/>
  <c r="Q45" i="20"/>
  <c r="M45" i="20"/>
  <c r="I45" i="20"/>
  <c r="BK44" i="20"/>
  <c r="BJ44" i="20"/>
  <c r="BI44" i="20"/>
  <c r="BH44" i="20"/>
  <c r="BG44" i="20"/>
  <c r="BB44" i="20"/>
  <c r="AW44" i="20"/>
  <c r="AR44" i="20"/>
  <c r="AL44" i="20"/>
  <c r="AH44" i="20"/>
  <c r="AD44" i="20"/>
  <c r="AB44" i="20"/>
  <c r="Z44" i="20"/>
  <c r="V44" i="20"/>
  <c r="Q44" i="20"/>
  <c r="M44" i="20"/>
  <c r="I44" i="20"/>
  <c r="BL43" i="20"/>
  <c r="BL44" i="20" s="1"/>
  <c r="BK43" i="20"/>
  <c r="BJ43" i="20"/>
  <c r="BI43" i="20"/>
  <c r="BH43" i="20"/>
  <c r="BG43" i="20"/>
  <c r="BB43" i="20"/>
  <c r="AW43" i="20"/>
  <c r="AR43" i="20"/>
  <c r="AL43" i="20"/>
  <c r="AH43" i="20"/>
  <c r="AD43" i="20"/>
  <c r="AB43" i="20"/>
  <c r="Z43" i="20"/>
  <c r="V43" i="20"/>
  <c r="Q43" i="20"/>
  <c r="M43" i="20"/>
  <c r="I43" i="20"/>
  <c r="AH31" i="20"/>
  <c r="AD31" i="20"/>
  <c r="Z31" i="20"/>
  <c r="V31" i="20"/>
  <c r="M31" i="20"/>
  <c r="J31" i="20"/>
  <c r="BN30" i="20"/>
  <c r="BD30" i="20"/>
  <c r="AY30" i="20"/>
  <c r="AT30" i="20"/>
  <c r="AO30" i="20"/>
  <c r="AH30" i="20"/>
  <c r="AD30" i="20"/>
  <c r="Z30" i="20"/>
  <c r="W30" i="20"/>
  <c r="V30" i="20"/>
  <c r="S30" i="20"/>
  <c r="M30" i="20"/>
  <c r="J30" i="20"/>
  <c r="BN29" i="20"/>
  <c r="BM29" i="20"/>
  <c r="BD29" i="20"/>
  <c r="AY29" i="20"/>
  <c r="AT29" i="20"/>
  <c r="AO29" i="20"/>
  <c r="AH29" i="20"/>
  <c r="AD29" i="20"/>
  <c r="Z29" i="20"/>
  <c r="W29" i="20"/>
  <c r="V29" i="20"/>
  <c r="S29" i="20"/>
  <c r="M29" i="20"/>
  <c r="J29" i="20"/>
  <c r="BN28" i="20"/>
  <c r="BM28" i="20"/>
  <c r="BD28" i="20"/>
  <c r="AY28" i="20"/>
  <c r="AT28" i="20"/>
  <c r="AO28" i="20"/>
  <c r="AH28" i="20"/>
  <c r="AD28" i="20"/>
  <c r="Z28" i="20"/>
  <c r="W28" i="20"/>
  <c r="V28" i="20"/>
  <c r="S28" i="20"/>
  <c r="M28" i="20"/>
  <c r="J28" i="20"/>
  <c r="BN27" i="20"/>
  <c r="BD27" i="20"/>
  <c r="AY27" i="20"/>
  <c r="AT27" i="20"/>
  <c r="AO27" i="20"/>
  <c r="AH27" i="20"/>
  <c r="AD27" i="20"/>
  <c r="Z27" i="20"/>
  <c r="W27" i="20"/>
  <c r="V27" i="20"/>
  <c r="S27" i="20"/>
  <c r="M27" i="20"/>
  <c r="J27" i="20"/>
  <c r="BN26" i="20"/>
  <c r="BM26" i="20"/>
  <c r="BD26" i="20"/>
  <c r="AY26" i="20"/>
  <c r="AT26" i="20"/>
  <c r="AO26" i="20"/>
  <c r="AH26" i="20"/>
  <c r="AD26" i="20"/>
  <c r="Z26" i="20"/>
  <c r="W26" i="20"/>
  <c r="V26" i="20"/>
  <c r="S26" i="20"/>
  <c r="M26" i="20"/>
  <c r="J26" i="20"/>
  <c r="BN25" i="20"/>
  <c r="BD25" i="20"/>
  <c r="AY25" i="20"/>
  <c r="AT25" i="20"/>
  <c r="AO25" i="20"/>
  <c r="AH25" i="20"/>
  <c r="AD25" i="20"/>
  <c r="Z25" i="20"/>
  <c r="W25" i="20"/>
  <c r="V25" i="20"/>
  <c r="S25" i="20"/>
  <c r="M25" i="20"/>
  <c r="J25" i="20"/>
  <c r="BN24" i="20"/>
  <c r="BD24" i="20"/>
  <c r="AY24" i="20"/>
  <c r="AT24" i="20"/>
  <c r="AO24" i="20"/>
  <c r="AH24" i="20"/>
  <c r="AD24" i="20"/>
  <c r="Z24" i="20"/>
  <c r="W24" i="20"/>
  <c r="V24" i="20"/>
  <c r="S24" i="20"/>
  <c r="M24" i="20"/>
  <c r="J24" i="20"/>
  <c r="BN23" i="20"/>
  <c r="BD23" i="20"/>
  <c r="AY23" i="20"/>
  <c r="AT23" i="20"/>
  <c r="AO23" i="20"/>
  <c r="AH23" i="20"/>
  <c r="AD23" i="20"/>
  <c r="Z23" i="20"/>
  <c r="W23" i="20"/>
  <c r="V23" i="20"/>
  <c r="S23" i="20"/>
  <c r="M23" i="20"/>
  <c r="J23" i="20"/>
  <c r="BN22" i="20"/>
  <c r="BM22" i="20"/>
  <c r="BL22" i="20" s="1"/>
  <c r="BD22" i="20"/>
  <c r="AY22" i="20"/>
  <c r="AT22" i="20"/>
  <c r="AO22" i="20"/>
  <c r="AH22" i="20"/>
  <c r="AD22" i="20"/>
  <c r="Z22" i="20"/>
  <c r="W22" i="20"/>
  <c r="V22" i="20"/>
  <c r="S22" i="20"/>
  <c r="M22" i="20"/>
  <c r="J22" i="20"/>
  <c r="BN21" i="20"/>
  <c r="BM21" i="20"/>
  <c r="BL21" i="20" s="1"/>
  <c r="BD21" i="20"/>
  <c r="AY21" i="20"/>
  <c r="AT21" i="20"/>
  <c r="AO21" i="20"/>
  <c r="AH21" i="20"/>
  <c r="AD21" i="20"/>
  <c r="Z21" i="20"/>
  <c r="W21" i="20"/>
  <c r="V21" i="20"/>
  <c r="S21" i="20"/>
  <c r="M21" i="20"/>
  <c r="J21" i="20"/>
  <c r="BN20" i="20"/>
  <c r="AY20" i="20"/>
  <c r="AT20" i="20"/>
  <c r="AO20" i="20"/>
  <c r="AH20" i="20"/>
  <c r="AD20" i="20"/>
  <c r="Z20" i="20"/>
  <c r="W20" i="20"/>
  <c r="V20" i="20"/>
  <c r="S20" i="20"/>
  <c r="M20" i="20"/>
  <c r="J20" i="20"/>
  <c r="BQ19" i="20"/>
  <c r="BN19" i="20"/>
  <c r="BM19" i="20"/>
  <c r="BL19" i="20" s="1"/>
  <c r="BD19" i="20"/>
  <c r="AY19" i="20"/>
  <c r="AT19" i="20"/>
  <c r="AO19" i="20"/>
  <c r="AH19" i="20"/>
  <c r="AD19" i="20"/>
  <c r="Z19" i="20"/>
  <c r="W19" i="20"/>
  <c r="V19" i="20"/>
  <c r="S19" i="20"/>
  <c r="M19" i="20"/>
  <c r="J19" i="20"/>
  <c r="BQ18" i="20"/>
  <c r="BN18" i="20"/>
  <c r="BM18" i="20"/>
  <c r="BD18" i="20"/>
  <c r="AY18" i="20"/>
  <c r="AT18" i="20"/>
  <c r="AO18" i="20"/>
  <c r="AH18" i="20"/>
  <c r="AD18" i="20"/>
  <c r="Z18" i="20"/>
  <c r="W18" i="20"/>
  <c r="S18" i="20"/>
  <c r="M18" i="20"/>
  <c r="J18" i="20"/>
  <c r="BQ17" i="20"/>
  <c r="BN17" i="20"/>
  <c r="BM17" i="20"/>
  <c r="BD17" i="20"/>
  <c r="AY17" i="20"/>
  <c r="AT17" i="20"/>
  <c r="AO17" i="20"/>
  <c r="AH17" i="20"/>
  <c r="AD17" i="20"/>
  <c r="Z17" i="20"/>
  <c r="W17" i="20"/>
  <c r="S17" i="20"/>
  <c r="M17" i="20"/>
  <c r="J17" i="20"/>
  <c r="BQ16" i="20"/>
  <c r="BN16" i="20"/>
  <c r="BM16" i="20"/>
  <c r="AY16" i="20"/>
  <c r="AT16" i="20"/>
  <c r="AO16" i="20"/>
  <c r="AH16" i="20"/>
  <c r="AD16" i="20"/>
  <c r="Z16" i="20"/>
  <c r="W16" i="20"/>
  <c r="S16" i="20"/>
  <c r="M16" i="20"/>
  <c r="J16" i="20"/>
  <c r="BQ15" i="20"/>
  <c r="BN15" i="20"/>
  <c r="BM15" i="20"/>
  <c r="BD15" i="20"/>
  <c r="AY15" i="20"/>
  <c r="AT15" i="20"/>
  <c r="AO15" i="20"/>
  <c r="AH15" i="20"/>
  <c r="AD15" i="20"/>
  <c r="Z15" i="20"/>
  <c r="W15" i="20"/>
  <c r="S15" i="20"/>
  <c r="M15" i="20"/>
  <c r="J15" i="20"/>
  <c r="BQ14" i="20"/>
  <c r="BN14" i="20"/>
  <c r="BD14" i="20"/>
  <c r="AY14" i="20"/>
  <c r="AT14" i="20"/>
  <c r="AO14" i="20"/>
  <c r="AH14" i="20"/>
  <c r="AD14" i="20"/>
  <c r="Z14" i="20"/>
  <c r="W14" i="20"/>
  <c r="S14" i="20"/>
  <c r="M14" i="20"/>
  <c r="J14" i="20"/>
  <c r="BQ13" i="20"/>
  <c r="BN13" i="20"/>
  <c r="BD13" i="20"/>
  <c r="AY13" i="20"/>
  <c r="AT13" i="20"/>
  <c r="AO13" i="20"/>
  <c r="AH13" i="20"/>
  <c r="AD13" i="20"/>
  <c r="Z13" i="20"/>
  <c r="W13" i="20"/>
  <c r="S13" i="20"/>
  <c r="M13" i="20"/>
  <c r="J13" i="20"/>
  <c r="BQ12" i="20"/>
  <c r="BN12" i="20"/>
  <c r="BD12" i="20"/>
  <c r="AY12" i="20"/>
  <c r="AT12" i="20"/>
  <c r="AO12" i="20"/>
  <c r="AH12" i="20"/>
  <c r="AD12" i="20"/>
  <c r="Z12" i="20"/>
  <c r="W12" i="20"/>
  <c r="S12" i="20"/>
  <c r="M12" i="20"/>
  <c r="J12" i="20"/>
  <c r="BQ11" i="20"/>
  <c r="BN11" i="20"/>
  <c r="BD11" i="20"/>
  <c r="AY11" i="20"/>
  <c r="AT11" i="20"/>
  <c r="AO11" i="20"/>
  <c r="AH11" i="20"/>
  <c r="AD11" i="20"/>
  <c r="Z11" i="20"/>
  <c r="W11" i="20"/>
  <c r="S11" i="20"/>
  <c r="M11" i="20"/>
  <c r="J11" i="20"/>
  <c r="BQ10" i="20"/>
  <c r="BN10" i="20"/>
  <c r="BD10" i="20"/>
  <c r="AY10" i="20"/>
  <c r="AT10" i="20"/>
  <c r="AO10" i="20"/>
  <c r="AH10" i="20"/>
  <c r="AD10" i="20"/>
  <c r="Z10" i="20"/>
  <c r="W10" i="20"/>
  <c r="S10" i="20"/>
  <c r="M10" i="20"/>
  <c r="J10" i="20"/>
  <c r="BQ9" i="20"/>
  <c r="BN9" i="20"/>
  <c r="BD9" i="20"/>
  <c r="AY9" i="20"/>
  <c r="AT9" i="20"/>
  <c r="AO9" i="20"/>
  <c r="AH9" i="20"/>
  <c r="AD9" i="20"/>
  <c r="AB9" i="20"/>
  <c r="Z9" i="20"/>
  <c r="W9" i="20"/>
  <c r="S9" i="20"/>
  <c r="M9" i="20"/>
  <c r="J9" i="20"/>
  <c r="BQ8" i="20"/>
  <c r="BN8" i="20"/>
  <c r="BD8" i="20"/>
  <c r="AY8" i="20"/>
  <c r="AT8" i="20"/>
  <c r="AH8" i="20"/>
  <c r="AD8" i="20"/>
  <c r="AB8" i="20"/>
  <c r="Z8" i="20"/>
  <c r="W8" i="20"/>
  <c r="S8" i="20"/>
  <c r="M8" i="20"/>
  <c r="J8" i="20"/>
  <c r="BQ7" i="20"/>
  <c r="BN7" i="20"/>
  <c r="BM7" i="20"/>
  <c r="BL7" i="20" s="1"/>
  <c r="BD7" i="20"/>
  <c r="AY7" i="20"/>
  <c r="AT7" i="20"/>
  <c r="AH7" i="20"/>
  <c r="AD7" i="20"/>
  <c r="Z7" i="20"/>
  <c r="W7" i="20"/>
  <c r="S7" i="20"/>
  <c r="M7" i="20"/>
  <c r="J7" i="20"/>
  <c r="BQ6" i="20"/>
  <c r="BN6" i="20"/>
  <c r="BD6" i="20"/>
  <c r="AY6" i="20"/>
  <c r="AT6" i="20"/>
  <c r="AO6" i="20"/>
  <c r="AH6" i="20"/>
  <c r="AD6" i="20"/>
  <c r="AB6" i="20"/>
  <c r="Z6" i="20"/>
  <c r="W6" i="20"/>
  <c r="S6" i="20"/>
  <c r="M6" i="20"/>
  <c r="J6" i="20"/>
  <c r="BQ5" i="20"/>
  <c r="BN5" i="20"/>
  <c r="BM5" i="20"/>
  <c r="BL5" i="20" s="1"/>
  <c r="BL24" i="20" s="1"/>
  <c r="BD5" i="20"/>
  <c r="AY5" i="20"/>
  <c r="AT5" i="20"/>
  <c r="AH5" i="20"/>
  <c r="AD5" i="20"/>
  <c r="AB5" i="20"/>
  <c r="Z5" i="20"/>
  <c r="W5" i="20"/>
  <c r="S5" i="20"/>
  <c r="M5" i="20"/>
  <c r="J5" i="20"/>
  <c r="BQ4" i="20"/>
  <c r="BN4" i="20"/>
  <c r="BM4" i="20"/>
  <c r="BD4" i="20"/>
  <c r="AY4" i="20"/>
  <c r="AT4" i="20"/>
  <c r="AH4" i="20"/>
  <c r="AD4" i="20"/>
  <c r="AB4" i="20"/>
  <c r="Z4" i="20"/>
  <c r="W4" i="20"/>
  <c r="S4" i="20"/>
  <c r="M4" i="20"/>
  <c r="J4" i="20"/>
  <c r="BQ3" i="20"/>
  <c r="BN3" i="20"/>
  <c r="BD3" i="20"/>
  <c r="AY3" i="20"/>
  <c r="AT3" i="20"/>
  <c r="AH3" i="20"/>
  <c r="AD3" i="20"/>
  <c r="AB3" i="20"/>
  <c r="Z3" i="20"/>
  <c r="W3" i="20"/>
  <c r="S3" i="20"/>
  <c r="M3" i="20"/>
  <c r="J3" i="20"/>
  <c r="BQ2" i="20"/>
  <c r="A47" i="21"/>
  <c r="G44" i="21"/>
  <c r="C44" i="21"/>
  <c r="G3" i="21"/>
  <c r="F28" i="21" s="1"/>
  <c r="C39" i="21"/>
  <c r="C38" i="21"/>
  <c r="C37" i="21"/>
  <c r="C36" i="21"/>
  <c r="C35" i="21"/>
  <c r="C34" i="21"/>
  <c r="C33" i="21"/>
  <c r="C32" i="21"/>
  <c r="C31" i="21"/>
  <c r="D28" i="21"/>
  <c r="C28" i="21"/>
  <c r="F25" i="21"/>
  <c r="C25" i="21"/>
  <c r="C19" i="21"/>
  <c r="C18" i="21"/>
  <c r="C17" i="21"/>
  <c r="D14" i="21"/>
  <c r="C14" i="21"/>
  <c r="D11" i="21"/>
  <c r="C11" i="21"/>
  <c r="G5" i="21"/>
  <c r="B5" i="21"/>
  <c r="A47" i="27"/>
  <c r="G44" i="27"/>
  <c r="C44" i="27"/>
  <c r="G3" i="27"/>
  <c r="D19" i="27" s="1"/>
  <c r="C39" i="27"/>
  <c r="C38" i="27"/>
  <c r="C37" i="27"/>
  <c r="C36" i="27"/>
  <c r="C35" i="27"/>
  <c r="C34" i="27"/>
  <c r="C33" i="27"/>
  <c r="C32" i="27"/>
  <c r="C31" i="27"/>
  <c r="D28" i="27"/>
  <c r="C28" i="27"/>
  <c r="F25" i="27"/>
  <c r="C25" i="27"/>
  <c r="C19" i="27"/>
  <c r="C18" i="27"/>
  <c r="C17" i="27"/>
  <c r="D14" i="27"/>
  <c r="C14" i="27"/>
  <c r="D11" i="27"/>
  <c r="C11" i="27"/>
  <c r="G5" i="27"/>
  <c r="B5" i="27"/>
  <c r="BL26" i="20" l="1"/>
  <c r="BR37" i="20"/>
  <c r="BM33" i="22"/>
  <c r="BL33" i="22" s="1"/>
  <c r="BQ33" i="22"/>
  <c r="BM32" i="22"/>
  <c r="BL32" i="22" s="1"/>
  <c r="BQ32" i="22"/>
  <c r="BM31" i="22"/>
  <c r="BL31" i="22" s="1"/>
  <c r="BQ31" i="22"/>
  <c r="BM29" i="22"/>
  <c r="BL29" i="22" s="1"/>
  <c r="BQ29" i="22"/>
  <c r="BM28" i="22"/>
  <c r="BL28" i="22" s="1"/>
  <c r="BQ28" i="22"/>
  <c r="BM25" i="22"/>
  <c r="BL25" i="22" s="1"/>
  <c r="BQ25" i="22"/>
  <c r="BR36" i="20"/>
  <c r="BR26" i="20"/>
  <c r="BR6" i="20"/>
  <c r="BR19" i="20"/>
  <c r="BR25" i="20"/>
  <c r="BR35" i="20"/>
  <c r="BR32" i="20"/>
  <c r="BR7" i="20"/>
  <c r="BR23" i="20"/>
  <c r="BR16" i="20"/>
  <c r="BR24" i="20"/>
  <c r="BR22" i="20"/>
  <c r="BR17" i="20"/>
  <c r="BR5" i="20"/>
  <c r="BR15" i="20"/>
  <c r="BR10" i="20"/>
  <c r="BR4" i="20"/>
  <c r="BR31" i="20"/>
  <c r="BR33" i="20"/>
  <c r="BR3" i="20"/>
  <c r="BR21" i="20"/>
  <c r="BR11" i="20"/>
  <c r="BR27" i="20"/>
  <c r="BR9" i="20"/>
  <c r="BR8" i="20"/>
  <c r="BR18" i="20"/>
  <c r="BR30" i="20"/>
  <c r="BI5" i="23"/>
  <c r="BI7" i="23"/>
  <c r="BI28" i="23"/>
  <c r="BD68" i="23"/>
  <c r="BD67" i="23"/>
  <c r="N66" i="23"/>
  <c r="BI6" i="23"/>
  <c r="N65" i="23"/>
  <c r="BI65" i="23" s="1"/>
  <c r="BJ65" i="23" s="1"/>
  <c r="AT72" i="23"/>
  <c r="AT70" i="23"/>
  <c r="AT71" i="23"/>
  <c r="AT69" i="23"/>
  <c r="BD63" i="23"/>
  <c r="BD64" i="23"/>
  <c r="BD66" i="23"/>
  <c r="BD65" i="23"/>
  <c r="N67" i="23"/>
  <c r="N68" i="23"/>
  <c r="BI8" i="23"/>
  <c r="BI18" i="23"/>
  <c r="BI19" i="23"/>
  <c r="BI26" i="23"/>
  <c r="BI27" i="23"/>
  <c r="N64" i="23"/>
  <c r="BI64" i="23" s="1"/>
  <c r="N63" i="23"/>
  <c r="BI63" i="23" s="1"/>
  <c r="BI4" i="23"/>
  <c r="AJ66" i="23"/>
  <c r="AJ65" i="23"/>
  <c r="BI17" i="23"/>
  <c r="BI3" i="23"/>
  <c r="BJ50" i="23" s="1"/>
  <c r="AT64" i="23"/>
  <c r="AT63" i="23"/>
  <c r="BI15" i="23"/>
  <c r="BI16" i="23"/>
  <c r="BI11" i="24"/>
  <c r="BI25" i="23"/>
  <c r="BI49" i="23"/>
  <c r="G47" i="23"/>
  <c r="G54" i="23"/>
  <c r="G59" i="23"/>
  <c r="AO65" i="23"/>
  <c r="AO66" i="23"/>
  <c r="AO71" i="23"/>
  <c r="AO72" i="23"/>
  <c r="AO70" i="23"/>
  <c r="G42" i="23"/>
  <c r="BI46" i="23"/>
  <c r="BI26" i="24"/>
  <c r="BI34" i="24"/>
  <c r="AY65" i="23"/>
  <c r="AJ72" i="23"/>
  <c r="AJ70" i="23"/>
  <c r="AJ69" i="23"/>
  <c r="AJ71" i="23"/>
  <c r="BI30" i="23"/>
  <c r="BI33" i="23"/>
  <c r="BI57" i="23"/>
  <c r="BI61" i="24"/>
  <c r="G38" i="23"/>
  <c r="G41" i="23"/>
  <c r="G55" i="23"/>
  <c r="BI14" i="24"/>
  <c r="BI24" i="24"/>
  <c r="BI32" i="24"/>
  <c r="BI33" i="24"/>
  <c r="BI50" i="24"/>
  <c r="BI51" i="24"/>
  <c r="BI54" i="23"/>
  <c r="G68" i="23"/>
  <c r="G60" i="23"/>
  <c r="G66" i="23"/>
  <c r="G72" i="23"/>
  <c r="G70" i="23"/>
  <c r="G67" i="23"/>
  <c r="G52" i="23"/>
  <c r="G44" i="23"/>
  <c r="G36" i="23"/>
  <c r="G69" i="23"/>
  <c r="G53" i="23"/>
  <c r="G45" i="23"/>
  <c r="G37" i="23"/>
  <c r="G62" i="23"/>
  <c r="G56" i="23"/>
  <c r="G48" i="23"/>
  <c r="G40" i="23"/>
  <c r="BI16" i="24"/>
  <c r="BI38" i="24"/>
  <c r="BI48" i="24"/>
  <c r="AT66" i="23"/>
  <c r="AT65" i="23"/>
  <c r="BI41" i="23"/>
  <c r="G43" i="23"/>
  <c r="G49" i="23"/>
  <c r="G64" i="23"/>
  <c r="AY66" i="23"/>
  <c r="AY68" i="23"/>
  <c r="BI13" i="24"/>
  <c r="BI40" i="24"/>
  <c r="BI22" i="23"/>
  <c r="BI38" i="23"/>
  <c r="BJ38" i="23" s="1"/>
  <c r="G39" i="23"/>
  <c r="G58" i="23"/>
  <c r="BI61" i="23"/>
  <c r="AJ67" i="23"/>
  <c r="AO69" i="23"/>
  <c r="BI37" i="24"/>
  <c r="BI22" i="24"/>
  <c r="BI46" i="24"/>
  <c r="BJ46" i="24" s="1"/>
  <c r="D35" i="27"/>
  <c r="F11" i="27"/>
  <c r="D25" i="27"/>
  <c r="D37" i="27"/>
  <c r="D33" i="27"/>
  <c r="D38" i="27"/>
  <c r="F14" i="27"/>
  <c r="D34" i="27"/>
  <c r="D31" i="27"/>
  <c r="F28" i="27"/>
  <c r="D39" i="27"/>
  <c r="D32" i="27"/>
  <c r="D36" i="27"/>
  <c r="D17" i="27"/>
  <c r="G25" i="27"/>
  <c r="D18" i="27"/>
  <c r="BQ3" i="22"/>
  <c r="BN19" i="22"/>
  <c r="BN34" i="22"/>
  <c r="BN27" i="22"/>
  <c r="BN35" i="22"/>
  <c r="BN36" i="22"/>
  <c r="BM27" i="22"/>
  <c r="BL27" i="22" s="1"/>
  <c r="BN30" i="22"/>
  <c r="BN3" i="22"/>
  <c r="BN24" i="22"/>
  <c r="BN26" i="22"/>
  <c r="BN38" i="22"/>
  <c r="BL42" i="22"/>
  <c r="BN31" i="22"/>
  <c r="D31" i="21"/>
  <c r="D35" i="21"/>
  <c r="D39" i="21"/>
  <c r="BN20" i="22"/>
  <c r="BN25" i="22"/>
  <c r="BN29" i="22"/>
  <c r="BN33" i="22"/>
  <c r="BL44" i="22"/>
  <c r="BN37" i="22"/>
  <c r="BM26" i="22"/>
  <c r="BL26" i="22" s="1"/>
  <c r="BM30" i="22"/>
  <c r="BL30" i="22" s="1"/>
  <c r="BM34" i="22"/>
  <c r="BL34" i="22" s="1"/>
  <c r="BM38" i="22"/>
  <c r="BL38" i="22" s="1"/>
  <c r="BL45" i="22"/>
  <c r="F11" i="21"/>
  <c r="D34" i="21"/>
  <c r="BN6" i="22"/>
  <c r="BN8" i="22"/>
  <c r="BN9" i="22"/>
  <c r="BN10" i="22"/>
  <c r="BN11" i="22"/>
  <c r="BN12" i="22"/>
  <c r="BN15" i="22"/>
  <c r="BN28" i="22"/>
  <c r="D19" i="21"/>
  <c r="F14" i="21"/>
  <c r="D25" i="21"/>
  <c r="D32" i="21"/>
  <c r="D36" i="21"/>
  <c r="BN21" i="22"/>
  <c r="D18" i="21"/>
  <c r="D38" i="21"/>
  <c r="BN5" i="22"/>
  <c r="BN7" i="22"/>
  <c r="BN22" i="22"/>
  <c r="BN13" i="22"/>
  <c r="BN16" i="22"/>
  <c r="D17" i="21"/>
  <c r="G25" i="21"/>
  <c r="D33" i="21"/>
  <c r="D37" i="21"/>
  <c r="BM3" i="22"/>
  <c r="BL3" i="22" s="1"/>
  <c r="BN23" i="22"/>
  <c r="BN4" i="22"/>
  <c r="BN14" i="22"/>
  <c r="BN17" i="22"/>
  <c r="BN18" i="22"/>
  <c r="BN32" i="22"/>
  <c r="BL43" i="22"/>
  <c r="BJ30" i="23" l="1"/>
  <c r="BJ11" i="24"/>
  <c r="BJ37" i="23"/>
  <c r="BJ12" i="23"/>
  <c r="BJ35" i="24"/>
  <c r="BD72" i="23"/>
  <c r="BD70" i="23"/>
  <c r="BD69" i="23"/>
  <c r="BD71" i="23"/>
  <c r="BJ43" i="23"/>
  <c r="BJ41" i="23"/>
  <c r="BJ26" i="24"/>
  <c r="BJ54" i="24"/>
  <c r="BJ18" i="23"/>
  <c r="BJ39" i="23"/>
  <c r="BJ60" i="24"/>
  <c r="BJ37" i="24"/>
  <c r="BJ23" i="23"/>
  <c r="BJ3" i="24"/>
  <c r="BI66" i="23"/>
  <c r="BJ66" i="23" s="1"/>
  <c r="BJ11" i="23"/>
  <c r="BJ13" i="24"/>
  <c r="BJ54" i="23"/>
  <c r="BJ46" i="23"/>
  <c r="BJ21" i="23"/>
  <c r="BJ30" i="24"/>
  <c r="BJ17" i="24"/>
  <c r="BJ29" i="24"/>
  <c r="BJ36" i="24"/>
  <c r="N69" i="23"/>
  <c r="N71" i="23"/>
  <c r="N70" i="23"/>
  <c r="BI70" i="23" s="1"/>
  <c r="BJ70" i="23" s="1"/>
  <c r="N72" i="23"/>
  <c r="BI72" i="23" s="1"/>
  <c r="BJ72" i="23" s="1"/>
  <c r="BI68" i="23"/>
  <c r="BJ68" i="23" s="1"/>
  <c r="BJ62" i="23"/>
  <c r="BJ53" i="24"/>
  <c r="BJ58" i="24"/>
  <c r="BJ32" i="23"/>
  <c r="BJ44" i="24"/>
  <c r="AY71" i="23"/>
  <c r="AY72" i="23"/>
  <c r="AY69" i="23"/>
  <c r="AY70" i="23"/>
  <c r="BJ48" i="24"/>
  <c r="BJ51" i="24"/>
  <c r="BJ16" i="23"/>
  <c r="BJ8" i="24"/>
  <c r="BJ15" i="24"/>
  <c r="BJ24" i="23"/>
  <c r="BJ31" i="24"/>
  <c r="BI67" i="23"/>
  <c r="BJ67" i="23" s="1"/>
  <c r="BJ58" i="23"/>
  <c r="BJ52" i="24"/>
  <c r="BJ6" i="24"/>
  <c r="BJ56" i="24"/>
  <c r="BJ28" i="23"/>
  <c r="BJ34" i="24"/>
  <c r="BJ3" i="23"/>
  <c r="BJ19" i="23"/>
  <c r="BJ5" i="24"/>
  <c r="BJ22" i="23"/>
  <c r="BJ14" i="24"/>
  <c r="BJ44" i="23"/>
  <c r="BJ9" i="24"/>
  <c r="BJ6" i="23"/>
  <c r="BJ31" i="23"/>
  <c r="BJ23" i="24"/>
  <c r="BJ41" i="24"/>
  <c r="BJ8" i="23"/>
  <c r="BJ9" i="23"/>
  <c r="BJ59" i="24"/>
  <c r="BJ61" i="23"/>
  <c r="BJ38" i="24"/>
  <c r="BJ61" i="24"/>
  <c r="BJ15" i="23"/>
  <c r="BJ60" i="23"/>
  <c r="BJ14" i="23"/>
  <c r="BJ12" i="24"/>
  <c r="BJ48" i="23"/>
  <c r="BJ45" i="24"/>
  <c r="BJ39" i="24"/>
  <c r="BJ34" i="23"/>
  <c r="BJ21" i="24"/>
  <c r="BJ7" i="23"/>
  <c r="BJ42" i="23"/>
  <c r="BJ25" i="24"/>
  <c r="BJ33" i="24"/>
  <c r="BJ57" i="23"/>
  <c r="BJ62" i="24"/>
  <c r="BJ25" i="23"/>
  <c r="BJ53" i="23"/>
  <c r="BJ10" i="23"/>
  <c r="BJ4" i="23"/>
  <c r="BJ27" i="23"/>
  <c r="BJ47" i="23"/>
  <c r="BJ20" i="24"/>
  <c r="BJ52" i="23"/>
  <c r="BJ20" i="23"/>
  <c r="BJ19" i="24"/>
  <c r="BJ43" i="24"/>
  <c r="BJ13" i="23"/>
  <c r="BJ10" i="24"/>
  <c r="BJ24" i="24"/>
  <c r="BJ64" i="23"/>
  <c r="BJ40" i="23"/>
  <c r="BJ4" i="24"/>
  <c r="BJ22" i="24"/>
  <c r="BJ17" i="23"/>
  <c r="BJ55" i="24"/>
  <c r="BJ55" i="23"/>
  <c r="BJ40" i="24"/>
  <c r="BJ59" i="23"/>
  <c r="BJ47" i="24"/>
  <c r="BJ49" i="24"/>
  <c r="BJ35" i="23"/>
  <c r="BJ50" i="24"/>
  <c r="BJ49" i="23"/>
  <c r="BJ36" i="23"/>
  <c r="BJ16" i="24"/>
  <c r="BJ32" i="24"/>
  <c r="BJ33" i="23"/>
  <c r="BJ18" i="24"/>
  <c r="BJ27" i="24"/>
  <c r="BJ51" i="23"/>
  <c r="BJ42" i="24"/>
  <c r="BJ63" i="23"/>
  <c r="BJ26" i="23"/>
  <c r="BJ57" i="24"/>
  <c r="BJ45" i="23"/>
  <c r="BJ56" i="23"/>
  <c r="BJ29" i="23"/>
  <c r="BJ7" i="24"/>
  <c r="BJ28" i="24"/>
  <c r="BJ5" i="23"/>
  <c r="BR38" i="22"/>
  <c r="BR13" i="22"/>
  <c r="BR35" i="22"/>
  <c r="BR7" i="22"/>
  <c r="BR33" i="22"/>
  <c r="BR4" i="22"/>
  <c r="BR5" i="22"/>
  <c r="BR17" i="22"/>
  <c r="BR10" i="22"/>
  <c r="BR6" i="22"/>
  <c r="BR31" i="22"/>
  <c r="BR3" i="22"/>
  <c r="BR18" i="22"/>
  <c r="BR30" i="22"/>
  <c r="BR8" i="22"/>
  <c r="BR15" i="22"/>
  <c r="BR32" i="22"/>
  <c r="BR29" i="22"/>
  <c r="BR16" i="22"/>
  <c r="BR20" i="22"/>
  <c r="BR21" i="22"/>
  <c r="BR11" i="22"/>
  <c r="BR28" i="22"/>
  <c r="BR37" i="22"/>
  <c r="BR26" i="22"/>
  <c r="BR24" i="22"/>
  <c r="BR14" i="22"/>
  <c r="BR36" i="22"/>
  <c r="BR34" i="22"/>
  <c r="BR27" i="22"/>
  <c r="BR9" i="22"/>
  <c r="BR25" i="22"/>
  <c r="BR22" i="22"/>
  <c r="BR12" i="22"/>
  <c r="BR19" i="22"/>
  <c r="BR23" i="22"/>
  <c r="BI69" i="23" l="1"/>
  <c r="BJ69" i="23" s="1"/>
  <c r="BI71" i="23"/>
  <c r="BJ71" i="23" s="1"/>
</calcChain>
</file>

<file path=xl/sharedStrings.xml><?xml version="1.0" encoding="utf-8"?>
<sst xmlns="http://schemas.openxmlformats.org/spreadsheetml/2006/main" count="1769" uniqueCount="436">
  <si>
    <t>S/N</t>
  </si>
  <si>
    <t>Name</t>
  </si>
  <si>
    <t>Number</t>
  </si>
  <si>
    <t>%W</t>
  </si>
  <si>
    <t>Academy</t>
  </si>
  <si>
    <t>ID No.</t>
  </si>
  <si>
    <t>Gender</t>
  </si>
  <si>
    <t>Pts</t>
  </si>
  <si>
    <t>Rank</t>
  </si>
  <si>
    <t>Height</t>
  </si>
  <si>
    <t>Total Score</t>
  </si>
  <si>
    <r>
      <rPr>
        <b/>
        <u/>
        <sz val="10"/>
        <rFont val="Arial"/>
        <family val="2"/>
      </rPr>
      <t xml:space="preserve">Note:
</t>
    </r>
    <r>
      <rPr>
        <sz val="10"/>
        <rFont val="Arial"/>
        <family val="2"/>
      </rPr>
      <t>Norms created with data from P6 trialists to SSP (2004-2016 P6 cohort)
The mean and SD of each item was consolidated from the data collected
An extrapolation of the mean and SD with a sample size of 10000 was completed using a statistical software (STATS101) to get the percentile shown</t>
    </r>
  </si>
  <si>
    <t>2004-2016</t>
  </si>
  <si>
    <t>P6 Girls</t>
  </si>
  <si>
    <t>Poor</t>
  </si>
  <si>
    <t>OK</t>
  </si>
  <si>
    <t>Good</t>
  </si>
  <si>
    <t>Excellent</t>
  </si>
  <si>
    <t>12 years old (Girls)</t>
  </si>
  <si>
    <t>Percentile</t>
  </si>
  <si>
    <t>5th</t>
  </si>
  <si>
    <t>10th</t>
  </si>
  <si>
    <t>25th</t>
  </si>
  <si>
    <t>50th</t>
  </si>
  <si>
    <t xml:space="preserve">75th </t>
  </si>
  <si>
    <t>90th</t>
  </si>
  <si>
    <t>95th</t>
  </si>
  <si>
    <t>(cm)</t>
  </si>
  <si>
    <t>Underweight</t>
  </si>
  <si>
    <t>Acceptable Weight</t>
  </si>
  <si>
    <t>Overweight</t>
  </si>
  <si>
    <t>Weight</t>
  </si>
  <si>
    <t>&lt;5th</t>
  </si>
  <si>
    <t xml:space="preserve">5th - &lt;90th </t>
  </si>
  <si>
    <t>(kg)</t>
  </si>
  <si>
    <t>14.90 - 23.40</t>
  </si>
  <si>
    <t>BMI</t>
  </si>
  <si>
    <r>
      <t>(kg.m</t>
    </r>
    <r>
      <rPr>
        <b/>
        <vertAlign val="superscript"/>
        <sz val="12"/>
        <rFont val="Arial"/>
        <family val="2"/>
      </rPr>
      <t>-2</t>
    </r>
    <r>
      <rPr>
        <b/>
        <sz val="12"/>
        <rFont val="Arial"/>
        <family val="2"/>
      </rPr>
      <t>)</t>
    </r>
  </si>
  <si>
    <r>
      <t>(kg·m</t>
    </r>
    <r>
      <rPr>
        <b/>
        <vertAlign val="superscript"/>
        <sz val="12"/>
        <rFont val="Arial"/>
        <family val="2"/>
      </rPr>
      <t>-2</t>
    </r>
    <r>
      <rPr>
        <b/>
        <sz val="12"/>
        <rFont val="Arial"/>
        <family val="2"/>
      </rPr>
      <t>)</t>
    </r>
  </si>
  <si>
    <t>HPB, Anthropometric study on School Children in Singapore 2002</t>
  </si>
  <si>
    <r>
      <t>Beep test 
(ml·kg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>·min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>)</t>
    </r>
  </si>
  <si>
    <t>Beep test 
(level.shuttle)</t>
  </si>
  <si>
    <t>Court agility</t>
  </si>
  <si>
    <t>(sec)</t>
  </si>
  <si>
    <t xml:space="preserve">Vertical jump </t>
  </si>
  <si>
    <t>2004-2016 (Girls)</t>
  </si>
  <si>
    <t>n</t>
  </si>
  <si>
    <t>m</t>
  </si>
  <si>
    <t>SD</t>
  </si>
  <si>
    <t>cm</t>
  </si>
  <si>
    <t>kg</t>
  </si>
  <si>
    <t>kg.m2</t>
  </si>
  <si>
    <t>Beep test (Predicted VO2max)</t>
  </si>
  <si>
    <t>ml/min/kg</t>
  </si>
  <si>
    <t>Beep test</t>
  </si>
  <si>
    <t>level.shuttle</t>
  </si>
  <si>
    <t>sec</t>
  </si>
  <si>
    <t>Vertical jump</t>
  </si>
  <si>
    <t>P6 Boys</t>
  </si>
  <si>
    <t>12 years old (Boys)</t>
  </si>
  <si>
    <t>14.90 - 24.30</t>
  </si>
  <si>
    <t>2004-2016 (Boys)</t>
  </si>
  <si>
    <t>%tile</t>
  </si>
  <si>
    <t>Height
(cm)</t>
  </si>
  <si>
    <t>Technical Observation
(Pts)</t>
  </si>
  <si>
    <t>Competition Result 1 (Pos)</t>
  </si>
  <si>
    <t>Competition Result 2 (Pos)</t>
  </si>
  <si>
    <t>Mean</t>
  </si>
  <si>
    <t>Max</t>
  </si>
  <si>
    <t>Min</t>
  </si>
  <si>
    <t>F</t>
  </si>
  <si>
    <t>M</t>
  </si>
  <si>
    <t>Note:</t>
  </si>
  <si>
    <t>ID</t>
  </si>
  <si>
    <t>Position</t>
  </si>
  <si>
    <t>Recommendation</t>
  </si>
  <si>
    <t>Raw Score</t>
  </si>
  <si>
    <t>Height (cm)</t>
  </si>
  <si>
    <t>Sport</t>
  </si>
  <si>
    <t>Anthropometry</t>
  </si>
  <si>
    <t>Selection</t>
  </si>
  <si>
    <t>Yes/No</t>
  </si>
  <si>
    <t>Objective Measures</t>
  </si>
  <si>
    <t>Recommend
(Yes/ No)</t>
  </si>
  <si>
    <t>Y</t>
  </si>
  <si>
    <t>Group Mean</t>
  </si>
  <si>
    <t>Group Rank</t>
  </si>
  <si>
    <t>Remarks</t>
  </si>
  <si>
    <t>Weight
(kg)</t>
  </si>
  <si>
    <t>Feet length (cm)</t>
  </si>
  <si>
    <t>Arm length (cm)</t>
  </si>
  <si>
    <t>50m sprint (s.ms)</t>
  </si>
  <si>
    <t>Medicine ball throw (m)</t>
  </si>
  <si>
    <t>Vertical jump
(cm)</t>
  </si>
  <si>
    <t>Height, weight and vertical jump are based on norms created with data from P6 trialists to SSP (2004-2016 P6 cohort)</t>
  </si>
  <si>
    <t>Track &amp; Field</t>
  </si>
  <si>
    <t>Weight (kg)</t>
  </si>
  <si>
    <t>Lower limb length (cm)</t>
  </si>
  <si>
    <t>Competition results</t>
  </si>
  <si>
    <t>Vertical jump (cm)</t>
  </si>
  <si>
    <t>600m run (m.s)</t>
  </si>
  <si>
    <t>Primary 6 Selection for Track &amp; Field</t>
  </si>
  <si>
    <t>600m (min:sec)</t>
  </si>
  <si>
    <t>50m sprint (sec.msec)</t>
  </si>
  <si>
    <t>Testing is good</t>
  </si>
  <si>
    <t>Arm span (cm)</t>
  </si>
  <si>
    <t>Aiman</t>
  </si>
  <si>
    <t>Lim Yong Qi</t>
  </si>
  <si>
    <t>Rayan Bagheri Aghdom</t>
  </si>
  <si>
    <t>Ezra Nur Iman</t>
  </si>
  <si>
    <t xml:space="preserve">Abdul Qayyum </t>
  </si>
  <si>
    <t>Toh Zhi Heng</t>
  </si>
  <si>
    <t>Nithis Seiram</t>
  </si>
  <si>
    <t>Justus Huan</t>
  </si>
  <si>
    <t>Zach Chia</t>
  </si>
  <si>
    <t>Liau Fong Jun</t>
  </si>
  <si>
    <t>Caleb Tan</t>
  </si>
  <si>
    <t>Toh Yong Cheng</t>
  </si>
  <si>
    <t>Khairul Reza Bin Rudy</t>
  </si>
  <si>
    <t>Nur Iman Bin M. Ghazali</t>
  </si>
  <si>
    <t>Darius Chia Keane Yearn</t>
  </si>
  <si>
    <t>Chin Yu Chen</t>
  </si>
  <si>
    <t>Tharaani</t>
  </si>
  <si>
    <t>Cheung Ke Mei</t>
  </si>
  <si>
    <t>Dini Irdina</t>
  </si>
  <si>
    <t>Doreen Ng Shi Qi</t>
  </si>
  <si>
    <t>Norashirin Bte Mohd Suffian</t>
  </si>
  <si>
    <t>Wong Zi Tian</t>
  </si>
  <si>
    <t>Moon Hayoon</t>
  </si>
  <si>
    <t>Tammy Wong</t>
  </si>
  <si>
    <t>Edryana</t>
  </si>
  <si>
    <t>Nur Insyirah Binte Sapari</t>
  </si>
  <si>
    <t>Sahira Bte Mohammad</t>
  </si>
  <si>
    <t>Eunice Chin</t>
  </si>
  <si>
    <t>Iffah Binte Mohammad Said</t>
  </si>
  <si>
    <t>Megan Ho Yi Ting</t>
  </si>
  <si>
    <t>Nabilah Farhanah</t>
  </si>
  <si>
    <t>Iffah Sabrina</t>
  </si>
  <si>
    <t>Siti Nurafiqah</t>
  </si>
  <si>
    <t>Mohd Ilyas Shakeil</t>
  </si>
  <si>
    <t>Aung</t>
  </si>
  <si>
    <t>Chai Kai Wen</t>
  </si>
  <si>
    <t>Preston Heng</t>
  </si>
  <si>
    <t>Nagid Ouh Qixun</t>
  </si>
  <si>
    <t>Roland Albert Reyes Torres</t>
  </si>
  <si>
    <t>Huang Yue Heng</t>
  </si>
  <si>
    <t>Andy Syahiran</t>
  </si>
  <si>
    <t>Arote Aruss Sh/ Arush</t>
  </si>
  <si>
    <t>Iman</t>
  </si>
  <si>
    <t>Ng Yeung Kang</t>
  </si>
  <si>
    <t>Tan Qi Yang</t>
  </si>
  <si>
    <t>Li Ke Xin Sharmaine</t>
  </si>
  <si>
    <t>Nicole Ong Qian Hui</t>
  </si>
  <si>
    <t>Su Pei Xin Emma</t>
  </si>
  <si>
    <t>Faith Oong</t>
  </si>
  <si>
    <t>Chua Rui Xuan</t>
  </si>
  <si>
    <t>Selina Kuang Jia En</t>
  </si>
  <si>
    <t>Nur Sabrina Bte Asrikin</t>
  </si>
  <si>
    <t>Aleesha Putri Hasrin</t>
  </si>
  <si>
    <t>Jodie Yap</t>
  </si>
  <si>
    <t>Nur Izarida</t>
  </si>
  <si>
    <t>Nurlydia</t>
  </si>
  <si>
    <t>Davitra Nagarajan</t>
  </si>
  <si>
    <t>Natasha Chan Zi Lin</t>
  </si>
  <si>
    <t>Danyan Irwan</t>
  </si>
  <si>
    <t>Boo-Koh Kang Xin</t>
  </si>
  <si>
    <t>Scott Lee</t>
  </si>
  <si>
    <t>Wilson Goh</t>
  </si>
  <si>
    <t>Oh Kai Yuaan Abraham</t>
  </si>
  <si>
    <t>Md Yeshua Bin Sandosa Isa</t>
  </si>
  <si>
    <t>Rezqi B Khamidi</t>
  </si>
  <si>
    <t>Nobel Tong Zhili</t>
  </si>
  <si>
    <t>Arsh Emmanuel</t>
  </si>
  <si>
    <t>Liew Jiun Wee</t>
  </si>
  <si>
    <t>Seow Rui Kai</t>
  </si>
  <si>
    <t>Dillion Goh Jia Jun</t>
  </si>
  <si>
    <t>Izz Harris B Mohd</t>
  </si>
  <si>
    <t>Mohd Rifdi B M.Ridwan</t>
  </si>
  <si>
    <t>Muhd Nazhan</t>
  </si>
  <si>
    <t>Muhd Niq</t>
  </si>
  <si>
    <t>Ian Kang</t>
  </si>
  <si>
    <t>Kayden Toh Jun Xian</t>
  </si>
  <si>
    <t>Qi Qian Hao</t>
  </si>
  <si>
    <t>Larry Chng Jin Wen</t>
  </si>
  <si>
    <t>Andika PutraBin Md Hirwan</t>
  </si>
  <si>
    <t>Joshua Chan Wai Siu</t>
  </si>
  <si>
    <t>Lee Boon Kang</t>
  </si>
  <si>
    <t>Jayaprajesh</t>
  </si>
  <si>
    <t>Evan Lim Yun Liang</t>
  </si>
  <si>
    <t>Leong Qi Wen</t>
  </si>
  <si>
    <t>Quek Boon Siong Felix</t>
  </si>
  <si>
    <t>Issac Yuen</t>
  </si>
  <si>
    <t>Hans Haqkil</t>
  </si>
  <si>
    <t>Mahaan</t>
  </si>
  <si>
    <t>Fong Pin Heng (P5)</t>
  </si>
  <si>
    <t>Danish Izdihar Bin Najib</t>
  </si>
  <si>
    <t>Jeevan Arumugham</t>
  </si>
  <si>
    <t>Low Zheng Hao Torres</t>
  </si>
  <si>
    <t>Marcus Ng Jun Hao</t>
  </si>
  <si>
    <t>Mohamed Harith Haikal</t>
  </si>
  <si>
    <t>Terence Ho Zheng Feng</t>
  </si>
  <si>
    <t>Kean Tan</t>
  </si>
  <si>
    <t>Muhd Iman Bin Mohd Haniff</t>
  </si>
  <si>
    <t>Muhd Andy Syahiran Bin Ritheudeem</t>
  </si>
  <si>
    <t>Scatorro Nicholas Anthony</t>
  </si>
  <si>
    <t>Kezia Phua</t>
  </si>
  <si>
    <t>Elisha Soh Ke Xuan</t>
  </si>
  <si>
    <t>Li Zi Mi Evalyn</t>
  </si>
  <si>
    <t>Clarissa Tham</t>
  </si>
  <si>
    <t>Nur Insyirah Binte Norhisam</t>
  </si>
  <si>
    <t>Nadinah Binte Maszelan</t>
  </si>
  <si>
    <t>Nurul Amni Zaini</t>
  </si>
  <si>
    <t>Charmaine Toh Jia En</t>
  </si>
  <si>
    <t>Nisha Iman Binte Mohd Rizal</t>
  </si>
  <si>
    <t>Davina Adrian Pereira</t>
  </si>
  <si>
    <t>Nadya Wong Tian Xin</t>
  </si>
  <si>
    <t>Sruthi D/O James Prakash</t>
  </si>
  <si>
    <t>Sara Claire Choo</t>
  </si>
  <si>
    <t>Anagha Vedana Rayana Lyegar</t>
  </si>
  <si>
    <t>Tee Kai Qing</t>
  </si>
  <si>
    <t>Deva De Dharshini</t>
  </si>
  <si>
    <t>Lee Xue En</t>
  </si>
  <si>
    <t>Nurhuda Binte Md Saddik</t>
  </si>
  <si>
    <t>Nurul Huda Bte Razdi</t>
  </si>
  <si>
    <t>Hazel Lim Wen Xuan (P4)</t>
  </si>
  <si>
    <t>Calista Loy Su-Wen</t>
  </si>
  <si>
    <t>Siage Lim</t>
  </si>
  <si>
    <t>Low Mei Xuan Shantel</t>
  </si>
  <si>
    <t>Chong Jia Xi</t>
  </si>
  <si>
    <t>0</t>
  </si>
  <si>
    <t>2</t>
  </si>
  <si>
    <t>1</t>
  </si>
  <si>
    <t>3</t>
  </si>
  <si>
    <t>4</t>
  </si>
  <si>
    <t>5</t>
  </si>
  <si>
    <t>Clarence Ng Zheng Kai</t>
  </si>
  <si>
    <t>Sean Lu Jun Xin</t>
  </si>
  <si>
    <t>Tan Wei Long Leon</t>
  </si>
  <si>
    <t>Ar-Dzulhusni</t>
  </si>
  <si>
    <t>Sean Kuunaran</t>
  </si>
  <si>
    <t>8</t>
  </si>
  <si>
    <t>7</t>
  </si>
  <si>
    <t>School</t>
  </si>
  <si>
    <t>DOB</t>
  </si>
  <si>
    <t>Tag No</t>
  </si>
  <si>
    <t>Running Mechanics</t>
  </si>
  <si>
    <t>Coordination</t>
  </si>
  <si>
    <t>Reactivity</t>
  </si>
  <si>
    <t>Bilateral ability</t>
  </si>
  <si>
    <t>Ability to takeoff</t>
  </si>
  <si>
    <t>Technical Observation (pts)</t>
  </si>
  <si>
    <t>sitting Height (cm)</t>
  </si>
  <si>
    <t>Yes</t>
  </si>
  <si>
    <t>Olivia</t>
  </si>
  <si>
    <t>Evergreen Primary School</t>
  </si>
  <si>
    <t>Chua Jia Hui</t>
  </si>
  <si>
    <t>Admiralty Primary School</t>
  </si>
  <si>
    <t>Y110</t>
  </si>
  <si>
    <t>Sengkang Primary School</t>
  </si>
  <si>
    <t>Nyla D'yan Elysha</t>
  </si>
  <si>
    <t>Palm View Primary School</t>
  </si>
  <si>
    <t>Y116</t>
  </si>
  <si>
    <t>Nur Zabirah Bte Shariffudin</t>
  </si>
  <si>
    <t>Edgefield Primary School</t>
  </si>
  <si>
    <t>Y118</t>
  </si>
  <si>
    <t>Y121</t>
  </si>
  <si>
    <t>Anagha Vedana Rayana</t>
  </si>
  <si>
    <t>Cedar Primary School</t>
  </si>
  <si>
    <t>Y126</t>
  </si>
  <si>
    <t>Nur Insyirah</t>
  </si>
  <si>
    <t>Naval Base Pri School</t>
  </si>
  <si>
    <t>Y130</t>
  </si>
  <si>
    <t>Sim Jing En</t>
  </si>
  <si>
    <t>Y132</t>
  </si>
  <si>
    <t>Ashley Khoo</t>
  </si>
  <si>
    <t>Gongshang Primary School</t>
  </si>
  <si>
    <t>Y133</t>
  </si>
  <si>
    <t>Yuki Ho</t>
  </si>
  <si>
    <t>Y142</t>
  </si>
  <si>
    <t>Jurong West Primary School</t>
  </si>
  <si>
    <t>Sharifah</t>
  </si>
  <si>
    <t>Y146</t>
  </si>
  <si>
    <t>Ng Russell</t>
  </si>
  <si>
    <t>Northland Primary School</t>
  </si>
  <si>
    <t>B201</t>
  </si>
  <si>
    <t>Muhd Syaqil</t>
  </si>
  <si>
    <t>Greenwood Primary School</t>
  </si>
  <si>
    <t>B203</t>
  </si>
  <si>
    <t>Ezrie Iman Ang</t>
  </si>
  <si>
    <t>St Stephen's School</t>
  </si>
  <si>
    <t>B204</t>
  </si>
  <si>
    <t>Innova Primary School</t>
  </si>
  <si>
    <t>Muhd Ryfaeizi</t>
  </si>
  <si>
    <t>B207</t>
  </si>
  <si>
    <t>Shayan Emmanuel</t>
  </si>
  <si>
    <t>Yio Chu Kang Primary School</t>
  </si>
  <si>
    <t>B208</t>
  </si>
  <si>
    <t>Khair B Ridwan</t>
  </si>
  <si>
    <t>B211</t>
  </si>
  <si>
    <t>Irfan Amsyar B Amir</t>
  </si>
  <si>
    <t>B212</t>
  </si>
  <si>
    <t>Jarod Lim Kang Rui</t>
  </si>
  <si>
    <t>Aitong School</t>
  </si>
  <si>
    <t>B214</t>
  </si>
  <si>
    <t>B217</t>
  </si>
  <si>
    <t>Pei Hwa Primary School</t>
  </si>
  <si>
    <t>Tan Le Bing</t>
  </si>
  <si>
    <t>B223</t>
  </si>
  <si>
    <t>Awie Qamy B Othman</t>
  </si>
  <si>
    <t>B224</t>
  </si>
  <si>
    <t>Clivanne Kwa Rui Xuan</t>
  </si>
  <si>
    <t>B225</t>
  </si>
  <si>
    <t>M. Makilan</t>
  </si>
  <si>
    <t>Canberra Primary School</t>
  </si>
  <si>
    <t>B229</t>
  </si>
  <si>
    <t>Muhammad Hyder Anarqi</t>
  </si>
  <si>
    <t>B232</t>
  </si>
  <si>
    <t>Kan Keng Hang</t>
  </si>
  <si>
    <t>B236</t>
  </si>
  <si>
    <t>Chong Shei Xuan</t>
  </si>
  <si>
    <t>B239</t>
  </si>
  <si>
    <t>Izz Harris</t>
  </si>
  <si>
    <t>B247</t>
  </si>
  <si>
    <t>Juying Primary School</t>
  </si>
  <si>
    <t>Zulkifli B. Ramlee</t>
  </si>
  <si>
    <t>B256</t>
  </si>
  <si>
    <t>Edsel Poh</t>
  </si>
  <si>
    <t>P10</t>
  </si>
  <si>
    <t>Muhd Haneef B Mohd Hanafiah</t>
  </si>
  <si>
    <t>Bedok Green Primary School</t>
  </si>
  <si>
    <t>B267</t>
  </si>
  <si>
    <t>Brijesh Rana</t>
  </si>
  <si>
    <t>B257</t>
  </si>
  <si>
    <t>Teck Whye Primary School</t>
  </si>
  <si>
    <t>Seah Jie Jun Andi Haikal Bin Daniel Seah</t>
  </si>
  <si>
    <t>Temasek Primary School</t>
  </si>
  <si>
    <t>P6</t>
  </si>
  <si>
    <t>Muhd Sahrulnizam</t>
  </si>
  <si>
    <t>B259</t>
  </si>
  <si>
    <t>Ifeanyichukwu</t>
  </si>
  <si>
    <t>B269</t>
  </si>
  <si>
    <t>Izz Haikal Bin Mohd Kamaruddin</t>
  </si>
  <si>
    <t>Xing Hua Primary School</t>
  </si>
  <si>
    <t>B288</t>
  </si>
  <si>
    <t>Tong Lup Hun (Liheng)</t>
  </si>
  <si>
    <t>B291</t>
  </si>
  <si>
    <t>Denzel Lai</t>
  </si>
  <si>
    <t>Kheng Cheng Primary School</t>
  </si>
  <si>
    <t>B276</t>
  </si>
  <si>
    <t>Pranau Murukeshan</t>
  </si>
  <si>
    <t>GIIS, Queenstown</t>
  </si>
  <si>
    <t>P13</t>
  </si>
  <si>
    <t>Kedrino Pah</t>
  </si>
  <si>
    <t>B272</t>
  </si>
  <si>
    <t>Ashley Phang Si Ting</t>
  </si>
  <si>
    <t>Chong Fu School</t>
  </si>
  <si>
    <t>Y164</t>
  </si>
  <si>
    <t>Tan Hui Xian Chelsea</t>
  </si>
  <si>
    <t>Paya Lebar Methodist Girls School</t>
  </si>
  <si>
    <t>Y165</t>
  </si>
  <si>
    <t>Melissa Xin E-Yeoh</t>
  </si>
  <si>
    <t>Poi Ching School</t>
  </si>
  <si>
    <t>Y175</t>
  </si>
  <si>
    <t>Alaina Nur Ezri</t>
  </si>
  <si>
    <t>Y177</t>
  </si>
  <si>
    <t>Charlotte Toh</t>
  </si>
  <si>
    <t>Pei Hwa  Primary School</t>
  </si>
  <si>
    <t>Y183</t>
  </si>
  <si>
    <t>Nicolette Yap Rou Ting</t>
  </si>
  <si>
    <t>Y191</t>
  </si>
  <si>
    <t>Marsya Syazwani</t>
  </si>
  <si>
    <t>Y193</t>
  </si>
  <si>
    <t>Angela Li Yu Qing</t>
  </si>
  <si>
    <t>Y197</t>
  </si>
  <si>
    <t>Dikshya Purja</t>
  </si>
  <si>
    <t>Y160</t>
  </si>
  <si>
    <t>Allysa Elena</t>
  </si>
  <si>
    <t>Y157</t>
  </si>
  <si>
    <t>Siti Ratnasari</t>
  </si>
  <si>
    <t>Y154</t>
  </si>
  <si>
    <t>Olivia Hornsletn</t>
  </si>
  <si>
    <t>Opera Estate Primary School</t>
  </si>
  <si>
    <t>Y185</t>
  </si>
  <si>
    <t xml:space="preserve">Jasmine Liew </t>
  </si>
  <si>
    <t>Y192</t>
  </si>
  <si>
    <t>Putri Balqisnabila</t>
  </si>
  <si>
    <t>MacPherson Primary School</t>
  </si>
  <si>
    <t>Y161</t>
  </si>
  <si>
    <t>Ng Si Qi</t>
  </si>
  <si>
    <t>G1</t>
  </si>
  <si>
    <t>Amelia Tsai</t>
  </si>
  <si>
    <t>Nanyang Primary School</t>
  </si>
  <si>
    <t>Y12</t>
  </si>
  <si>
    <t>Audrey Koh Shun Yi</t>
  </si>
  <si>
    <t>Shenzhen Yaohua Experimental School</t>
  </si>
  <si>
    <t>Y13</t>
  </si>
  <si>
    <t>Wong Jin Rou</t>
  </si>
  <si>
    <t>Sembawang Primary School</t>
  </si>
  <si>
    <t>Y15</t>
  </si>
  <si>
    <t>Nikita Meyers</t>
  </si>
  <si>
    <t>CHIJ (Katong)</t>
  </si>
  <si>
    <t>Y17</t>
  </si>
  <si>
    <t>Lavinia Jaiganth</t>
  </si>
  <si>
    <t>Raffles Girls Primary School</t>
  </si>
  <si>
    <t>Y19</t>
  </si>
  <si>
    <t>Shaokira Aliyah Binte Zakir Anand</t>
  </si>
  <si>
    <t>Zhenghua Primary School</t>
  </si>
  <si>
    <t>G3</t>
  </si>
  <si>
    <t>Gwyneth Tan</t>
  </si>
  <si>
    <t>Y5</t>
  </si>
  <si>
    <t>Nerys John</t>
  </si>
  <si>
    <t>Y8</t>
  </si>
  <si>
    <t>Glyn Koh</t>
  </si>
  <si>
    <t>Endeavour Primary School</t>
  </si>
  <si>
    <t>Y9</t>
  </si>
  <si>
    <t>Shernice Yeo</t>
  </si>
  <si>
    <t>Y11</t>
  </si>
  <si>
    <t>Huang Weijun</t>
  </si>
  <si>
    <t>Gong Shang Primary School</t>
  </si>
  <si>
    <t>B4</t>
  </si>
  <si>
    <t>Lucas Fun Le Cong</t>
  </si>
  <si>
    <t>B10</t>
  </si>
  <si>
    <t>Mohammad Saiful Aditya Bin Salim</t>
  </si>
  <si>
    <t>Boon Lay Garden Primary School</t>
  </si>
  <si>
    <t>B11</t>
  </si>
  <si>
    <t>Abdul Raqib Bin Abdul Razak</t>
  </si>
  <si>
    <t>B16</t>
  </si>
  <si>
    <t>Mohammad Martin Hazim Bin Mohammad Ghaza</t>
  </si>
  <si>
    <t>Henry Park Primary School</t>
  </si>
  <si>
    <t>W3</t>
  </si>
  <si>
    <t>Lim De Jun</t>
  </si>
  <si>
    <t>B17</t>
  </si>
  <si>
    <t>J</t>
  </si>
  <si>
    <t>Shantel Low Meixuan</t>
  </si>
  <si>
    <t>Y10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</si>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</sst>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_ "/>
    <numFmt numFmtId="167" formatCode="[$-409]mmm\-yy;@"/>
    <numFmt numFmtId="168" formatCode="h:mm;@"/>
    <numFmt numFmtId="169" formatCode="mm:ss.0;@"/>
    <numFmt numFmtId="170" formatCode="[$-409]d\-mmm\-yy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128"/>
      <scheme val="minor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u/>
      <sz val="14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FF43"/>
        <bgColor indexed="64"/>
      </patternFill>
    </fill>
    <fill>
      <patternFill patternType="solid">
        <fgColor rgb="FF50EE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1" fillId="45" borderId="15" applyNumberFormat="0" applyAlignment="0" applyProtection="0"/>
    <xf numFmtId="0" fontId="31" fillId="45" borderId="15" applyNumberFormat="0" applyAlignment="0" applyProtection="0"/>
    <xf numFmtId="0" fontId="32" fillId="58" borderId="16" applyNumberFormat="0" applyAlignment="0" applyProtection="0"/>
    <xf numFmtId="0" fontId="32" fillId="58" borderId="16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46" borderId="15" applyNumberFormat="0" applyAlignment="0" applyProtection="0"/>
    <xf numFmtId="0" fontId="39" fillId="46" borderId="15" applyNumberFormat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19" fillId="0" borderId="0"/>
    <xf numFmtId="0" fontId="19" fillId="0" borderId="0"/>
    <xf numFmtId="0" fontId="1" fillId="0" borderId="0"/>
    <xf numFmtId="167" fontId="19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3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7" borderId="21" applyNumberFormat="0" applyFont="0" applyAlignment="0" applyProtection="0"/>
    <xf numFmtId="0" fontId="19" fillId="47" borderId="21" applyNumberFormat="0" applyFont="0" applyAlignment="0" applyProtection="0"/>
    <xf numFmtId="0" fontId="19" fillId="47" borderId="21" applyNumberFormat="0" applyFont="0" applyAlignment="0" applyProtection="0"/>
    <xf numFmtId="0" fontId="44" fillId="45" borderId="22" applyNumberFormat="0" applyAlignment="0" applyProtection="0"/>
    <xf numFmtId="0" fontId="44" fillId="45" borderId="2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53">
    <xf numFmtId="0" fontId="0" fillId="0" borderId="0" xfId="0"/>
    <xf numFmtId="0" fontId="19" fillId="0" borderId="0" xfId="42"/>
    <xf numFmtId="0" fontId="19" fillId="0" borderId="0" xfId="42" applyFont="1"/>
    <xf numFmtId="0" fontId="19" fillId="0" borderId="0" xfId="43" applyAlignment="1">
      <alignment horizontal="left"/>
    </xf>
    <xf numFmtId="0" fontId="19" fillId="0" borderId="0" xfId="44" applyAlignment="1">
      <alignment horizontal="right"/>
    </xf>
    <xf numFmtId="0" fontId="19" fillId="0" borderId="0" xfId="43"/>
    <xf numFmtId="0" fontId="19" fillId="0" borderId="0" xfId="44" applyFont="1" applyAlignment="1">
      <alignment horizontal="left"/>
    </xf>
    <xf numFmtId="0" fontId="19" fillId="0" borderId="0" xfId="44" applyFont="1" applyAlignment="1">
      <alignment horizontal="right"/>
    </xf>
    <xf numFmtId="0" fontId="19" fillId="37" borderId="0" xfId="44" applyFill="1" applyBorder="1"/>
    <xf numFmtId="0" fontId="22" fillId="37" borderId="0" xfId="44" applyFont="1" applyFill="1" applyBorder="1" applyAlignment="1">
      <alignment horizontal="center"/>
    </xf>
    <xf numFmtId="0" fontId="24" fillId="37" borderId="0" xfId="44" applyFont="1" applyFill="1" applyBorder="1" applyAlignment="1">
      <alignment horizontal="center"/>
    </xf>
    <xf numFmtId="0" fontId="19" fillId="37" borderId="0" xfId="44" applyFill="1"/>
    <xf numFmtId="0" fontId="25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5" fillId="40" borderId="0" xfId="44" applyFont="1" applyFill="1" applyBorder="1" applyAlignment="1">
      <alignment horizontal="center"/>
    </xf>
    <xf numFmtId="0" fontId="25" fillId="41" borderId="0" xfId="44" applyFont="1" applyFill="1" applyBorder="1" applyAlignment="1">
      <alignment horizontal="center"/>
    </xf>
    <xf numFmtId="0" fontId="25" fillId="42" borderId="0" xfId="44" applyFont="1" applyFill="1" applyBorder="1" applyAlignment="1">
      <alignment horizontal="center"/>
    </xf>
    <xf numFmtId="0" fontId="25" fillId="43" borderId="0" xfId="44" applyFont="1" applyFill="1" applyBorder="1" applyAlignment="1">
      <alignment horizontal="center"/>
    </xf>
    <xf numFmtId="0" fontId="25" fillId="44" borderId="0" xfId="44" applyFont="1" applyFill="1" applyBorder="1" applyAlignment="1">
      <alignment horizontal="center"/>
    </xf>
    <xf numFmtId="0" fontId="1" fillId="0" borderId="0" xfId="45" applyAlignment="1">
      <alignment horizontal="right"/>
    </xf>
    <xf numFmtId="0" fontId="1" fillId="0" borderId="0" xfId="45"/>
    <xf numFmtId="0" fontId="26" fillId="38" borderId="0" xfId="44" applyFont="1" applyFill="1" applyBorder="1" applyAlignment="1">
      <alignment horizontal="center"/>
    </xf>
    <xf numFmtId="0" fontId="26" fillId="39" borderId="0" xfId="44" applyFont="1" applyFill="1" applyBorder="1"/>
    <xf numFmtId="0" fontId="26" fillId="40" borderId="0" xfId="44" applyFont="1" applyFill="1" applyBorder="1"/>
    <xf numFmtId="0" fontId="26" fillId="41" borderId="0" xfId="44" applyFont="1" applyFill="1" applyBorder="1"/>
    <xf numFmtId="0" fontId="26" fillId="42" borderId="0" xfId="44" applyFont="1" applyFill="1" applyBorder="1"/>
    <xf numFmtId="0" fontId="26" fillId="43" borderId="0" xfId="44" applyFont="1" applyFill="1" applyBorder="1"/>
    <xf numFmtId="0" fontId="26" fillId="44" borderId="0" xfId="44" applyFont="1" applyFill="1" applyBorder="1"/>
    <xf numFmtId="164" fontId="25" fillId="38" borderId="0" xfId="44" applyNumberFormat="1" applyFont="1" applyFill="1" applyBorder="1" applyAlignment="1">
      <alignment horizontal="center"/>
    </xf>
    <xf numFmtId="164" fontId="26" fillId="39" borderId="0" xfId="43" applyNumberFormat="1" applyFont="1" applyFill="1" applyBorder="1" applyAlignment="1">
      <alignment horizontal="center"/>
    </xf>
    <xf numFmtId="164" fontId="26" fillId="40" borderId="0" xfId="43" applyNumberFormat="1" applyFont="1" applyFill="1" applyBorder="1" applyAlignment="1">
      <alignment horizontal="center"/>
    </xf>
    <xf numFmtId="164" fontId="26" fillId="41" borderId="0" xfId="43" applyNumberFormat="1" applyFont="1" applyFill="1" applyBorder="1" applyAlignment="1">
      <alignment horizontal="center"/>
    </xf>
    <xf numFmtId="164" fontId="26" fillId="42" borderId="0" xfId="43" applyNumberFormat="1" applyFont="1" applyFill="1" applyBorder="1" applyAlignment="1">
      <alignment horizontal="center"/>
    </xf>
    <xf numFmtId="164" fontId="26" fillId="43" borderId="0" xfId="43" applyNumberFormat="1" applyFont="1" applyFill="1" applyBorder="1" applyAlignment="1">
      <alignment horizontal="center"/>
    </xf>
    <xf numFmtId="164" fontId="26" fillId="44" borderId="0" xfId="43" applyNumberFormat="1" applyFont="1" applyFill="1" applyBorder="1" applyAlignment="1">
      <alignment horizontal="center"/>
    </xf>
    <xf numFmtId="166" fontId="26" fillId="39" borderId="0" xfId="44" applyNumberFormat="1" applyFont="1" applyFill="1" applyBorder="1" applyAlignment="1">
      <alignment horizontal="center"/>
    </xf>
    <xf numFmtId="166" fontId="26" fillId="40" borderId="0" xfId="44" applyNumberFormat="1" applyFont="1" applyFill="1" applyBorder="1" applyAlignment="1">
      <alignment horizontal="center"/>
    </xf>
    <xf numFmtId="166" fontId="26" fillId="41" borderId="0" xfId="44" applyNumberFormat="1" applyFont="1" applyFill="1" applyBorder="1" applyAlignment="1">
      <alignment horizontal="center"/>
    </xf>
    <xf numFmtId="166" fontId="26" fillId="42" borderId="0" xfId="44" applyNumberFormat="1" applyFont="1" applyFill="1" applyBorder="1" applyAlignment="1">
      <alignment horizontal="center"/>
    </xf>
    <xf numFmtId="166" fontId="26" fillId="43" borderId="0" xfId="44" applyNumberFormat="1" applyFont="1" applyFill="1" applyBorder="1" applyAlignment="1">
      <alignment horizontal="center"/>
    </xf>
    <xf numFmtId="166" fontId="26" fillId="44" borderId="0" xfId="44" applyNumberFormat="1" applyFont="1" applyFill="1" applyBorder="1" applyAlignment="1">
      <alignment horizontal="center"/>
    </xf>
    <xf numFmtId="0" fontId="19" fillId="37" borderId="0" xfId="46" applyFill="1" applyBorder="1"/>
    <xf numFmtId="0" fontId="23" fillId="37" borderId="0" xfId="46" applyFont="1" applyFill="1" applyBorder="1" applyAlignment="1"/>
    <xf numFmtId="2" fontId="25" fillId="38" borderId="0" xfId="44" applyNumberFormat="1" applyFont="1" applyFill="1" applyBorder="1" applyAlignment="1">
      <alignment horizontal="center"/>
    </xf>
    <xf numFmtId="2" fontId="26" fillId="39" borderId="0" xfId="43" applyNumberFormat="1" applyFont="1" applyFill="1" applyBorder="1" applyAlignment="1">
      <alignment horizontal="center"/>
    </xf>
    <xf numFmtId="2" fontId="26" fillId="40" borderId="0" xfId="43" applyNumberFormat="1" applyFont="1" applyFill="1" applyBorder="1" applyAlignment="1">
      <alignment horizontal="center"/>
    </xf>
    <xf numFmtId="2" fontId="26" fillId="41" borderId="0" xfId="43" applyNumberFormat="1" applyFont="1" applyFill="1" applyBorder="1" applyAlignment="1">
      <alignment horizontal="center"/>
    </xf>
    <xf numFmtId="2" fontId="26" fillId="42" borderId="0" xfId="43" applyNumberFormat="1" applyFont="1" applyFill="1" applyBorder="1" applyAlignment="1">
      <alignment horizontal="center"/>
    </xf>
    <xf numFmtId="2" fontId="26" fillId="43" borderId="0" xfId="43" applyNumberFormat="1" applyFont="1" applyFill="1" applyBorder="1" applyAlignment="1">
      <alignment horizontal="center"/>
    </xf>
    <xf numFmtId="2" fontId="26" fillId="44" borderId="0" xfId="43" applyNumberFormat="1" applyFont="1" applyFill="1" applyBorder="1" applyAlignment="1">
      <alignment horizontal="center"/>
    </xf>
    <xf numFmtId="0" fontId="25" fillId="38" borderId="0" xfId="46" applyFont="1" applyFill="1" applyBorder="1" applyAlignment="1">
      <alignment horizontal="center"/>
    </xf>
    <xf numFmtId="0" fontId="25" fillId="43" borderId="0" xfId="46" applyFont="1" applyFill="1" applyBorder="1" applyAlignment="1">
      <alignment horizontal="center"/>
    </xf>
    <xf numFmtId="0" fontId="26" fillId="38" borderId="0" xfId="46" applyFont="1" applyFill="1" applyBorder="1" applyAlignment="1">
      <alignment horizontal="center"/>
    </xf>
    <xf numFmtId="0" fontId="25" fillId="43" borderId="0" xfId="46" applyFont="1" applyFill="1" applyBorder="1"/>
    <xf numFmtId="2" fontId="25" fillId="38" borderId="0" xfId="46" applyNumberFormat="1" applyFont="1" applyFill="1" applyBorder="1" applyAlignment="1">
      <alignment horizontal="center"/>
    </xf>
    <xf numFmtId="2" fontId="25" fillId="43" borderId="0" xfId="47" applyNumberFormat="1" applyFont="1" applyFill="1" applyBorder="1" applyAlignment="1">
      <alignment horizontal="center"/>
    </xf>
    <xf numFmtId="166" fontId="25" fillId="43" borderId="0" xfId="46" applyNumberFormat="1" applyFont="1" applyFill="1" applyBorder="1" applyAlignment="1">
      <alignment horizontal="center"/>
    </xf>
    <xf numFmtId="0" fontId="19" fillId="39" borderId="0" xfId="44" applyFill="1" applyBorder="1"/>
    <xf numFmtId="0" fontId="19" fillId="40" borderId="0" xfId="44" applyFill="1" applyBorder="1"/>
    <xf numFmtId="0" fontId="19" fillId="41" borderId="0" xfId="44" applyFill="1" applyBorder="1"/>
    <xf numFmtId="0" fontId="19" fillId="42" borderId="0" xfId="44" applyFill="1" applyBorder="1"/>
    <xf numFmtId="0" fontId="19" fillId="43" borderId="0" xfId="44" applyFill="1" applyBorder="1"/>
    <xf numFmtId="0" fontId="19" fillId="44" borderId="0" xfId="44" applyFill="1" applyBorder="1"/>
    <xf numFmtId="164" fontId="26" fillId="39" borderId="0" xfId="44" applyNumberFormat="1" applyFont="1" applyFill="1" applyBorder="1" applyAlignment="1">
      <alignment horizontal="center"/>
    </xf>
    <xf numFmtId="164" fontId="26" fillId="40" borderId="0" xfId="44" applyNumberFormat="1" applyFont="1" applyFill="1" applyBorder="1" applyAlignment="1">
      <alignment horizontal="center"/>
    </xf>
    <xf numFmtId="164" fontId="26" fillId="41" borderId="0" xfId="44" applyNumberFormat="1" applyFont="1" applyFill="1" applyBorder="1" applyAlignment="1">
      <alignment horizontal="center"/>
    </xf>
    <xf numFmtId="164" fontId="26" fillId="42" borderId="0" xfId="44" applyNumberFormat="1" applyFont="1" applyFill="1" applyBorder="1" applyAlignment="1">
      <alignment horizontal="center"/>
    </xf>
    <xf numFmtId="164" fontId="26" fillId="43" borderId="0" xfId="44" applyNumberFormat="1" applyFont="1" applyFill="1" applyBorder="1" applyAlignment="1">
      <alignment horizontal="center"/>
    </xf>
    <xf numFmtId="164" fontId="26" fillId="44" borderId="0" xfId="44" applyNumberFormat="1" applyFont="1" applyFill="1" applyBorder="1" applyAlignment="1">
      <alignment horizontal="center"/>
    </xf>
    <xf numFmtId="166" fontId="19" fillId="39" borderId="0" xfId="44" applyNumberFormat="1" applyFill="1" applyBorder="1" applyAlignment="1">
      <alignment horizontal="center"/>
    </xf>
    <xf numFmtId="166" fontId="19" fillId="40" borderId="0" xfId="44" applyNumberFormat="1" applyFill="1" applyBorder="1" applyAlignment="1">
      <alignment horizontal="center"/>
    </xf>
    <xf numFmtId="166" fontId="19" fillId="41" borderId="0" xfId="44" applyNumberFormat="1" applyFill="1" applyBorder="1" applyAlignment="1">
      <alignment horizontal="center"/>
    </xf>
    <xf numFmtId="166" fontId="19" fillId="42" borderId="0" xfId="44" applyNumberFormat="1" applyFill="1" applyBorder="1" applyAlignment="1">
      <alignment horizontal="center"/>
    </xf>
    <xf numFmtId="166" fontId="19" fillId="43" borderId="0" xfId="44" applyNumberFormat="1" applyFill="1" applyBorder="1" applyAlignment="1">
      <alignment horizontal="center"/>
    </xf>
    <xf numFmtId="166" fontId="19" fillId="44" borderId="0" xfId="44" applyNumberFormat="1" applyFill="1" applyBorder="1" applyAlignment="1">
      <alignment horizontal="center"/>
    </xf>
    <xf numFmtId="2" fontId="26" fillId="39" borderId="0" xfId="44" applyNumberFormat="1" applyFont="1" applyFill="1" applyBorder="1" applyAlignment="1">
      <alignment horizontal="center"/>
    </xf>
    <xf numFmtId="2" fontId="26" fillId="40" borderId="0" xfId="44" applyNumberFormat="1" applyFont="1" applyFill="1" applyBorder="1" applyAlignment="1">
      <alignment horizontal="center"/>
    </xf>
    <xf numFmtId="2" fontId="26" fillId="41" borderId="0" xfId="44" applyNumberFormat="1" applyFont="1" applyFill="1" applyBorder="1" applyAlignment="1">
      <alignment horizontal="center"/>
    </xf>
    <xf numFmtId="2" fontId="26" fillId="42" borderId="0" xfId="44" applyNumberFormat="1" applyFont="1" applyFill="1" applyBorder="1" applyAlignment="1">
      <alignment horizontal="center"/>
    </xf>
    <xf numFmtId="2" fontId="26" fillId="43" borderId="0" xfId="44" applyNumberFormat="1" applyFont="1" applyFill="1" applyBorder="1" applyAlignment="1">
      <alignment horizontal="center"/>
    </xf>
    <xf numFmtId="2" fontId="26" fillId="44" borderId="0" xfId="44" applyNumberFormat="1" applyFont="1" applyFill="1" applyBorder="1" applyAlignment="1">
      <alignment horizontal="center"/>
    </xf>
    <xf numFmtId="1" fontId="25" fillId="38" borderId="0" xfId="44" applyNumberFormat="1" applyFont="1" applyFill="1" applyBorder="1" applyAlignment="1">
      <alignment horizontal="center"/>
    </xf>
    <xf numFmtId="1" fontId="26" fillId="39" borderId="0" xfId="44" applyNumberFormat="1" applyFont="1" applyFill="1" applyBorder="1" applyAlignment="1">
      <alignment horizontal="center"/>
    </xf>
    <xf numFmtId="1" fontId="26" fillId="40" borderId="0" xfId="44" applyNumberFormat="1" applyFont="1" applyFill="1" applyBorder="1" applyAlignment="1">
      <alignment horizontal="center"/>
    </xf>
    <xf numFmtId="1" fontId="26" fillId="41" borderId="0" xfId="44" applyNumberFormat="1" applyFont="1" applyFill="1" applyBorder="1" applyAlignment="1">
      <alignment horizontal="center"/>
    </xf>
    <xf numFmtId="1" fontId="26" fillId="42" borderId="0" xfId="44" applyNumberFormat="1" applyFont="1" applyFill="1" applyBorder="1" applyAlignment="1">
      <alignment horizontal="center"/>
    </xf>
    <xf numFmtId="1" fontId="26" fillId="43" borderId="0" xfId="44" applyNumberFormat="1" applyFont="1" applyFill="1" applyBorder="1" applyAlignment="1">
      <alignment horizontal="center"/>
    </xf>
    <xf numFmtId="1" fontId="26" fillId="44" borderId="0" xfId="44" applyNumberFormat="1" applyFont="1" applyFill="1" applyBorder="1" applyAlignment="1">
      <alignment horizontal="center"/>
    </xf>
    <xf numFmtId="0" fontId="19" fillId="0" borderId="0" xfId="43" applyAlignment="1">
      <alignment horizontal="right"/>
    </xf>
    <xf numFmtId="0" fontId="1" fillId="0" borderId="0" xfId="45" applyAlignment="1">
      <alignment horizontal="center" vertical="center"/>
    </xf>
    <xf numFmtId="0" fontId="1" fillId="0" borderId="0" xfId="45" applyFont="1" applyAlignment="1">
      <alignment horizontal="center" vertical="center"/>
    </xf>
    <xf numFmtId="0" fontId="19" fillId="0" borderId="13" xfId="42" applyFont="1" applyBorder="1"/>
    <xf numFmtId="0" fontId="1" fillId="0" borderId="13" xfId="45" applyBorder="1" applyAlignment="1">
      <alignment horizontal="center" vertical="center"/>
    </xf>
    <xf numFmtId="0" fontId="19" fillId="0" borderId="14" xfId="42" applyFont="1" applyBorder="1"/>
    <xf numFmtId="0" fontId="1" fillId="0" borderId="14" xfId="45" applyBorder="1" applyAlignment="1">
      <alignment horizontal="center" vertical="center"/>
    </xf>
    <xf numFmtId="0" fontId="1" fillId="0" borderId="14" xfId="45" applyFont="1" applyBorder="1" applyAlignment="1">
      <alignment horizontal="center" vertical="center"/>
    </xf>
    <xf numFmtId="165" fontId="1" fillId="0" borderId="0" xfId="45" applyNumberFormat="1" applyAlignment="1">
      <alignment horizontal="center" vertical="center"/>
    </xf>
    <xf numFmtId="0" fontId="1" fillId="0" borderId="0" xfId="45" applyBorder="1" applyAlignment="1">
      <alignment horizontal="center" vertical="center"/>
    </xf>
    <xf numFmtId="164" fontId="1" fillId="0" borderId="14" xfId="45" applyNumberFormat="1" applyBorder="1" applyAlignment="1">
      <alignment horizontal="center" vertical="center"/>
    </xf>
    <xf numFmtId="0" fontId="48" fillId="33" borderId="0" xfId="0" applyFont="1" applyFill="1" applyAlignment="1" applyProtection="1">
      <alignment horizontal="center" vertical="center"/>
    </xf>
    <xf numFmtId="0" fontId="48" fillId="33" borderId="0" xfId="0" applyFont="1" applyFill="1" applyAlignment="1" applyProtection="1">
      <alignment horizontal="center" vertical="center" wrapText="1"/>
    </xf>
    <xf numFmtId="0" fontId="49" fillId="0" borderId="0" xfId="0" applyFont="1" applyAlignment="1" applyProtection="1">
      <alignment vertical="center"/>
    </xf>
    <xf numFmtId="0" fontId="48" fillId="0" borderId="0" xfId="0" applyFont="1" applyFill="1" applyAlignment="1" applyProtection="1">
      <alignment horizontal="center" vertical="center"/>
    </xf>
    <xf numFmtId="0" fontId="49" fillId="0" borderId="0" xfId="0" applyFont="1" applyProtection="1"/>
    <xf numFmtId="0" fontId="49" fillId="0" borderId="0" xfId="0" applyFont="1" applyAlignment="1" applyProtection="1">
      <alignment horizontal="center"/>
    </xf>
    <xf numFmtId="0" fontId="49" fillId="0" borderId="0" xfId="0" applyFont="1" applyFill="1" applyAlignment="1" applyProtection="1">
      <alignment horizontal="center"/>
    </xf>
    <xf numFmtId="0" fontId="49" fillId="0" borderId="0" xfId="0" applyFont="1" applyAlignment="1" applyProtection="1">
      <alignment horizontal="center"/>
      <protection locked="0"/>
    </xf>
    <xf numFmtId="2" fontId="49" fillId="0" borderId="0" xfId="0" applyNumberFormat="1" applyFont="1" applyAlignment="1" applyProtection="1">
      <alignment horizontal="center"/>
    </xf>
    <xf numFmtId="1" fontId="49" fillId="34" borderId="0" xfId="0" applyNumberFormat="1" applyFont="1" applyFill="1" applyAlignment="1" applyProtection="1">
      <alignment horizontal="center"/>
    </xf>
    <xf numFmtId="164" fontId="49" fillId="0" borderId="0" xfId="0" applyNumberFormat="1" applyFont="1" applyFill="1" applyProtection="1"/>
    <xf numFmtId="1" fontId="49" fillId="0" borderId="0" xfId="0" applyNumberFormat="1" applyFont="1" applyAlignment="1" applyProtection="1">
      <alignment horizontal="center"/>
    </xf>
    <xf numFmtId="1" fontId="49" fillId="60" borderId="0" xfId="0" applyNumberFormat="1" applyFont="1" applyFill="1" applyAlignment="1" applyProtection="1">
      <alignment horizontal="center"/>
    </xf>
    <xf numFmtId="0" fontId="49" fillId="0" borderId="0" xfId="0" applyFont="1" applyFill="1" applyProtection="1"/>
    <xf numFmtId="164" fontId="49" fillId="0" borderId="0" xfId="0" applyNumberFormat="1" applyFont="1" applyFill="1" applyAlignment="1" applyProtection="1">
      <alignment horizontal="center"/>
    </xf>
    <xf numFmtId="1" fontId="49" fillId="0" borderId="0" xfId="0" applyNumberFormat="1" applyFont="1" applyFill="1" applyAlignment="1" applyProtection="1">
      <alignment horizontal="center"/>
    </xf>
    <xf numFmtId="0" fontId="50" fillId="35" borderId="0" xfId="0" applyFont="1" applyFill="1" applyAlignment="1" applyProtection="1">
      <alignment horizontal="center"/>
    </xf>
    <xf numFmtId="1" fontId="50" fillId="35" borderId="0" xfId="0" applyNumberFormat="1" applyFont="1" applyFill="1" applyAlignment="1" applyProtection="1">
      <alignment horizontal="center"/>
    </xf>
    <xf numFmtId="164" fontId="20" fillId="0" borderId="0" xfId="128" applyNumberFormat="1" applyFont="1" applyFill="1" applyBorder="1" applyAlignment="1">
      <alignment vertical="center" wrapText="1"/>
    </xf>
    <xf numFmtId="0" fontId="19" fillId="0" borderId="0" xfId="128" applyNumberFormat="1" applyFont="1" applyFill="1" applyBorder="1" applyAlignment="1">
      <alignment horizontal="center" vertical="center" wrapText="1"/>
    </xf>
    <xf numFmtId="0" fontId="20" fillId="0" borderId="0" xfId="128" applyNumberFormat="1" applyFont="1" applyFill="1" applyBorder="1" applyAlignment="1">
      <alignment vertical="center" wrapText="1"/>
    </xf>
    <xf numFmtId="2" fontId="19" fillId="0" borderId="0" xfId="128" applyNumberFormat="1" applyFont="1" applyFill="1" applyBorder="1" applyAlignment="1">
      <alignment horizontal="center" vertical="center" wrapText="1"/>
    </xf>
    <xf numFmtId="0" fontId="49" fillId="0" borderId="0" xfId="0" applyFont="1" applyFill="1" applyBorder="1" applyProtection="1"/>
    <xf numFmtId="0" fontId="49" fillId="0" borderId="0" xfId="0" applyFont="1" applyBorder="1" applyAlignment="1">
      <alignment horizontal="center" vertical="center" wrapText="1"/>
    </xf>
    <xf numFmtId="0" fontId="51" fillId="0" borderId="0" xfId="0" applyFont="1" applyAlignment="1" applyProtection="1">
      <alignment horizontal="center"/>
      <protection locked="0"/>
    </xf>
    <xf numFmtId="0" fontId="51" fillId="0" borderId="0" xfId="0" applyFont="1" applyProtection="1"/>
    <xf numFmtId="164" fontId="48" fillId="33" borderId="24" xfId="128" applyNumberFormat="1" applyFont="1" applyFill="1" applyBorder="1" applyAlignment="1">
      <alignment vertical="center" wrapText="1"/>
    </xf>
    <xf numFmtId="0" fontId="26" fillId="0" borderId="25" xfId="128" applyNumberFormat="1" applyFont="1" applyFill="1" applyBorder="1" applyAlignment="1">
      <alignment horizontal="center" vertical="center" wrapText="1"/>
    </xf>
    <xf numFmtId="0" fontId="48" fillId="33" borderId="26" xfId="128" applyNumberFormat="1" applyFont="1" applyFill="1" applyBorder="1" applyAlignment="1">
      <alignment vertical="center" wrapText="1"/>
    </xf>
    <xf numFmtId="2" fontId="26" fillId="0" borderId="27" xfId="128" applyNumberFormat="1" applyFont="1" applyFill="1" applyBorder="1" applyAlignment="1">
      <alignment horizontal="center" vertical="center" wrapText="1"/>
    </xf>
    <xf numFmtId="164" fontId="26" fillId="0" borderId="27" xfId="128" applyNumberFormat="1" applyFont="1" applyFill="1" applyBorder="1" applyAlignment="1">
      <alignment horizontal="center" vertical="center" wrapText="1"/>
    </xf>
    <xf numFmtId="0" fontId="48" fillId="33" borderId="28" xfId="128" applyNumberFormat="1" applyFont="1" applyFill="1" applyBorder="1" applyAlignment="1">
      <alignment vertical="center" wrapText="1"/>
    </xf>
    <xf numFmtId="164" fontId="26" fillId="0" borderId="29" xfId="128" applyNumberFormat="1" applyFont="1" applyFill="1" applyBorder="1" applyAlignment="1">
      <alignment horizontal="center" vertical="center" wrapText="1"/>
    </xf>
    <xf numFmtId="0" fontId="49" fillId="0" borderId="0" xfId="0" applyFont="1" applyAlignment="1" applyProtection="1">
      <alignment horizontal="left"/>
    </xf>
    <xf numFmtId="0" fontId="51" fillId="0" borderId="0" xfId="0" applyFont="1" applyAlignment="1" applyProtection="1">
      <alignment horizontal="left"/>
    </xf>
    <xf numFmtId="0" fontId="50" fillId="0" borderId="0" xfId="0" applyFont="1" applyFill="1" applyAlignment="1" applyProtection="1">
      <alignment horizontal="center"/>
    </xf>
    <xf numFmtId="164" fontId="50" fillId="0" borderId="0" xfId="0" applyNumberFormat="1" applyFont="1" applyFill="1" applyAlignment="1" applyProtection="1">
      <alignment horizontal="center"/>
    </xf>
    <xf numFmtId="0" fontId="26" fillId="0" borderId="0" xfId="0" applyFont="1" applyAlignment="1" applyProtection="1">
      <alignment horizontal="center"/>
      <protection locked="0"/>
    </xf>
    <xf numFmtId="1" fontId="49" fillId="0" borderId="0" xfId="0" applyNumberFormat="1" applyFont="1" applyFill="1" applyBorder="1" applyAlignment="1" applyProtection="1">
      <alignment horizontal="center"/>
    </xf>
    <xf numFmtId="164" fontId="49" fillId="0" borderId="0" xfId="0" applyNumberFormat="1" applyFont="1" applyFill="1" applyBorder="1" applyProtection="1"/>
    <xf numFmtId="0" fontId="49" fillId="0" borderId="0" xfId="0" applyFont="1" applyFill="1" applyBorder="1" applyAlignment="1" applyProtection="1">
      <alignment horizontal="center"/>
    </xf>
    <xf numFmtId="0" fontId="26" fillId="0" borderId="0" xfId="128" applyNumberFormat="1" applyFont="1" applyFill="1" applyBorder="1" applyAlignment="1">
      <alignment horizontal="center" vertical="center" wrapText="1"/>
    </xf>
    <xf numFmtId="2" fontId="26" fillId="0" borderId="0" xfId="128" applyNumberFormat="1" applyFont="1" applyFill="1" applyBorder="1" applyAlignment="1">
      <alignment horizontal="center" vertical="center" wrapText="1"/>
    </xf>
    <xf numFmtId="164" fontId="26" fillId="0" borderId="0" xfId="128" applyNumberFormat="1" applyFont="1" applyFill="1" applyBorder="1" applyAlignment="1">
      <alignment horizontal="center" vertical="center" wrapText="1"/>
    </xf>
    <xf numFmtId="164" fontId="48" fillId="0" borderId="0" xfId="128" applyNumberFormat="1" applyFont="1" applyFill="1" applyBorder="1" applyAlignment="1">
      <alignment vertical="center" wrapText="1"/>
    </xf>
    <xf numFmtId="0" fontId="48" fillId="0" borderId="0" xfId="128" applyNumberFormat="1" applyFont="1" applyFill="1" applyBorder="1" applyAlignment="1">
      <alignment vertical="center" wrapText="1"/>
    </xf>
    <xf numFmtId="0" fontId="1" fillId="0" borderId="0" xfId="134"/>
    <xf numFmtId="0" fontId="53" fillId="0" borderId="0" xfId="134" applyFont="1" applyFill="1" applyBorder="1" applyAlignment="1"/>
    <xf numFmtId="0" fontId="1" fillId="0" borderId="0" xfId="134" applyFill="1" applyBorder="1"/>
    <xf numFmtId="0" fontId="1" fillId="0" borderId="0" xfId="134" applyAlignment="1">
      <alignment horizontal="center"/>
    </xf>
    <xf numFmtId="0" fontId="1" fillId="0" borderId="0" xfId="134" applyFont="1" applyBorder="1" applyAlignment="1"/>
    <xf numFmtId="0" fontId="1" fillId="0" borderId="0" xfId="134" applyFill="1" applyBorder="1" applyAlignment="1"/>
    <xf numFmtId="0" fontId="1" fillId="0" borderId="0" xfId="134" applyFill="1" applyBorder="1" applyAlignment="1">
      <alignment horizontal="center"/>
    </xf>
    <xf numFmtId="0" fontId="1" fillId="0" borderId="10" xfId="134" applyBorder="1" applyAlignment="1">
      <alignment horizontal="center"/>
    </xf>
    <xf numFmtId="0" fontId="1" fillId="0" borderId="30" xfId="134" applyFill="1" applyBorder="1" applyAlignment="1">
      <alignment horizontal="center" vertical="center"/>
    </xf>
    <xf numFmtId="0" fontId="1" fillId="0" borderId="0" xfId="134" applyFill="1" applyBorder="1" applyAlignment="1">
      <alignment vertical="center"/>
    </xf>
    <xf numFmtId="0" fontId="1" fillId="0" borderId="0" xfId="134" applyFill="1" applyBorder="1" applyAlignment="1">
      <alignment horizontal="center" vertical="center"/>
    </xf>
    <xf numFmtId="0" fontId="1" fillId="0" borderId="0" xfId="134" applyBorder="1" applyAlignment="1">
      <alignment horizontal="center" vertical="center"/>
    </xf>
    <xf numFmtId="0" fontId="1" fillId="0" borderId="0" xfId="134" applyBorder="1"/>
    <xf numFmtId="0" fontId="1" fillId="0" borderId="0" xfId="134" applyAlignment="1"/>
    <xf numFmtId="0" fontId="23" fillId="0" borderId="0" xfId="134" applyFont="1" applyFill="1" applyBorder="1" applyAlignment="1"/>
    <xf numFmtId="0" fontId="54" fillId="0" borderId="0" xfId="134" applyFont="1" applyFill="1" applyBorder="1" applyAlignment="1">
      <alignment horizontal="center"/>
    </xf>
    <xf numFmtId="0" fontId="1" fillId="0" borderId="13" xfId="134" applyBorder="1" applyAlignment="1">
      <alignment horizontal="center"/>
    </xf>
    <xf numFmtId="0" fontId="1" fillId="0" borderId="0" xfId="134" applyFill="1" applyAlignment="1"/>
    <xf numFmtId="0" fontId="16" fillId="0" borderId="0" xfId="134" applyFont="1"/>
    <xf numFmtId="0" fontId="53" fillId="0" borderId="0" xfId="134" applyFont="1" applyFill="1" applyAlignment="1">
      <alignment horizontal="center"/>
    </xf>
    <xf numFmtId="0" fontId="52" fillId="0" borderId="0" xfId="134" applyFont="1" applyFill="1" applyAlignment="1">
      <alignment horizontal="center"/>
    </xf>
    <xf numFmtId="0" fontId="16" fillId="0" borderId="0" xfId="134" applyFont="1" applyAlignment="1"/>
    <xf numFmtId="0" fontId="1" fillId="61" borderId="0" xfId="134" applyFill="1"/>
    <xf numFmtId="0" fontId="1" fillId="0" borderId="30" xfId="134" applyBorder="1" applyAlignment="1">
      <alignment horizontal="center"/>
    </xf>
    <xf numFmtId="0" fontId="1" fillId="0" borderId="0" xfId="134" applyFill="1"/>
    <xf numFmtId="0" fontId="55" fillId="0" borderId="0" xfId="134" applyFont="1" applyAlignment="1">
      <alignment vertical="center" wrapText="1"/>
    </xf>
    <xf numFmtId="0" fontId="0" fillId="0" borderId="0" xfId="134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134" applyFont="1" applyAlignment="1">
      <alignment horizontal="center"/>
    </xf>
    <xf numFmtId="0" fontId="16" fillId="0" borderId="0" xfId="134" applyFont="1" applyFill="1" applyAlignment="1">
      <alignment horizontal="left"/>
    </xf>
    <xf numFmtId="0" fontId="1" fillId="0" borderId="0" xfId="134" applyBorder="1" applyAlignment="1">
      <alignment horizontal="center"/>
    </xf>
    <xf numFmtId="0" fontId="0" fillId="0" borderId="14" xfId="134" applyFont="1" applyBorder="1" applyAlignment="1">
      <alignment horizontal="center"/>
    </xf>
    <xf numFmtId="164" fontId="1" fillId="0" borderId="30" xfId="134" applyNumberFormat="1" applyFill="1" applyBorder="1" applyAlignment="1">
      <alignment horizontal="center" vertical="center"/>
    </xf>
    <xf numFmtId="0" fontId="0" fillId="0" borderId="0" xfId="134" applyFont="1" applyBorder="1" applyAlignment="1">
      <alignment horizontal="center" vertical="center"/>
    </xf>
    <xf numFmtId="0" fontId="1" fillId="0" borderId="0" xfId="134" applyFill="1" applyAlignment="1">
      <alignment vertical="top"/>
    </xf>
    <xf numFmtId="164" fontId="1" fillId="0" borderId="0" xfId="134" applyNumberFormat="1" applyFill="1" applyBorder="1" applyAlignment="1">
      <alignment horizontal="center" vertical="center"/>
    </xf>
    <xf numFmtId="0" fontId="16" fillId="0" borderId="0" xfId="134" applyFont="1" applyAlignment="1"/>
    <xf numFmtId="164" fontId="26" fillId="0" borderId="30" xfId="128" applyNumberFormat="1" applyFont="1" applyFill="1" applyBorder="1" applyAlignment="1">
      <alignment horizontal="center" vertical="center" wrapText="1"/>
    </xf>
    <xf numFmtId="2" fontId="26" fillId="0" borderId="30" xfId="128" applyNumberFormat="1" applyFont="1" applyFill="1" applyBorder="1" applyAlignment="1">
      <alignment horizontal="center" vertical="center" wrapText="1"/>
    </xf>
    <xf numFmtId="0" fontId="26" fillId="0" borderId="31" xfId="128" applyNumberFormat="1" applyFont="1" applyFill="1" applyBorder="1" applyAlignment="1">
      <alignment horizontal="center" vertical="center" wrapText="1"/>
    </xf>
    <xf numFmtId="164" fontId="26" fillId="0" borderId="32" xfId="128" applyNumberFormat="1" applyFont="1" applyFill="1" applyBorder="1" applyAlignment="1">
      <alignment horizontal="center" vertical="center" wrapText="1"/>
    </xf>
    <xf numFmtId="0" fontId="49" fillId="0" borderId="0" xfId="0" applyNumberFormat="1" applyFont="1" applyBorder="1" applyAlignment="1">
      <alignment horizontal="center" vertical="center" wrapText="1"/>
    </xf>
    <xf numFmtId="168" fontId="49" fillId="0" borderId="0" xfId="0" applyNumberFormat="1" applyFont="1" applyBorder="1" applyAlignment="1">
      <alignment horizontal="center" vertical="center" wrapText="1"/>
    </xf>
    <xf numFmtId="168" fontId="26" fillId="0" borderId="30" xfId="128" applyNumberFormat="1" applyFont="1" applyFill="1" applyBorder="1" applyAlignment="1">
      <alignment horizontal="center" vertical="center" wrapText="1"/>
    </xf>
    <xf numFmtId="168" fontId="26" fillId="0" borderId="32" xfId="128" applyNumberFormat="1" applyFont="1" applyFill="1" applyBorder="1" applyAlignment="1">
      <alignment horizontal="center" vertical="center" wrapText="1"/>
    </xf>
    <xf numFmtId="168" fontId="26" fillId="0" borderId="27" xfId="128" applyNumberFormat="1" applyFont="1" applyFill="1" applyBorder="1" applyAlignment="1">
      <alignment horizontal="center" vertical="center" wrapText="1"/>
    </xf>
    <xf numFmtId="168" fontId="26" fillId="0" borderId="29" xfId="128" applyNumberFormat="1" applyFont="1" applyFill="1" applyBorder="1" applyAlignment="1">
      <alignment horizontal="center" vertical="center" wrapText="1"/>
    </xf>
    <xf numFmtId="165" fontId="49" fillId="0" borderId="0" xfId="0" applyNumberFormat="1" applyFont="1" applyBorder="1" applyAlignment="1">
      <alignment horizontal="center" vertical="center" wrapText="1"/>
    </xf>
    <xf numFmtId="2" fontId="26" fillId="0" borderId="32" xfId="128" applyNumberFormat="1" applyFont="1" applyFill="1" applyBorder="1" applyAlignment="1">
      <alignment horizontal="center" vertical="center" wrapText="1"/>
    </xf>
    <xf numFmtId="2" fontId="26" fillId="0" borderId="29" xfId="128" applyNumberFormat="1" applyFont="1" applyFill="1" applyBorder="1" applyAlignment="1">
      <alignment horizontal="center" vertical="center" wrapText="1"/>
    </xf>
    <xf numFmtId="1" fontId="26" fillId="0" borderId="25" xfId="128" applyNumberFormat="1" applyFont="1" applyFill="1" applyBorder="1" applyAlignment="1">
      <alignment horizontal="center" vertical="center" wrapText="1"/>
    </xf>
    <xf numFmtId="165" fontId="26" fillId="0" borderId="30" xfId="128" applyNumberFormat="1" applyFont="1" applyFill="1" applyBorder="1" applyAlignment="1">
      <alignment horizontal="center" vertical="center" wrapText="1"/>
    </xf>
    <xf numFmtId="165" fontId="26" fillId="0" borderId="27" xfId="128" applyNumberFormat="1" applyFont="1" applyFill="1" applyBorder="1" applyAlignment="1">
      <alignment horizontal="center" vertical="center" wrapText="1"/>
    </xf>
    <xf numFmtId="165" fontId="26" fillId="0" borderId="32" xfId="128" applyNumberFormat="1" applyFont="1" applyFill="1" applyBorder="1" applyAlignment="1">
      <alignment horizontal="center" vertical="center" wrapText="1"/>
    </xf>
    <xf numFmtId="165" fontId="26" fillId="0" borderId="29" xfId="128" applyNumberFormat="1" applyFont="1" applyFill="1" applyBorder="1" applyAlignment="1">
      <alignment horizontal="center" vertical="center" wrapText="1"/>
    </xf>
    <xf numFmtId="168" fontId="1" fillId="0" borderId="30" xfId="134" applyNumberFormat="1" applyBorder="1" applyAlignment="1">
      <alignment horizontal="center"/>
    </xf>
    <xf numFmtId="168" fontId="1" fillId="0" borderId="30" xfId="134" applyNumberFormat="1" applyFill="1" applyBorder="1" applyAlignment="1">
      <alignment horizontal="center" vertical="center"/>
    </xf>
    <xf numFmtId="2" fontId="1" fillId="0" borderId="30" xfId="134" applyNumberFormat="1" applyFill="1" applyBorder="1" applyAlignment="1">
      <alignment horizontal="center" vertical="center"/>
    </xf>
    <xf numFmtId="1" fontId="1" fillId="0" borderId="30" xfId="134" applyNumberFormat="1" applyFill="1" applyBorder="1" applyAlignment="1">
      <alignment horizontal="center" vertical="center"/>
    </xf>
    <xf numFmtId="0" fontId="1" fillId="0" borderId="0" xfId="134" applyAlignment="1">
      <alignment vertical="top" wrapText="1"/>
    </xf>
    <xf numFmtId="0" fontId="0" fillId="0" borderId="0" xfId="134" applyFont="1" applyBorder="1" applyAlignment="1"/>
    <xf numFmtId="165" fontId="1" fillId="0" borderId="30" xfId="134" applyNumberFormat="1" applyBorder="1" applyAlignment="1">
      <alignment horizontal="center"/>
    </xf>
    <xf numFmtId="0" fontId="0" fillId="0" borderId="0" xfId="134" applyFont="1" applyFill="1" applyBorder="1" applyAlignment="1">
      <alignment horizontal="left"/>
    </xf>
    <xf numFmtId="0" fontId="0" fillId="0" borderId="0" xfId="134" applyFont="1" applyFill="1" applyBorder="1"/>
    <xf numFmtId="0" fontId="14" fillId="0" borderId="0" xfId="134" applyFont="1" applyFill="1" applyBorder="1" applyAlignment="1">
      <alignment horizontal="left"/>
    </xf>
    <xf numFmtId="0" fontId="14" fillId="0" borderId="0" xfId="134" applyFont="1" applyFill="1" applyBorder="1" applyAlignment="1">
      <alignment horizontal="center"/>
    </xf>
    <xf numFmtId="0" fontId="14" fillId="0" borderId="0" xfId="0" applyFont="1"/>
    <xf numFmtId="0" fontId="57" fillId="0" borderId="0" xfId="134" applyFont="1"/>
    <xf numFmtId="0" fontId="58" fillId="0" borderId="0" xfId="134" applyFont="1"/>
    <xf numFmtId="0" fontId="57" fillId="0" borderId="30" xfId="134" applyFont="1" applyBorder="1" applyAlignment="1"/>
    <xf numFmtId="0" fontId="57" fillId="0" borderId="0" xfId="134" applyFont="1" applyBorder="1" applyAlignment="1"/>
    <xf numFmtId="0" fontId="57" fillId="0" borderId="30" xfId="0" applyFont="1" applyBorder="1" applyAlignment="1">
      <alignment vertical="center"/>
    </xf>
    <xf numFmtId="0" fontId="57" fillId="0" borderId="0" xfId="134" applyFont="1" applyBorder="1" applyAlignment="1">
      <alignment horizontal="left"/>
    </xf>
    <xf numFmtId="14" fontId="57" fillId="0" borderId="0" xfId="134" applyNumberFormat="1" applyFont="1" applyBorder="1" applyAlignment="1"/>
    <xf numFmtId="0" fontId="57" fillId="0" borderId="30" xfId="134" applyFont="1" applyBorder="1" applyAlignment="1">
      <alignment horizontal="left"/>
    </xf>
    <xf numFmtId="0" fontId="57" fillId="61" borderId="0" xfId="134" applyFont="1" applyFill="1"/>
    <xf numFmtId="0" fontId="59" fillId="0" borderId="0" xfId="134" applyFont="1" applyFill="1" applyAlignment="1">
      <alignment horizontal="center"/>
    </xf>
    <xf numFmtId="0" fontId="60" fillId="0" borderId="0" xfId="134" applyFont="1" applyFill="1" applyAlignment="1"/>
    <xf numFmtId="0" fontId="60" fillId="0" borderId="0" xfId="134" applyFont="1" applyFill="1" applyBorder="1" applyAlignment="1"/>
    <xf numFmtId="0" fontId="57" fillId="0" borderId="0" xfId="134" applyFont="1" applyAlignment="1">
      <alignment horizontal="center"/>
    </xf>
    <xf numFmtId="0" fontId="57" fillId="0" borderId="0" xfId="134" applyFont="1" applyBorder="1" applyAlignment="1">
      <alignment horizontal="center"/>
    </xf>
    <xf numFmtId="0" fontId="57" fillId="0" borderId="0" xfId="134" applyFont="1" applyFill="1" applyBorder="1" applyAlignment="1"/>
    <xf numFmtId="0" fontId="61" fillId="0" borderId="0" xfId="134" applyFont="1" applyFill="1" applyBorder="1" applyAlignment="1">
      <alignment horizontal="center"/>
    </xf>
    <xf numFmtId="0" fontId="61" fillId="0" borderId="0" xfId="134" applyFont="1" applyFill="1" applyBorder="1"/>
    <xf numFmtId="0" fontId="49" fillId="35" borderId="0" xfId="0" applyFont="1" applyFill="1" applyProtection="1"/>
    <xf numFmtId="0" fontId="49" fillId="35" borderId="0" xfId="0" applyFont="1" applyFill="1" applyAlignment="1" applyProtection="1">
      <alignment horizontal="center"/>
    </xf>
    <xf numFmtId="0" fontId="49" fillId="35" borderId="0" xfId="0" applyFont="1" applyFill="1" applyBorder="1" applyAlignment="1">
      <alignment horizontal="center" vertical="center" wrapText="1"/>
    </xf>
    <xf numFmtId="1" fontId="49" fillId="35" borderId="0" xfId="0" applyNumberFormat="1" applyFont="1" applyFill="1" applyAlignment="1" applyProtection="1">
      <alignment horizontal="center"/>
    </xf>
    <xf numFmtId="164" fontId="49" fillId="35" borderId="0" xfId="0" applyNumberFormat="1" applyFont="1" applyFill="1" applyProtection="1"/>
    <xf numFmtId="164" fontId="49" fillId="35" borderId="0" xfId="0" applyNumberFormat="1" applyFont="1" applyFill="1" applyBorder="1" applyProtection="1"/>
    <xf numFmtId="2" fontId="49" fillId="35" borderId="0" xfId="0" applyNumberFormat="1" applyFont="1" applyFill="1" applyAlignment="1" applyProtection="1">
      <alignment horizontal="center"/>
    </xf>
    <xf numFmtId="164" fontId="49" fillId="35" borderId="0" xfId="0" applyNumberFormat="1" applyFont="1" applyFill="1" applyAlignment="1" applyProtection="1">
      <alignment horizontal="center"/>
    </xf>
    <xf numFmtId="168" fontId="49" fillId="35" borderId="0" xfId="0" applyNumberFormat="1" applyFont="1" applyFill="1" applyBorder="1" applyAlignment="1">
      <alignment horizontal="center" vertical="center" wrapText="1"/>
    </xf>
    <xf numFmtId="0" fontId="49" fillId="35" borderId="0" xfId="0" applyNumberFormat="1" applyFont="1" applyFill="1" applyBorder="1" applyAlignment="1">
      <alignment horizontal="center" vertical="center" wrapText="1"/>
    </xf>
    <xf numFmtId="165" fontId="49" fillId="35" borderId="0" xfId="0" applyNumberFormat="1" applyFont="1" applyFill="1" applyBorder="1" applyAlignment="1">
      <alignment horizontal="center" vertical="center" wrapText="1"/>
    </xf>
    <xf numFmtId="0" fontId="26" fillId="35" borderId="0" xfId="0" applyFont="1" applyFill="1" applyAlignment="1" applyProtection="1">
      <alignment horizontal="center"/>
      <protection locked="0"/>
    </xf>
    <xf numFmtId="0" fontId="51" fillId="35" borderId="0" xfId="0" applyFont="1" applyFill="1" applyAlignment="1" applyProtection="1">
      <alignment horizontal="center"/>
      <protection locked="0"/>
    </xf>
    <xf numFmtId="0" fontId="49" fillId="35" borderId="0" xfId="0" applyFont="1" applyFill="1" applyAlignment="1" applyProtection="1">
      <alignment horizontal="center"/>
      <protection locked="0"/>
    </xf>
    <xf numFmtId="0" fontId="49" fillId="0" borderId="0" xfId="0" applyFont="1" applyFill="1" applyBorder="1" applyAlignment="1">
      <alignment horizontal="center" vertical="center" wrapText="1"/>
    </xf>
    <xf numFmtId="2" fontId="49" fillId="0" borderId="0" xfId="0" applyNumberFormat="1" applyFont="1" applyFill="1" applyAlignment="1" applyProtection="1">
      <alignment horizontal="center"/>
    </xf>
    <xf numFmtId="165" fontId="49" fillId="0" borderId="0" xfId="0" applyNumberFormat="1" applyFont="1" applyFill="1" applyBorder="1" applyAlignment="1">
      <alignment horizontal="center" vertical="center" wrapText="1"/>
    </xf>
    <xf numFmtId="0" fontId="49" fillId="0" borderId="0" xfId="0" applyFont="1" applyFill="1" applyAlignment="1" applyProtection="1">
      <alignment horizontal="center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51" fillId="0" borderId="0" xfId="0" applyFont="1" applyFill="1" applyAlignment="1" applyProtection="1">
      <alignment horizontal="center"/>
      <protection locked="0"/>
    </xf>
    <xf numFmtId="0" fontId="49" fillId="0" borderId="0" xfId="0" applyFont="1" applyAlignment="1" applyProtection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</xf>
    <xf numFmtId="164" fontId="49" fillId="0" borderId="0" xfId="0" applyNumberFormat="1" applyFont="1" applyFill="1" applyAlignment="1" applyProtection="1">
      <alignment vertical="center"/>
    </xf>
    <xf numFmtId="2" fontId="49" fillId="0" borderId="0" xfId="0" applyNumberFormat="1" applyFont="1" applyAlignment="1" applyProtection="1">
      <alignment horizontal="center" vertical="center"/>
    </xf>
    <xf numFmtId="1" fontId="49" fillId="0" borderId="0" xfId="0" applyNumberFormat="1" applyFont="1" applyFill="1" applyAlignment="1" applyProtection="1">
      <alignment horizontal="center" vertical="center"/>
    </xf>
    <xf numFmtId="0" fontId="49" fillId="0" borderId="0" xfId="0" applyFont="1" applyAlignment="1" applyProtection="1">
      <alignment horizontal="center" vertical="center"/>
      <protection locked="0"/>
    </xf>
    <xf numFmtId="1" fontId="49" fillId="0" borderId="0" xfId="0" applyNumberFormat="1" applyFont="1" applyAlignment="1" applyProtection="1">
      <alignment horizontal="center" vertical="center"/>
    </xf>
    <xf numFmtId="0" fontId="49" fillId="0" borderId="0" xfId="0" applyFont="1" applyAlignment="1" applyProtection="1">
      <alignment horizontal="center" vertical="center" wrapText="1"/>
    </xf>
    <xf numFmtId="0" fontId="49" fillId="0" borderId="0" xfId="0" applyFont="1" applyFill="1" applyAlignment="1" applyProtection="1">
      <alignment horizontal="center" vertical="center"/>
    </xf>
    <xf numFmtId="0" fontId="52" fillId="0" borderId="0" xfId="134" applyFont="1" applyFill="1" applyAlignment="1">
      <alignment horizontal="center"/>
    </xf>
    <xf numFmtId="0" fontId="59" fillId="0" borderId="0" xfId="134" applyFont="1" applyFill="1" applyAlignment="1">
      <alignment horizontal="center"/>
    </xf>
    <xf numFmtId="0" fontId="16" fillId="0" borderId="0" xfId="134" applyFont="1" applyAlignment="1"/>
    <xf numFmtId="1" fontId="57" fillId="0" borderId="30" xfId="134" applyNumberFormat="1" applyFont="1" applyBorder="1" applyAlignment="1"/>
    <xf numFmtId="0" fontId="50" fillId="0" borderId="0" xfId="0" applyFont="1" applyFill="1" applyBorder="1" applyAlignment="1" applyProtection="1">
      <alignment horizontal="center"/>
    </xf>
    <xf numFmtId="0" fontId="49" fillId="0" borderId="0" xfId="0" applyFont="1" applyBorder="1" applyAlignment="1" applyProtection="1">
      <alignment horizontal="center"/>
    </xf>
    <xf numFmtId="0" fontId="49" fillId="0" borderId="0" xfId="0" applyFont="1" applyBorder="1" applyProtection="1"/>
    <xf numFmtId="1" fontId="26" fillId="0" borderId="0" xfId="128" applyNumberFormat="1" applyFont="1" applyFill="1" applyBorder="1" applyAlignment="1">
      <alignment horizontal="center" vertical="center" wrapText="1"/>
    </xf>
    <xf numFmtId="165" fontId="26" fillId="0" borderId="0" xfId="128" applyNumberFormat="1" applyFont="1" applyFill="1" applyBorder="1" applyAlignment="1">
      <alignment horizontal="center" vertical="center" wrapText="1"/>
    </xf>
    <xf numFmtId="168" fontId="26" fillId="0" borderId="0" xfId="128" applyNumberFormat="1" applyFont="1" applyFill="1" applyBorder="1" applyAlignment="1">
      <alignment horizontal="center" vertical="center" wrapText="1"/>
    </xf>
    <xf numFmtId="1" fontId="49" fillId="62" borderId="0" xfId="0" applyNumberFormat="1" applyFont="1" applyFill="1" applyAlignment="1" applyProtection="1">
      <alignment horizontal="center"/>
    </xf>
    <xf numFmtId="0" fontId="49" fillId="0" borderId="0" xfId="0" applyFont="1" applyBorder="1" applyAlignment="1">
      <alignment horizontal="center" vertical="center" wrapText="1"/>
    </xf>
    <xf numFmtId="1" fontId="26" fillId="0" borderId="0" xfId="0" applyNumberFormat="1" applyFont="1" applyFill="1" applyAlignment="1" applyProtection="1">
      <alignment horizontal="center"/>
    </xf>
    <xf numFmtId="0" fontId="1" fillId="0" borderId="0" xfId="134" applyFont="1" applyAlignment="1"/>
    <xf numFmtId="0" fontId="50" fillId="0" borderId="0" xfId="0" applyFont="1" applyFill="1" applyAlignment="1" applyProtection="1">
      <alignment horizontal="center" vertical="center"/>
    </xf>
    <xf numFmtId="0" fontId="49" fillId="0" borderId="0" xfId="0" applyFont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/>
    </xf>
    <xf numFmtId="1" fontId="49" fillId="34" borderId="0" xfId="0" applyNumberFormat="1" applyFont="1" applyFill="1" applyAlignment="1" applyProtection="1">
      <alignment horizontal="center" vertical="center"/>
    </xf>
    <xf numFmtId="1" fontId="49" fillId="0" borderId="0" xfId="0" applyNumberFormat="1" applyFont="1" applyFill="1" applyBorder="1" applyAlignment="1" applyProtection="1">
      <alignment horizontal="center" vertical="center"/>
    </xf>
    <xf numFmtId="0" fontId="49" fillId="0" borderId="0" xfId="0" applyFont="1" applyFill="1" applyBorder="1" applyAlignment="1" applyProtection="1">
      <alignment horizontal="center" vertical="center"/>
    </xf>
    <xf numFmtId="164" fontId="50" fillId="35" borderId="0" xfId="0" applyNumberFormat="1" applyFont="1" applyFill="1" applyAlignment="1" applyProtection="1">
      <alignment horizontal="center"/>
    </xf>
    <xf numFmtId="1" fontId="51" fillId="34" borderId="0" xfId="0" applyNumberFormat="1" applyFont="1" applyFill="1" applyAlignment="1" applyProtection="1">
      <alignment horizontal="center"/>
    </xf>
    <xf numFmtId="0" fontId="49" fillId="0" borderId="0" xfId="0" applyFont="1" applyFill="1" applyAlignment="1" applyProtection="1"/>
    <xf numFmtId="1" fontId="51" fillId="0" borderId="0" xfId="0" applyNumberFormat="1" applyFont="1" applyFill="1" applyAlignment="1" applyProtection="1">
      <alignment horizontal="center" vertical="center"/>
    </xf>
    <xf numFmtId="1" fontId="49" fillId="0" borderId="0" xfId="0" applyNumberFormat="1" applyFont="1" applyFill="1" applyAlignment="1" applyProtection="1">
      <alignment horizontal="center" vertical="center" wrapText="1"/>
    </xf>
    <xf numFmtId="2" fontId="49" fillId="0" borderId="0" xfId="0" applyNumberFormat="1" applyFont="1" applyBorder="1" applyAlignment="1">
      <alignment horizontal="center" vertical="center" wrapText="1"/>
    </xf>
    <xf numFmtId="169" fontId="49" fillId="0" borderId="0" xfId="0" applyNumberFormat="1" applyFont="1" applyBorder="1" applyAlignment="1">
      <alignment horizontal="center" vertical="center" wrapText="1"/>
    </xf>
    <xf numFmtId="170" fontId="49" fillId="0" borderId="0" xfId="0" applyNumberFormat="1" applyFont="1" applyAlignment="1" applyProtection="1">
      <alignment horizontal="center"/>
    </xf>
    <xf numFmtId="170" fontId="49" fillId="0" borderId="0" xfId="0" applyNumberFormat="1" applyFont="1" applyFill="1" applyAlignment="1" applyProtection="1">
      <alignment horizontal="center"/>
    </xf>
    <xf numFmtId="2" fontId="49" fillId="0" borderId="0" xfId="0" applyNumberFormat="1" applyFont="1" applyFill="1" applyBorder="1" applyAlignment="1">
      <alignment horizontal="center" vertical="center" wrapText="1"/>
    </xf>
    <xf numFmtId="2" fontId="49" fillId="0" borderId="0" xfId="0" applyNumberFormat="1" applyFont="1" applyFill="1" applyProtection="1"/>
    <xf numFmtId="170" fontId="49" fillId="0" borderId="0" xfId="0" applyNumberFormat="1" applyFont="1" applyAlignment="1" applyProtection="1">
      <alignment horizontal="center" vertical="center"/>
    </xf>
    <xf numFmtId="0" fontId="49" fillId="35" borderId="0" xfId="0" applyFont="1" applyFill="1" applyAlignment="1" applyProtection="1">
      <alignment horizontal="center" vertical="center"/>
    </xf>
    <xf numFmtId="15" fontId="49" fillId="0" borderId="0" xfId="0" applyNumberFormat="1" applyFont="1" applyFill="1" applyAlignment="1" applyProtection="1">
      <alignment horizontal="center"/>
    </xf>
    <xf numFmtId="0" fontId="49" fillId="63" borderId="0" xfId="0" applyFont="1" applyFill="1" applyAlignment="1" applyProtection="1">
      <alignment horizontal="center"/>
    </xf>
    <xf numFmtId="0" fontId="49" fillId="64" borderId="0" xfId="0" applyFont="1" applyFill="1" applyAlignment="1" applyProtection="1">
      <alignment horizontal="center"/>
    </xf>
    <xf numFmtId="0" fontId="49" fillId="63" borderId="0" xfId="0" applyFont="1" applyFill="1" applyProtection="1"/>
    <xf numFmtId="0" fontId="49" fillId="64" borderId="0" xfId="0" applyFont="1" applyFill="1" applyProtection="1"/>
    <xf numFmtId="0" fontId="26" fillId="63" borderId="0" xfId="0" applyFont="1" applyFill="1" applyProtection="1"/>
    <xf numFmtId="0" fontId="26" fillId="64" borderId="0" xfId="0" applyFont="1" applyFill="1" applyProtection="1"/>
    <xf numFmtId="0" fontId="49" fillId="65" borderId="0" xfId="0" applyFont="1" applyFill="1" applyAlignment="1" applyProtection="1">
      <alignment horizontal="center"/>
    </xf>
    <xf numFmtId="0" fontId="49" fillId="65" borderId="0" xfId="0" applyFont="1" applyFill="1" applyProtection="1"/>
    <xf numFmtId="0" fontId="49" fillId="64" borderId="0" xfId="0" applyFont="1" applyFill="1" applyAlignment="1" applyProtection="1">
      <alignment horizontal="center" vertical="center"/>
    </xf>
    <xf numFmtId="0" fontId="49" fillId="64" borderId="0" xfId="0" applyFont="1" applyFill="1" applyAlignment="1" applyProtection="1">
      <alignment vertical="center"/>
    </xf>
    <xf numFmtId="165" fontId="49" fillId="63" borderId="0" xfId="0" applyNumberFormat="1" applyFont="1" applyFill="1" applyBorder="1" applyAlignment="1">
      <alignment horizontal="center" vertical="center" wrapText="1"/>
    </xf>
    <xf numFmtId="165" fontId="51" fillId="0" borderId="0" xfId="0" applyNumberFormat="1" applyFont="1" applyBorder="1" applyAlignment="1">
      <alignment horizontal="center" vertical="center" wrapText="1"/>
    </xf>
    <xf numFmtId="2" fontId="50" fillId="0" borderId="0" xfId="0" applyNumberFormat="1" applyFont="1" applyAlignment="1" applyProtection="1">
      <alignment horizontal="center"/>
    </xf>
    <xf numFmtId="1" fontId="49" fillId="63" borderId="0" xfId="0" applyNumberFormat="1" applyFont="1" applyFill="1" applyAlignment="1" applyProtection="1">
      <alignment horizontal="center"/>
    </xf>
    <xf numFmtId="0" fontId="51" fillId="0" borderId="0" xfId="0" applyFont="1" applyFill="1" applyAlignment="1" applyProtection="1">
      <alignment horizontal="center"/>
    </xf>
    <xf numFmtId="168" fontId="49" fillId="63" borderId="0" xfId="0" applyNumberFormat="1" applyFont="1" applyFill="1" applyBorder="1" applyAlignment="1">
      <alignment horizontal="center" vertical="center" wrapText="1"/>
    </xf>
    <xf numFmtId="165" fontId="51" fillId="0" borderId="0" xfId="0" applyNumberFormat="1" applyFont="1" applyFill="1" applyBorder="1" applyAlignment="1">
      <alignment horizontal="center" vertical="center" wrapText="1"/>
    </xf>
    <xf numFmtId="165" fontId="26" fillId="0" borderId="0" xfId="0" applyNumberFormat="1" applyFont="1" applyBorder="1" applyAlignment="1">
      <alignment horizontal="center" vertical="center" wrapText="1"/>
    </xf>
    <xf numFmtId="165" fontId="26" fillId="0" borderId="0" xfId="0" applyNumberFormat="1" applyFont="1" applyFill="1" applyBorder="1" applyAlignment="1">
      <alignment horizontal="center" vertical="center" wrapText="1"/>
    </xf>
    <xf numFmtId="165" fontId="26" fillId="63" borderId="0" xfId="0" applyNumberFormat="1" applyFont="1" applyFill="1" applyBorder="1" applyAlignment="1">
      <alignment horizontal="center" vertical="center" wrapText="1"/>
    </xf>
    <xf numFmtId="0" fontId="51" fillId="64" borderId="0" xfId="0" applyFont="1" applyFill="1" applyAlignment="1" applyProtection="1">
      <alignment vertical="center"/>
    </xf>
    <xf numFmtId="0" fontId="51" fillId="35" borderId="0" xfId="0" applyFont="1" applyFill="1" applyAlignment="1" applyProtection="1">
      <alignment horizontal="center"/>
    </xf>
    <xf numFmtId="165" fontId="49" fillId="66" borderId="0" xfId="0" applyNumberFormat="1" applyFont="1" applyFill="1" applyBorder="1" applyAlignment="1">
      <alignment horizontal="center" vertical="center" wrapText="1"/>
    </xf>
    <xf numFmtId="0" fontId="51" fillId="64" borderId="0" xfId="0" applyFont="1" applyFill="1" applyAlignment="1" applyProtection="1">
      <alignment horizontal="center" vertical="center"/>
    </xf>
    <xf numFmtId="0" fontId="51" fillId="64" borderId="0" xfId="0" applyFont="1" applyFill="1" applyAlignment="1" applyProtection="1">
      <alignment horizontal="center"/>
    </xf>
    <xf numFmtId="0" fontId="26" fillId="63" borderId="0" xfId="0" applyFont="1" applyFill="1" applyAlignment="1" applyProtection="1">
      <alignment vertical="center"/>
    </xf>
    <xf numFmtId="0" fontId="51" fillId="64" borderId="0" xfId="0" applyFont="1" applyFill="1" applyProtection="1"/>
    <xf numFmtId="0" fontId="49" fillId="63" borderId="0" xfId="0" applyFont="1" applyFill="1" applyAlignment="1" applyProtection="1">
      <alignment horizontal="center" vertical="center"/>
    </xf>
    <xf numFmtId="0" fontId="49" fillId="67" borderId="0" xfId="0" applyFont="1" applyFill="1" applyAlignment="1" applyProtection="1">
      <alignment horizontal="center"/>
    </xf>
    <xf numFmtId="0" fontId="51" fillId="65" borderId="0" xfId="0" applyFont="1" applyFill="1" applyProtection="1"/>
    <xf numFmtId="0" fontId="51" fillId="35" borderId="0" xfId="0" applyFont="1" applyFill="1" applyProtection="1"/>
    <xf numFmtId="0" fontId="25" fillId="33" borderId="0" xfId="0" applyFont="1" applyFill="1" applyAlignment="1" applyProtection="1">
      <alignment horizontal="center" vertical="center"/>
    </xf>
    <xf numFmtId="0" fontId="26" fillId="0" borderId="0" xfId="0" applyNumberFormat="1" applyFont="1" applyBorder="1" applyAlignment="1">
      <alignment horizontal="center" vertical="center" wrapText="1"/>
    </xf>
    <xf numFmtId="0" fontId="16" fillId="0" borderId="0" xfId="134" applyFont="1" applyAlignment="1"/>
    <xf numFmtId="0" fontId="52" fillId="0" borderId="0" xfId="134" applyFont="1" applyFill="1" applyAlignment="1">
      <alignment horizontal="center"/>
    </xf>
    <xf numFmtId="0" fontId="1" fillId="0" borderId="33" xfId="134" applyBorder="1" applyAlignment="1">
      <alignment horizontal="left" vertical="top" wrapText="1"/>
    </xf>
    <xf numFmtId="0" fontId="1" fillId="0" borderId="34" xfId="134" applyBorder="1" applyAlignment="1">
      <alignment horizontal="left" vertical="top" wrapText="1"/>
    </xf>
    <xf numFmtId="0" fontId="1" fillId="0" borderId="35" xfId="134" applyBorder="1" applyAlignment="1">
      <alignment horizontal="left" vertical="top" wrapText="1"/>
    </xf>
    <xf numFmtId="0" fontId="1" fillId="0" borderId="36" xfId="134" applyBorder="1" applyAlignment="1">
      <alignment horizontal="left" vertical="top" wrapText="1"/>
    </xf>
    <xf numFmtId="0" fontId="1" fillId="0" borderId="0" xfId="134" applyBorder="1" applyAlignment="1">
      <alignment horizontal="left" vertical="top" wrapText="1"/>
    </xf>
    <xf numFmtId="0" fontId="1" fillId="0" borderId="37" xfId="134" applyBorder="1" applyAlignment="1">
      <alignment horizontal="left" vertical="top" wrapText="1"/>
    </xf>
    <xf numFmtId="0" fontId="1" fillId="0" borderId="38" xfId="134" applyBorder="1" applyAlignment="1">
      <alignment horizontal="left" vertical="top" wrapText="1"/>
    </xf>
    <xf numFmtId="0" fontId="1" fillId="0" borderId="39" xfId="134" applyBorder="1" applyAlignment="1">
      <alignment horizontal="left" vertical="top" wrapText="1"/>
    </xf>
    <xf numFmtId="0" fontId="1" fillId="0" borderId="40" xfId="134" applyBorder="1" applyAlignment="1">
      <alignment horizontal="left" vertical="top" wrapText="1"/>
    </xf>
    <xf numFmtId="0" fontId="56" fillId="0" borderId="0" xfId="134" applyFont="1" applyAlignment="1">
      <alignment horizontal="left" vertical="center" wrapText="1"/>
    </xf>
    <xf numFmtId="0" fontId="59" fillId="0" borderId="0" xfId="134" applyFont="1" applyFill="1" applyAlignment="1">
      <alignment horizontal="center"/>
    </xf>
    <xf numFmtId="0" fontId="25" fillId="36" borderId="0" xfId="44" applyFont="1" applyFill="1" applyBorder="1" applyAlignment="1">
      <alignment horizontal="center"/>
    </xf>
    <xf numFmtId="0" fontId="25" fillId="36" borderId="0" xfId="46" applyFont="1" applyFill="1" applyBorder="1" applyAlignment="1">
      <alignment horizontal="center"/>
    </xf>
    <xf numFmtId="0" fontId="19" fillId="37" borderId="0" xfId="46" applyFill="1" applyAlignment="1">
      <alignment horizontal="left" wrapText="1"/>
    </xf>
    <xf numFmtId="0" fontId="25" fillId="36" borderId="0" xfId="44" applyFont="1" applyFill="1" applyBorder="1" applyAlignment="1">
      <alignment horizontal="center" vertical="center" wrapText="1"/>
    </xf>
    <xf numFmtId="0" fontId="26" fillId="36" borderId="0" xfId="44" applyFont="1" applyFill="1" applyBorder="1" applyAlignment="1">
      <alignment horizontal="center"/>
    </xf>
    <xf numFmtId="0" fontId="18" fillId="36" borderId="0" xfId="44" applyFont="1" applyFill="1" applyBorder="1" applyAlignment="1">
      <alignment horizontal="center"/>
    </xf>
    <xf numFmtId="0" fontId="26" fillId="36" borderId="0" xfId="46" applyFont="1" applyFill="1" applyBorder="1" applyAlignment="1">
      <alignment horizontal="center"/>
    </xf>
    <xf numFmtId="0" fontId="25" fillId="39" borderId="0" xfId="46" applyFont="1" applyFill="1" applyBorder="1" applyAlignment="1">
      <alignment horizontal="center" vertical="center"/>
    </xf>
    <xf numFmtId="0" fontId="22" fillId="37" borderId="0" xfId="46" applyFont="1" applyFill="1" applyBorder="1" applyAlignment="1">
      <alignment horizontal="center"/>
    </xf>
    <xf numFmtId="0" fontId="25" fillId="39" borderId="0" xfId="46" applyFont="1" applyFill="1" applyBorder="1" applyAlignment="1">
      <alignment horizontal="center"/>
    </xf>
    <xf numFmtId="0" fontId="19" fillId="0" borderId="10" xfId="42" applyFont="1" applyBorder="1" applyAlignment="1">
      <alignment horizontal="left" vertical="top" wrapText="1"/>
    </xf>
    <xf numFmtId="0" fontId="19" fillId="0" borderId="11" xfId="42" applyFont="1" applyBorder="1" applyAlignment="1">
      <alignment horizontal="left" vertical="top" wrapText="1"/>
    </xf>
    <xf numFmtId="0" fontId="19" fillId="0" borderId="12" xfId="42" applyFont="1" applyBorder="1" applyAlignment="1">
      <alignment horizontal="left" vertical="top" wrapText="1"/>
    </xf>
    <xf numFmtId="0" fontId="19" fillId="37" borderId="0" xfId="44" applyFill="1" applyBorder="1" applyAlignment="1">
      <alignment horizontal="center"/>
    </xf>
    <xf numFmtId="0" fontId="23" fillId="37" borderId="0" xfId="44" applyFont="1" applyFill="1" applyBorder="1" applyAlignment="1">
      <alignment horizontal="center"/>
    </xf>
  </cellXfs>
  <cellStyles count="146">
    <cellStyle name="20% - Accent1" xfId="19" builtinId="30" customBuiltin="1"/>
    <cellStyle name="20% - Accent1 2" xfId="48"/>
    <cellStyle name="20% - Accent1 3" xfId="49"/>
    <cellStyle name="20% - Accent2" xfId="23" builtinId="34" customBuiltin="1"/>
    <cellStyle name="20% - Accent2 2" xfId="50"/>
    <cellStyle name="20% - Accent2 3" xfId="51"/>
    <cellStyle name="20% - Accent3" xfId="27" builtinId="38" customBuiltin="1"/>
    <cellStyle name="20% - Accent3 2" xfId="52"/>
    <cellStyle name="20% - Accent3 3" xfId="53"/>
    <cellStyle name="20% - Accent4" xfId="31" builtinId="42" customBuiltin="1"/>
    <cellStyle name="20% - Accent4 2" xfId="54"/>
    <cellStyle name="20% - Accent4 3" xfId="55"/>
    <cellStyle name="20% - Accent5" xfId="35" builtinId="46" customBuiltin="1"/>
    <cellStyle name="20% - Accent5 2" xfId="56"/>
    <cellStyle name="20% - Accent5 3" xfId="57"/>
    <cellStyle name="20% - Accent6" xfId="39" builtinId="50" customBuiltin="1"/>
    <cellStyle name="20% - Accent6 2" xfId="58"/>
    <cellStyle name="20% - Accent6 3" xfId="59"/>
    <cellStyle name="40% - Accent1" xfId="20" builtinId="31" customBuiltin="1"/>
    <cellStyle name="40% - Accent1 2" xfId="60"/>
    <cellStyle name="40% - Accent1 3" xfId="61"/>
    <cellStyle name="40% - Accent2" xfId="24" builtinId="35" customBuiltin="1"/>
    <cellStyle name="40% - Accent2 2" xfId="62"/>
    <cellStyle name="40% - Accent2 3" xfId="63"/>
    <cellStyle name="40% - Accent3" xfId="28" builtinId="39" customBuiltin="1"/>
    <cellStyle name="40% - Accent3 2" xfId="64"/>
    <cellStyle name="40% - Accent3 3" xfId="65"/>
    <cellStyle name="40% - Accent4" xfId="32" builtinId="43" customBuiltin="1"/>
    <cellStyle name="40% - Accent4 2" xfId="66"/>
    <cellStyle name="40% - Accent4 3" xfId="67"/>
    <cellStyle name="40% - Accent5" xfId="36" builtinId="47" customBuiltin="1"/>
    <cellStyle name="40% - Accent5 2" xfId="68"/>
    <cellStyle name="40% - Accent5 3" xfId="69"/>
    <cellStyle name="40% - Accent6" xfId="40" builtinId="51" customBuiltin="1"/>
    <cellStyle name="40% - Accent6 2" xfId="70"/>
    <cellStyle name="40% - Accent6 3" xfId="71"/>
    <cellStyle name="60% - Accent1" xfId="21" builtinId="32" customBuiltin="1"/>
    <cellStyle name="60% - Accent1 2" xfId="72"/>
    <cellStyle name="60% - Accent1 3" xfId="73"/>
    <cellStyle name="60% - Accent2" xfId="25" builtinId="36" customBuiltin="1"/>
    <cellStyle name="60% - Accent2 2" xfId="74"/>
    <cellStyle name="60% - Accent2 3" xfId="75"/>
    <cellStyle name="60% - Accent3" xfId="29" builtinId="40" customBuiltin="1"/>
    <cellStyle name="60% - Accent3 2" xfId="76"/>
    <cellStyle name="60% - Accent3 3" xfId="77"/>
    <cellStyle name="60% - Accent4" xfId="33" builtinId="44" customBuiltin="1"/>
    <cellStyle name="60% - Accent4 2" xfId="78"/>
    <cellStyle name="60% - Accent4 3" xfId="79"/>
    <cellStyle name="60% - Accent5" xfId="37" builtinId="48" customBuiltin="1"/>
    <cellStyle name="60% - Accent5 2" xfId="80"/>
    <cellStyle name="60% - Accent5 3" xfId="81"/>
    <cellStyle name="60% - Accent6" xfId="41" builtinId="52" customBuiltin="1"/>
    <cellStyle name="60% - Accent6 2" xfId="82"/>
    <cellStyle name="60% - Accent6 3" xfId="83"/>
    <cellStyle name="Accent1" xfId="18" builtinId="29" customBuiltin="1"/>
    <cellStyle name="Accent1 2" xfId="84"/>
    <cellStyle name="Accent1 3" xfId="85"/>
    <cellStyle name="Accent2" xfId="22" builtinId="33" customBuiltin="1"/>
    <cellStyle name="Accent2 2" xfId="86"/>
    <cellStyle name="Accent2 3" xfId="87"/>
    <cellStyle name="Accent3" xfId="26" builtinId="37" customBuiltin="1"/>
    <cellStyle name="Accent3 2" xfId="88"/>
    <cellStyle name="Accent3 3" xfId="89"/>
    <cellStyle name="Accent4" xfId="30" builtinId="41" customBuiltin="1"/>
    <cellStyle name="Accent4 2" xfId="90"/>
    <cellStyle name="Accent4 3" xfId="91"/>
    <cellStyle name="Accent5" xfId="34" builtinId="45" customBuiltin="1"/>
    <cellStyle name="Accent5 2" xfId="92"/>
    <cellStyle name="Accent5 3" xfId="93"/>
    <cellStyle name="Accent6" xfId="38" builtinId="49" customBuiltin="1"/>
    <cellStyle name="Accent6 2" xfId="94"/>
    <cellStyle name="Accent6 3" xfId="95"/>
    <cellStyle name="Bad" xfId="7" builtinId="27" customBuiltin="1"/>
    <cellStyle name="Bad 2" xfId="96"/>
    <cellStyle name="Bad 3" xfId="97"/>
    <cellStyle name="Calculation" xfId="11" builtinId="22" customBuiltin="1"/>
    <cellStyle name="Calculation 2" xfId="98"/>
    <cellStyle name="Calculation 3" xfId="99"/>
    <cellStyle name="Check Cell" xfId="13" builtinId="23" customBuiltin="1"/>
    <cellStyle name="Check Cell 2" xfId="100"/>
    <cellStyle name="Check Cell 3" xfId="101"/>
    <cellStyle name="Explanatory Text" xfId="16" builtinId="53" customBuiltin="1"/>
    <cellStyle name="Explanatory Text 2" xfId="102"/>
    <cellStyle name="Explanatory Text 3" xfId="103"/>
    <cellStyle name="Good" xfId="6" builtinId="26" customBuiltin="1"/>
    <cellStyle name="Good 2" xfId="104"/>
    <cellStyle name="Good 3" xfId="105"/>
    <cellStyle name="Heading 1" xfId="2" builtinId="16" customBuiltin="1"/>
    <cellStyle name="Heading 1 2" xfId="106"/>
    <cellStyle name="Heading 1 3" xfId="107"/>
    <cellStyle name="Heading 2" xfId="3" builtinId="17" customBuiltin="1"/>
    <cellStyle name="Heading 2 2" xfId="108"/>
    <cellStyle name="Heading 2 3" xfId="109"/>
    <cellStyle name="Heading 3" xfId="4" builtinId="18" customBuiltin="1"/>
    <cellStyle name="Heading 3 2" xfId="110"/>
    <cellStyle name="Heading 3 3" xfId="111"/>
    <cellStyle name="Heading 4" xfId="5" builtinId="19" customBuiltin="1"/>
    <cellStyle name="Heading 4 2" xfId="112"/>
    <cellStyle name="Heading 4 3" xfId="113"/>
    <cellStyle name="Hyperlink 2" xfId="114"/>
    <cellStyle name="Input" xfId="9" builtinId="20" customBuiltin="1"/>
    <cellStyle name="Input 2" xfId="115"/>
    <cellStyle name="Input 3" xfId="116"/>
    <cellStyle name="Linked Cell" xfId="12" builtinId="24" customBuiltin="1"/>
    <cellStyle name="Linked Cell 2" xfId="117"/>
    <cellStyle name="Linked Cell 3" xfId="118"/>
    <cellStyle name="Neutral" xfId="8" builtinId="28" customBuiltin="1"/>
    <cellStyle name="Neutral 2" xfId="119"/>
    <cellStyle name="Neutral 3" xfId="120"/>
    <cellStyle name="Normal" xfId="0" builtinId="0"/>
    <cellStyle name="Normal 2" xfId="42"/>
    <cellStyle name="Normal 2 2" xfId="121"/>
    <cellStyle name="Normal 2 2 2" xfId="43"/>
    <cellStyle name="Normal 2 2 3" xfId="122"/>
    <cellStyle name="Normal 2 3" xfId="47"/>
    <cellStyle name="Normal 3" xfId="123"/>
    <cellStyle name="Normal 3 2" xfId="124"/>
    <cellStyle name="Normal 3 3" xfId="125"/>
    <cellStyle name="Normal 3 3 2" xfId="126"/>
    <cellStyle name="Normal 4" xfId="127"/>
    <cellStyle name="Normal 4 2" xfId="128"/>
    <cellStyle name="Normal 5" xfId="129"/>
    <cellStyle name="Normal 6" xfId="130"/>
    <cellStyle name="Normal 7" xfId="45"/>
    <cellStyle name="Normal 7 2" xfId="131"/>
    <cellStyle name="Normal 7 2 2" xfId="132"/>
    <cellStyle name="Normal 8" xfId="133"/>
    <cellStyle name="Normal 8 2" xfId="134"/>
    <cellStyle name="Normal_Copy of Net fitness norms 2008-2012" xfId="44"/>
    <cellStyle name="Normal_Copy of Net fitness norms 2008-2012 2" xfId="46"/>
    <cellStyle name="Note" xfId="15" builtinId="10" customBuiltin="1"/>
    <cellStyle name="Note 2" xfId="135"/>
    <cellStyle name="Note 2 2" xfId="136"/>
    <cellStyle name="Note 3" xfId="137"/>
    <cellStyle name="Output" xfId="10" builtinId="21" customBuiltin="1"/>
    <cellStyle name="Output 2" xfId="138"/>
    <cellStyle name="Output 3" xfId="139"/>
    <cellStyle name="Title" xfId="1" builtinId="15" customBuiltin="1"/>
    <cellStyle name="Title 2" xfId="140"/>
    <cellStyle name="Title 3" xfId="141"/>
    <cellStyle name="Total" xfId="17" builtinId="25" customBuiltin="1"/>
    <cellStyle name="Total 2" xfId="142"/>
    <cellStyle name="Total 3" xfId="143"/>
    <cellStyle name="Warning Text" xfId="14" builtinId="11" customBuiltin="1"/>
    <cellStyle name="Warning Text 2" xfId="144"/>
    <cellStyle name="Warning Text 3" xfId="14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FF43"/>
      <color rgb="FFDAEEF3"/>
      <color rgb="FF50EEF2"/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101599</xdr:rowOff>
    </xdr:from>
    <xdr:to>
      <xdr:col>12</xdr:col>
      <xdr:colOff>317499</xdr:colOff>
      <xdr:row>31</xdr:row>
      <xdr:rowOff>87313</xdr:rowOff>
    </xdr:to>
    <xdr:sp macro="" textlink="">
      <xdr:nvSpPr>
        <xdr:cNvPr id="3" name="TextBox 2"/>
        <xdr:cNvSpPr txBox="1"/>
      </xdr:nvSpPr>
      <xdr:spPr>
        <a:xfrm>
          <a:off x="88900" y="101599"/>
          <a:ext cx="7562849" cy="5645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400" b="1" u="sng" baseline="0"/>
            <a:t>Primary 6 Selection Protocol for Track &amp; Field</a:t>
          </a:r>
        </a:p>
        <a:p>
          <a:endParaRPr lang="en-SG" sz="1100" baseline="0"/>
        </a:p>
        <a:p>
          <a:r>
            <a:rPr lang="en-SG" sz="1100" baseline="0"/>
            <a:t>The selection protocol comprises of 2 components:</a:t>
          </a:r>
        </a:p>
        <a:p>
          <a:r>
            <a:rPr lang="en-SG" sz="1100" b="1" baseline="0"/>
            <a:t>1. Objective (Scientific)</a:t>
          </a:r>
        </a:p>
        <a:p>
          <a:r>
            <a:rPr lang="en-SG" sz="1100" baseline="0"/>
            <a:t>    (a) Physical Assessment (Height, Vertical jump, 600m run, Medicine ball throw, 50m sprint)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(b) Physical Assessment (Weight, Lower limb length, Feet length, Arm length)</a:t>
          </a:r>
          <a:endParaRPr lang="en-US">
            <a:effectLst/>
          </a:endParaRPr>
        </a:p>
        <a:p>
          <a:endParaRPr lang="en-SG" sz="1100" baseline="0"/>
        </a:p>
        <a:p>
          <a:r>
            <a:rPr lang="en-SG" sz="1100" b="1" baseline="0"/>
            <a:t>2. Objective (Exhibited Ability/Performance)</a:t>
          </a:r>
        </a:p>
        <a:p>
          <a:r>
            <a:rPr lang="en-SG" sz="1100" baseline="0"/>
            <a:t>(a) 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Observation by SSP Coaches (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coachability</a:t>
          </a:r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training attitude and aptitude</a:t>
          </a:r>
          <a:r>
            <a:rPr lang="en-SG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endParaRPr lang="en-SG" sz="1100" baseline="0"/>
        </a:p>
        <a:p>
          <a:r>
            <a:rPr lang="en-SG" sz="1100" u="sng" baseline="0"/>
            <a:t>1. Physical Assessment</a:t>
          </a:r>
        </a:p>
        <a:p>
          <a:r>
            <a:rPr lang="en-SG" sz="1100" baseline="0"/>
            <a:t>The components in the physical assessment compares the norms and/or group mean of athletes in the same age group. Physical assessment classified under 1(b) will not be weighted  component for ranking. </a:t>
          </a:r>
        </a:p>
        <a:p>
          <a:endParaRPr lang="en-SG" sz="1100" baseline="0"/>
        </a:p>
        <a:p>
          <a:r>
            <a:rPr lang="en-SG" sz="1100" u="sng" baseline="0"/>
            <a:t>2(b) Technical Observation</a:t>
          </a:r>
        </a:p>
        <a:p>
          <a:r>
            <a:rPr lang="en-SG" sz="1100" baseline="0">
              <a:solidFill>
                <a:sysClr val="windowText" lastClr="000000"/>
              </a:solidFill>
            </a:rPr>
            <a:t>The components in the technical observation are rated by the coaches on a scale of 0 to 2 (higher score = better ratings).</a:t>
          </a:r>
        </a:p>
        <a:p>
          <a:endParaRPr lang="en-SG" sz="1100" u="sng" baseline="0"/>
        </a:p>
        <a:p>
          <a:r>
            <a:rPr lang="en-SG" sz="1100" u="sng" baseline="0"/>
            <a:t>Scoring and Ranking</a:t>
          </a:r>
          <a:r>
            <a:rPr lang="en-SG" sz="1100" baseline="0"/>
            <a:t/>
          </a:r>
          <a:br>
            <a:rPr lang="en-SG" sz="1100" baseline="0"/>
          </a:b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Point system is allocated to each component with the following weighting assigned to each component: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</a:t>
          </a:r>
          <a:r>
            <a:rPr lang="en-SG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Height (10%)</a:t>
          </a:r>
        </a:p>
        <a:p>
          <a:r>
            <a:rPr lang="en-SG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b. 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 jump (10%)</a:t>
          </a:r>
        </a:p>
        <a:p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c. 600m run (5%)</a:t>
          </a:r>
        </a:p>
        <a:p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d.  Medicine ball throw (10%)</a:t>
          </a:r>
        </a:p>
        <a:p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e. 50m sprint (15%)</a:t>
          </a:r>
          <a:endParaRPr lang="en-US">
            <a:effectLst/>
          </a:endParaRPr>
        </a:p>
        <a:p>
          <a:r>
            <a:rPr lang="en-SG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f. Technical Observation (50%)</a:t>
          </a:r>
          <a:endParaRPr lang="en-US">
            <a:effectLst/>
          </a:endParaRPr>
        </a:p>
        <a:p>
          <a:r>
            <a:rPr lang="en-SG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 records of competition results will be considered as subjective assessment.</a:t>
          </a:r>
          <a:endParaRPr lang="en-US" i="1">
            <a:effectLst/>
          </a:endParaRPr>
        </a:p>
        <a:p>
          <a:endParaRPr lang="en-SG" sz="1100" u="sng" baseline="0"/>
        </a:p>
        <a:p>
          <a:r>
            <a:rPr lang="en-SG" sz="1100" u="sng" baseline="0"/>
            <a:t>Instructions</a:t>
          </a:r>
        </a:p>
        <a:p>
          <a:r>
            <a:rPr lang="en-SG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Raw d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ata for each component needs to be inserted into the respective cells in the Data tab.</a:t>
          </a:r>
          <a:b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Empty cells are to be deleted to obtain ranking of respective components and the overall ranking.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0</xdr:rowOff>
    </xdr:from>
    <xdr:to>
      <xdr:col>6</xdr:col>
      <xdr:colOff>769943</xdr:colOff>
      <xdr:row>0</xdr:row>
      <xdr:rowOff>672196</xdr:rowOff>
    </xdr:to>
    <xdr:pic>
      <xdr:nvPicPr>
        <xdr:cNvPr id="2" name="Picture 118" descr="SSP_Ver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0"/>
          <a:ext cx="706443" cy="67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0</xdr:rowOff>
    </xdr:from>
    <xdr:to>
      <xdr:col>6</xdr:col>
      <xdr:colOff>769943</xdr:colOff>
      <xdr:row>0</xdr:row>
      <xdr:rowOff>672196</xdr:rowOff>
    </xdr:to>
    <xdr:pic>
      <xdr:nvPicPr>
        <xdr:cNvPr id="8" name="Picture 118" descr="SSP_Ver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0438" y="0"/>
          <a:ext cx="706443" cy="67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edmundo/Desktop/Try%20%20Final%20%20Selection%20Data_Track%20%20Field%20Academ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edmundo/Documents/SSP%20March%202018/Talent%20ID%20P6/TID%202017/Selection%20Data%202017/Updated%2027%20Aug%20%20%20Final%20%20Selection%20Data_Track%20%20Field%20Acad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Overall Report (BOYS)"/>
      <sheetName val="Overall Report (GIRLS)"/>
      <sheetName val="Data_Rank (BOYS)"/>
      <sheetName val="Data_Rank (GIRLS)"/>
      <sheetName val="Reference (BOYS)"/>
      <sheetName val="Reference (GIRLS)"/>
      <sheetName val="Data_Rank General (BOYS)"/>
      <sheetName val="Data_Rank General (GIRLS)"/>
      <sheetName val="Data_Rank (GIRLS P5)"/>
      <sheetName val="Data_Rank (BOYS P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F7">
            <v>140.249891798064</v>
          </cell>
          <cell r="G7">
            <v>142.72543467665838</v>
          </cell>
          <cell r="H7">
            <v>146.87777901880241</v>
          </cell>
          <cell r="I7">
            <v>151.61333300036202</v>
          </cell>
          <cell r="J7">
            <v>156.38455025307957</v>
          </cell>
          <cell r="K7">
            <v>160.5484871495164</v>
          </cell>
          <cell r="L7">
            <v>163.04111239617859</v>
          </cell>
        </row>
        <row r="25">
          <cell r="F25">
            <v>23.514881552686962</v>
          </cell>
          <cell r="G25">
            <v>25.477628945394542</v>
          </cell>
          <cell r="H25">
            <v>28.868999559540839</v>
          </cell>
          <cell r="I25">
            <v>32.526073182021278</v>
          </cell>
          <cell r="J25">
            <v>36.202939078461569</v>
          </cell>
          <cell r="K25">
            <v>39.531573617347746</v>
          </cell>
          <cell r="L25">
            <v>41.525772258534161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Overall Report (BOYS)"/>
      <sheetName val="Overall Report (GIRLS)"/>
      <sheetName val="Data_Rank (BOYS)"/>
      <sheetName val="Data_Rank (GIRLS)"/>
      <sheetName val="Reference (BOYS)"/>
      <sheetName val="Reference (GIRLS)"/>
      <sheetName val="Data_Rank General (BOYS)"/>
      <sheetName val="Data_Rank General (GIRLS)"/>
      <sheetName val="Data_Rank (GIRLS P5)"/>
      <sheetName val="Data_Rank (BOYS P5)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>
            <v>140.249891798064</v>
          </cell>
          <cell r="G7">
            <v>142.72543467665838</v>
          </cell>
          <cell r="H7">
            <v>146.87777901880241</v>
          </cell>
          <cell r="I7">
            <v>151.61333300036202</v>
          </cell>
          <cell r="J7">
            <v>156.38455025307957</v>
          </cell>
          <cell r="K7">
            <v>160.5484871495164</v>
          </cell>
          <cell r="L7">
            <v>163.04111239617859</v>
          </cell>
        </row>
        <row r="25">
          <cell r="F25">
            <v>23.514881552686962</v>
          </cell>
          <cell r="G25">
            <v>25.477628945394542</v>
          </cell>
          <cell r="H25">
            <v>28.868999559540839</v>
          </cell>
          <cell r="I25">
            <v>32.526073182021278</v>
          </cell>
          <cell r="J25">
            <v>36.202939078461569</v>
          </cell>
          <cell r="K25">
            <v>39.531573617347746</v>
          </cell>
          <cell r="L25">
            <v>41.525772258534161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"/>
  <sheetViews>
    <sheetView zoomScale="80" zoomScaleNormal="80" zoomScalePageLayoutView="80" workbookViewId="0">
      <selection activeCell="O24" sqref="O24"/>
    </sheetView>
  </sheetViews>
  <sheetFormatPr defaultColWidth="8.81640625" defaultRowHeight="14.5"/>
  <sheetData/>
  <pageMargins left="0.7" right="0.7" top="0.75" bottom="0.75" header="0.3" footer="0.3"/>
  <pageSetup paperSize="9" scale="7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2"/>
  <sheetViews>
    <sheetView zoomScale="80" zoomScaleNormal="80" zoomScalePageLayoutView="80" workbookViewId="0">
      <selection activeCell="B59" sqref="B59"/>
    </sheetView>
  </sheetViews>
  <sheetFormatPr defaultColWidth="9.1796875" defaultRowHeight="15.5"/>
  <cols>
    <col min="1" max="1" width="4" style="104" bestFit="1" customWidth="1"/>
    <col min="2" max="2" width="35.453125" style="103" bestFit="1" customWidth="1"/>
    <col min="3" max="3" width="13.26953125" style="104" bestFit="1" customWidth="1"/>
    <col min="4" max="4" width="14.7265625" style="104" bestFit="1" customWidth="1"/>
    <col min="5" max="5" width="8.453125" style="104" bestFit="1" customWidth="1"/>
    <col min="6" max="6" width="11.1796875" style="104" customWidth="1"/>
    <col min="7" max="7" width="8.1796875" style="104" bestFit="1" customWidth="1"/>
    <col min="8" max="8" width="3" style="103" customWidth="1"/>
    <col min="9" max="9" width="11.26953125" style="104" customWidth="1"/>
    <col min="10" max="10" width="7.1796875" style="104" bestFit="1" customWidth="1"/>
    <col min="11" max="11" width="8.1796875" style="103" bestFit="1" customWidth="1"/>
    <col min="12" max="12" width="8.7265625" style="104" customWidth="1"/>
    <col min="13" max="13" width="7.7265625" style="104" bestFit="1" customWidth="1"/>
    <col min="14" max="14" width="8.1796875" style="104" bestFit="1" customWidth="1"/>
    <col min="15" max="15" width="7.81640625" style="104" bestFit="1" customWidth="1"/>
    <col min="16" max="16" width="6.453125" style="104" customWidth="1"/>
    <col min="17" max="17" width="2.453125" style="104" customWidth="1"/>
    <col min="18" max="18" width="7.81640625" style="104" bestFit="1" customWidth="1"/>
    <col min="19" max="19" width="7.7265625" style="104" bestFit="1" customWidth="1"/>
    <col min="20" max="20" width="8.1796875" style="104" bestFit="1" customWidth="1"/>
    <col min="21" max="21" width="4.453125" style="104" customWidth="1"/>
    <col min="22" max="22" width="10" style="104" customWidth="1"/>
    <col min="23" max="23" width="6.453125" style="104" customWidth="1"/>
    <col min="24" max="24" width="6.453125" style="105" customWidth="1"/>
    <col min="25" max="25" width="2.81640625" style="104" customWidth="1"/>
    <col min="26" max="26" width="9.1796875" style="104" customWidth="1"/>
    <col min="27" max="27" width="6.453125" style="104" customWidth="1"/>
    <col min="28" max="28" width="6.453125" style="105" customWidth="1"/>
    <col min="29" max="29" width="2.26953125" style="104" customWidth="1"/>
    <col min="30" max="30" width="8.1796875" style="104" customWidth="1"/>
    <col min="31" max="31" width="6.453125" style="104" customWidth="1"/>
    <col min="32" max="32" width="6.453125" style="105" customWidth="1"/>
    <col min="33" max="33" width="2.81640625" style="104" customWidth="1"/>
    <col min="34" max="34" width="7.81640625" style="104" bestFit="1" customWidth="1"/>
    <col min="35" max="35" width="7.7265625" style="104" bestFit="1" customWidth="1"/>
    <col min="36" max="36" width="8.1796875" style="104" bestFit="1" customWidth="1"/>
    <col min="37" max="37" width="7.81640625" style="104" bestFit="1" customWidth="1"/>
    <col min="38" max="38" width="6.453125" style="104" customWidth="1"/>
    <col min="39" max="39" width="4.453125" style="104" customWidth="1"/>
    <col min="40" max="40" width="9.453125" style="104" customWidth="1"/>
    <col min="41" max="41" width="7.26953125" style="104" bestFit="1" customWidth="1"/>
    <col min="42" max="42" width="7.81640625" style="104" bestFit="1" customWidth="1"/>
    <col min="43" max="43" width="6.26953125" style="104" bestFit="1" customWidth="1"/>
    <col min="44" max="44" width="4.453125" style="104" customWidth="1"/>
    <col min="45" max="45" width="9.453125" style="104" customWidth="1"/>
    <col min="46" max="46" width="7" style="104" bestFit="1" customWidth="1"/>
    <col min="47" max="47" width="6.453125" style="104" bestFit="1" customWidth="1"/>
    <col min="48" max="48" width="6.26953125" style="104" bestFit="1" customWidth="1"/>
    <col min="49" max="49" width="4.453125" style="104" customWidth="1"/>
    <col min="50" max="50" width="11.26953125" style="104" customWidth="1"/>
    <col min="51" max="51" width="7.453125" style="104" bestFit="1" customWidth="1"/>
    <col min="52" max="52" width="6.453125" style="104" bestFit="1" customWidth="1"/>
    <col min="53" max="53" width="6.26953125" style="104" bestFit="1" customWidth="1"/>
    <col min="54" max="54" width="3.453125" style="105" customWidth="1"/>
    <col min="55" max="55" width="13.26953125" style="104" customWidth="1"/>
    <col min="56" max="56" width="5.1796875" style="104" bestFit="1" customWidth="1"/>
    <col min="57" max="57" width="8.1796875" style="104" bestFit="1" customWidth="1"/>
    <col min="58" max="58" width="7.1796875" style="104" bestFit="1" customWidth="1"/>
    <col min="59" max="59" width="3" style="103" customWidth="1"/>
    <col min="60" max="60" width="3.1796875" style="103" customWidth="1"/>
    <col min="61" max="61" width="11.453125" style="103" bestFit="1" customWidth="1"/>
    <col min="62" max="62" width="9.81640625" style="103" bestFit="1" customWidth="1"/>
    <col min="63" max="63" width="12.453125" style="104" customWidth="1"/>
    <col min="64" max="64" width="10" style="104" bestFit="1" customWidth="1"/>
    <col min="65" max="16384" width="9.1796875" style="103"/>
  </cols>
  <sheetData>
    <row r="1" spans="1:64" s="101" customFormat="1" ht="50.5" customHeight="1">
      <c r="A1" s="99" t="s">
        <v>0</v>
      </c>
      <c r="B1" s="99" t="s">
        <v>1</v>
      </c>
      <c r="C1" s="99" t="s">
        <v>5</v>
      </c>
      <c r="D1" s="99" t="s">
        <v>4</v>
      </c>
      <c r="E1" s="100" t="s">
        <v>6</v>
      </c>
      <c r="F1" s="100" t="s">
        <v>65</v>
      </c>
      <c r="G1" s="99" t="s">
        <v>8</v>
      </c>
      <c r="I1" s="100" t="s">
        <v>66</v>
      </c>
      <c r="J1" s="99" t="s">
        <v>8</v>
      </c>
      <c r="L1" s="100" t="s">
        <v>63</v>
      </c>
      <c r="M1" s="100" t="s">
        <v>62</v>
      </c>
      <c r="N1" s="99" t="s">
        <v>3</v>
      </c>
      <c r="O1" s="99" t="s">
        <v>7</v>
      </c>
      <c r="P1" s="99" t="s">
        <v>8</v>
      </c>
      <c r="Q1" s="102"/>
      <c r="R1" s="100" t="s">
        <v>88</v>
      </c>
      <c r="S1" s="100" t="s">
        <v>62</v>
      </c>
      <c r="T1" s="99" t="s">
        <v>8</v>
      </c>
      <c r="U1" s="102"/>
      <c r="V1" s="100" t="s">
        <v>97</v>
      </c>
      <c r="W1" s="99" t="s">
        <v>8</v>
      </c>
      <c r="X1" s="102"/>
      <c r="Y1" s="102"/>
      <c r="Z1" s="100" t="s">
        <v>89</v>
      </c>
      <c r="AA1" s="99" t="s">
        <v>8</v>
      </c>
      <c r="AB1" s="102"/>
      <c r="AC1" s="102"/>
      <c r="AD1" s="100" t="s">
        <v>90</v>
      </c>
      <c r="AE1" s="99" t="s">
        <v>8</v>
      </c>
      <c r="AF1" s="102"/>
      <c r="AG1" s="102"/>
      <c r="AH1" s="100" t="s">
        <v>93</v>
      </c>
      <c r="AI1" s="100" t="s">
        <v>62</v>
      </c>
      <c r="AJ1" s="99" t="s">
        <v>3</v>
      </c>
      <c r="AK1" s="99" t="s">
        <v>7</v>
      </c>
      <c r="AL1" s="99" t="s">
        <v>8</v>
      </c>
      <c r="AM1" s="102"/>
      <c r="AN1" s="100" t="s">
        <v>102</v>
      </c>
      <c r="AO1" s="99" t="s">
        <v>3</v>
      </c>
      <c r="AP1" s="99" t="s">
        <v>7</v>
      </c>
      <c r="AQ1" s="99" t="s">
        <v>8</v>
      </c>
      <c r="AR1" s="102"/>
      <c r="AS1" s="100" t="s">
        <v>92</v>
      </c>
      <c r="AT1" s="99" t="s">
        <v>3</v>
      </c>
      <c r="AU1" s="99" t="s">
        <v>7</v>
      </c>
      <c r="AV1" s="99" t="s">
        <v>8</v>
      </c>
      <c r="AW1" s="102"/>
      <c r="AX1" s="100" t="s">
        <v>103</v>
      </c>
      <c r="AY1" s="99" t="s">
        <v>3</v>
      </c>
      <c r="AZ1" s="99" t="s">
        <v>7</v>
      </c>
      <c r="BA1" s="99" t="s">
        <v>8</v>
      </c>
      <c r="BB1" s="102"/>
      <c r="BC1" s="100" t="s">
        <v>64</v>
      </c>
      <c r="BD1" s="99" t="s">
        <v>3</v>
      </c>
      <c r="BE1" s="99" t="s">
        <v>7</v>
      </c>
      <c r="BF1" s="99" t="s">
        <v>8</v>
      </c>
      <c r="BH1" s="102"/>
      <c r="BI1" s="100" t="s">
        <v>10</v>
      </c>
      <c r="BJ1" s="99" t="s">
        <v>8</v>
      </c>
      <c r="BK1" s="100" t="s">
        <v>83</v>
      </c>
      <c r="BL1" s="100" t="s">
        <v>87</v>
      </c>
    </row>
    <row r="2" spans="1:64">
      <c r="F2" s="105"/>
      <c r="I2" s="105"/>
      <c r="L2" s="105"/>
      <c r="M2" s="105"/>
      <c r="N2" s="115">
        <v>10</v>
      </c>
      <c r="O2" s="104">
        <v>10</v>
      </c>
      <c r="R2" s="105"/>
      <c r="S2" s="105"/>
      <c r="V2" s="105"/>
      <c r="Z2" s="105"/>
      <c r="AD2" s="105"/>
      <c r="AH2" s="105"/>
      <c r="AI2" s="105"/>
      <c r="AJ2" s="115">
        <v>10</v>
      </c>
      <c r="AK2" s="104">
        <v>7</v>
      </c>
      <c r="AN2" s="105"/>
      <c r="AO2" s="115">
        <v>5</v>
      </c>
      <c r="AP2" s="104">
        <v>7</v>
      </c>
      <c r="AS2" s="105"/>
      <c r="AT2" s="115">
        <v>10</v>
      </c>
      <c r="AU2" s="104">
        <v>7</v>
      </c>
      <c r="AX2" s="105"/>
      <c r="AY2" s="115">
        <v>15</v>
      </c>
      <c r="AZ2" s="104">
        <v>7</v>
      </c>
      <c r="BC2" s="105"/>
      <c r="BD2" s="115">
        <v>50</v>
      </c>
      <c r="BE2" s="104">
        <v>10</v>
      </c>
      <c r="BH2" s="105"/>
      <c r="BI2" s="116">
        <f>SUM(N2,AJ2,AO2,AT2,AY2,BD2)</f>
        <v>100</v>
      </c>
    </row>
    <row r="3" spans="1:64">
      <c r="A3" s="104">
        <v>1</v>
      </c>
      <c r="B3" s="103" t="s">
        <v>122</v>
      </c>
      <c r="C3" s="132"/>
      <c r="D3" s="104" t="s">
        <v>95</v>
      </c>
      <c r="E3" s="122" t="s">
        <v>70</v>
      </c>
      <c r="F3" s="106">
        <v>17</v>
      </c>
      <c r="G3" s="108">
        <f t="shared" ref="G3:G44" si="0">RANK(F3,F3:F32,1)</f>
        <v>4</v>
      </c>
      <c r="H3" s="109"/>
      <c r="I3" s="106">
        <v>2</v>
      </c>
      <c r="J3" s="108">
        <f t="shared" ref="J3:J24" si="1">RANK(I3,I3:I42,1)</f>
        <v>1</v>
      </c>
      <c r="K3" s="109"/>
      <c r="L3" s="122">
        <v>155.5</v>
      </c>
      <c r="M3" s="107">
        <f>IF(ISNUMBER(L3),IF(L3&lt;='Reference (GIRLS)'!$F$7,5,IF(L3&lt;='Reference (GIRLS)'!$G$7,10,IF(L3&lt;='Reference (GIRLS)'!$H$7,25,IF(L3&lt;='Reference (GIRLS)'!$I$7,50,IF(L3&lt;='Reference (GIRLS)'!$J$7,75,IF(L3&lt;='Reference (GIRLS)'!$K$7,90,IF(L3&lt;='Reference (GIRLS)'!$L$7,95,IF(L3&gt;'Reference (GIRLS)'!$L$7,95)))))))),"")</f>
        <v>75</v>
      </c>
      <c r="N3" s="107">
        <f>N2/O2*O3</f>
        <v>6</v>
      </c>
      <c r="O3" s="104" t="str">
        <f>IF(M3=95,"10",IF(M3=90,"8",IF(M3=75,"6",IF(M3=50,"4",IF(M3=25,"2",IF(M3=10,"1",IF(M3=5,"0")))))))</f>
        <v>6</v>
      </c>
      <c r="P3" s="108">
        <f>RANK(L3,$L$3:$L$32)</f>
        <v>10</v>
      </c>
      <c r="Q3" s="114"/>
      <c r="R3" s="122">
        <v>34.200000000000003</v>
      </c>
      <c r="S3" s="107">
        <f>IF(ISNUMBER(R3),IF(R3&lt;='Reference (GIRLS)'!$F$10,5,IF(R3&lt;='Reference (GIRLS)'!$G$10,10,IF(R3&lt;='Reference (GIRLS)'!$H$10,25,IF(R3&lt;='Reference (GIRLS)'!$I$10,50,IF(R3&lt;='Reference (GIRLS)'!$J$10,75,IF(R3&lt;='Reference (GIRLS)'!$K$10,90,IF(R3&lt;='Reference (GIRLS)'!$L$10,95,IF(R3&gt;'Reference (GIRLS)'!$L$10,95)))))))),"")</f>
        <v>25</v>
      </c>
      <c r="T3" s="108">
        <f>RANK(R3,$R$3:$R$32)</f>
        <v>18</v>
      </c>
      <c r="U3" s="114"/>
      <c r="V3" s="122">
        <v>34</v>
      </c>
      <c r="W3" s="108">
        <f>RANK(V3,$V$3:$V$32)</f>
        <v>3</v>
      </c>
      <c r="X3" s="114"/>
      <c r="Y3" s="114"/>
      <c r="Z3" s="122">
        <v>154</v>
      </c>
      <c r="AA3" s="108">
        <f>RANK(Z3,$Z$3:$Z$32)</f>
        <v>4</v>
      </c>
      <c r="AB3" s="114"/>
      <c r="AC3" s="114"/>
      <c r="AD3" s="122">
        <v>23</v>
      </c>
      <c r="AE3" s="108">
        <f>RANK(AD3,$AD$3:$AD$32)</f>
        <v>5</v>
      </c>
      <c r="AF3" s="114"/>
      <c r="AG3" s="114"/>
      <c r="AH3" s="122">
        <v>44</v>
      </c>
      <c r="AI3" s="107">
        <f>IF(ISNUMBER(AH3),IF(AH3&lt;='Reference (GIRLS)'!$F$25,5,IF(AH3&lt;='Reference (GIRLS)'!$G$25,10,IF(AH3&lt;='Reference (GIRLS)'!$H$25,25,IF(AH3&lt;='Reference (GIRLS)'!$I$25,50,IF(AH3&lt;='Reference (GIRLS)'!$J$25,75,IF(AH3&lt;='Reference (GIRLS)'!$K$25,90,IF(AH3&lt;='Reference (GIRLS)'!$L$25,95,IF(AH3&gt;'Reference (GIRLS)'!$L$25,95)))))))),"")</f>
        <v>95</v>
      </c>
      <c r="AJ3" s="107">
        <f>AJ2/AK2*AK3</f>
        <v>7.1428571428571432</v>
      </c>
      <c r="AK3" s="104" t="str">
        <f>IF(AH3&gt;=50,"7",IF(AH3&gt;=47,"6",IF(AH3&gt;=44,"5",IF(AH3&gt;=40,"4",IF(AH3&gt;=37,"3",IF(AH3&gt;=34,"2",IF(AH3&lt;34,"1")))))))</f>
        <v>5</v>
      </c>
      <c r="AL3" s="108">
        <f t="shared" ref="AL3:AL32" si="2">RANK(AH3,$AH$3:$AH$32)</f>
        <v>3</v>
      </c>
      <c r="AM3" s="114"/>
      <c r="AN3" s="187">
        <v>8.7500000000000008E-2</v>
      </c>
      <c r="AO3" s="107">
        <f>AO2/AP2*AP3</f>
        <v>3.5714285714285716</v>
      </c>
      <c r="AP3" s="104" t="str">
        <f>IF(AN3&lt;=TIME(2,0,0),"7",IF(AN3&lt;=TIME(2,5,0),"6",IF(AN3&lt;=TIME(2,10,0),"5",IF(AN3&lt;=TIME(2,15,0),"4",IF(AN3&lt;=TIME(2,20,0),"3",IF(AN3&lt;=TIME(2,25,0),"2",IF(AN3&gt;TIME(2,25,0),"1")))))))</f>
        <v>5</v>
      </c>
      <c r="AQ3" s="108">
        <f>RANK(AN3,AN3:AN32,1)</f>
        <v>1</v>
      </c>
      <c r="AR3" s="114"/>
      <c r="AS3" s="186">
        <v>5.7</v>
      </c>
      <c r="AT3" s="107">
        <f>AT2/AU2*AU3</f>
        <v>5.7142857142857144</v>
      </c>
      <c r="AU3" s="104" t="str">
        <f>IF(AS3&gt;=7,"7",IF(AS3&gt;=6.5,"6",IF(AS3&gt;=6,"5",IF(AS3&gt;=5.5,"4",IF(AS3&gt;=5,"3",IF(AS3&gt;=4.5,"2",IF(AS3&lt;4.5,"1")))))))</f>
        <v>4</v>
      </c>
      <c r="AV3" s="108">
        <f>RANK(AS3,$AS$3:$AS$32)</f>
        <v>10</v>
      </c>
      <c r="AW3" s="114"/>
      <c r="AX3" s="192">
        <v>7.2610000000000001</v>
      </c>
      <c r="AY3" s="107">
        <f>AY2/AZ2*AZ3</f>
        <v>15</v>
      </c>
      <c r="AZ3" s="104" t="str">
        <f>IF(AX3&lt;=7.5,"7",IF(AX3&lt;=7.6,"6",IF(AX3&lt;=7.7,"5",IF(AX3&lt;=7.8,"4",IF(AX3&lt;=7.9,"3",IF(AX3&lt;=8,"2",IF(AX3&gt;8,"1")))))))</f>
        <v>7</v>
      </c>
      <c r="BA3" s="108">
        <f>RANK(AX3,AX3:AX32,1)</f>
        <v>1</v>
      </c>
      <c r="BB3" s="114"/>
      <c r="BC3" s="122">
        <v>83</v>
      </c>
      <c r="BD3" s="107">
        <f>BD2/BE2*BE3</f>
        <v>40</v>
      </c>
      <c r="BE3" s="104" t="str">
        <f>IF(BC3&gt;=90,"10",IF(BC3&gt;=80,"8",IF(BC3&gt;=70,"6",IF(BC3&gt;=60,"4",IF(BC3&gt;=50,"2",IF(BC3&lt;50,"0"))))))</f>
        <v>8</v>
      </c>
      <c r="BF3" s="108">
        <f>RANK(BC3,$BC$3:$BC$32)</f>
        <v>1</v>
      </c>
      <c r="BG3" s="109"/>
      <c r="BH3" s="110"/>
      <c r="BI3" s="107">
        <f>SUM(N3,AJ3,AO3,AT3,AY3,BD3)</f>
        <v>77.428571428571431</v>
      </c>
      <c r="BJ3" s="111">
        <f>RANK(BI3,$BI$3:$BI$62)</f>
        <v>2</v>
      </c>
      <c r="BK3" s="104" t="s">
        <v>84</v>
      </c>
      <c r="BL3" s="132" t="s">
        <v>104</v>
      </c>
    </row>
    <row r="4" spans="1:64">
      <c r="A4" s="104">
        <v>2</v>
      </c>
      <c r="B4" s="103" t="s">
        <v>123</v>
      </c>
      <c r="C4" s="132"/>
      <c r="D4" s="104" t="s">
        <v>95</v>
      </c>
      <c r="E4" s="122" t="s">
        <v>70</v>
      </c>
      <c r="F4" s="106">
        <v>2</v>
      </c>
      <c r="G4" s="108">
        <f t="shared" si="0"/>
        <v>1</v>
      </c>
      <c r="H4" s="109"/>
      <c r="I4" s="106">
        <v>4</v>
      </c>
      <c r="J4" s="108">
        <f t="shared" si="1"/>
        <v>1</v>
      </c>
      <c r="K4" s="109"/>
      <c r="L4" s="122">
        <v>162</v>
      </c>
      <c r="M4" s="107">
        <f>IF(ISNUMBER(L4),IF(L4&lt;='Reference (GIRLS)'!$F$7,5,IF(L4&lt;='Reference (GIRLS)'!$G$7,10,IF(L4&lt;='Reference (GIRLS)'!$H$7,25,IF(L4&lt;='Reference (GIRLS)'!$I$7,50,IF(L4&lt;='Reference (GIRLS)'!$J$7,75,IF(L4&lt;='Reference (GIRLS)'!$K$7,90,IF(L4&lt;='Reference (GIRLS)'!$L$7,95,IF(L4&gt;'Reference (GIRLS)'!$L$7,95)))))))),"")</f>
        <v>95</v>
      </c>
      <c r="N4" s="107">
        <f>N2/O2*O4</f>
        <v>10</v>
      </c>
      <c r="O4" s="104" t="str">
        <f t="shared" ref="O4:O32" si="3">IF(M4=95,"10",IF(M4=90,"8",IF(M4=75,"6",IF(M4=50,"4",IF(M4=25,"2",IF(M4=10,"1",IF(M4=5,"0")))))))</f>
        <v>10</v>
      </c>
      <c r="P4" s="108">
        <f t="shared" ref="P4:P32" si="4">RANK(L4,$L$3:$L$32)</f>
        <v>2</v>
      </c>
      <c r="Q4" s="114"/>
      <c r="R4" s="122">
        <v>43.46</v>
      </c>
      <c r="S4" s="107">
        <f>IF(ISNUMBER(R4),IF(R4&lt;='Reference (GIRLS)'!$F$10,5,IF(R4&lt;='Reference (GIRLS)'!$G$10,10,IF(R4&lt;='Reference (GIRLS)'!$H$10,25,IF(R4&lt;='Reference (GIRLS)'!$I$10,50,IF(R4&lt;='Reference (GIRLS)'!$J$10,75,IF(R4&lt;='Reference (GIRLS)'!$K$10,90,IF(R4&lt;='Reference (GIRLS)'!$L$10,95,IF(R4&gt;'Reference (GIRLS)'!$L$10,95)))))))),"")</f>
        <v>75</v>
      </c>
      <c r="T4" s="108">
        <f t="shared" ref="T4:T32" si="5">RANK(R4,$R$3:$R$32)</f>
        <v>8</v>
      </c>
      <c r="U4" s="114"/>
      <c r="V4" s="122">
        <v>33</v>
      </c>
      <c r="W4" s="108">
        <f t="shared" ref="W4:W32" si="6">RANK(V4,$V$3:$V$32)</f>
        <v>4</v>
      </c>
      <c r="X4" s="114"/>
      <c r="Y4" s="114"/>
      <c r="Z4" s="122">
        <v>159</v>
      </c>
      <c r="AA4" s="108">
        <f t="shared" ref="AA4:AA32" si="7">RANK(Z4,$Z$3:$Z$32)</f>
        <v>3</v>
      </c>
      <c r="AB4" s="114"/>
      <c r="AC4" s="114"/>
      <c r="AD4" s="122">
        <v>159</v>
      </c>
      <c r="AE4" s="108">
        <f t="shared" ref="AE4:AE32" si="8">RANK(AD4,$AD$3:$AD$32)</f>
        <v>3</v>
      </c>
      <c r="AF4" s="114"/>
      <c r="AG4" s="114"/>
      <c r="AH4" s="122">
        <v>44</v>
      </c>
      <c r="AI4" s="107">
        <f>IF(ISNUMBER(AH4),IF(AH4&lt;='Reference (GIRLS)'!$F$25,5,IF(AH4&lt;='Reference (GIRLS)'!$G$25,10,IF(AH4&lt;='Reference (GIRLS)'!$H$25,25,IF(AH4&lt;='Reference (GIRLS)'!$I$25,50,IF(AH4&lt;='Reference (GIRLS)'!$J$25,75,IF(AH4&lt;='Reference (GIRLS)'!$K$25,90,IF(AH4&lt;='Reference (GIRLS)'!$L$25,95,IF(AH4&gt;'Reference (GIRLS)'!$L$25,95)))))))),"")</f>
        <v>95</v>
      </c>
      <c r="AJ4" s="107">
        <f>AJ2/AK2*AK4</f>
        <v>7.1428571428571432</v>
      </c>
      <c r="AK4" s="104" t="str">
        <f t="shared" ref="AK4:AK32" si="9">IF(AH4&gt;=50,"7",IF(AH4&gt;=47,"6",IF(AH4&gt;=44,"5",IF(AH4&gt;=40,"4",IF(AH4&gt;=37,"3",IF(AH4&gt;=34,"2",IF(AH4&lt;34,"1")))))))</f>
        <v>5</v>
      </c>
      <c r="AL4" s="108">
        <f t="shared" si="2"/>
        <v>3</v>
      </c>
      <c r="AM4" s="114"/>
      <c r="AN4" s="187">
        <v>9.930555555555555E-2</v>
      </c>
      <c r="AO4" s="107">
        <f>AO2/AP2*AP4</f>
        <v>1.4285714285714286</v>
      </c>
      <c r="AP4" s="104" t="str">
        <f t="shared" ref="AP4:AP32" si="10">IF(AN4&lt;=TIME(2,0,0),"7",IF(AN4&lt;=TIME(2,5,0),"6",IF(AN4&lt;=TIME(2,10,0),"5",IF(AN4&lt;=TIME(2,15,0),"4",IF(AN4&lt;=TIME(2,20,0),"3",IF(AN4&lt;=TIME(2,25,0),"2",IF(AN4&gt;TIME(2,25,0),"1")))))))</f>
        <v>2</v>
      </c>
      <c r="AQ4" s="108">
        <f>RANK(AN4,AN3:AN32,1)</f>
        <v>3</v>
      </c>
      <c r="AR4" s="114"/>
      <c r="AS4" s="186">
        <v>6.72</v>
      </c>
      <c r="AT4" s="107">
        <f>AT2/AU2*AU4</f>
        <v>8.5714285714285712</v>
      </c>
      <c r="AU4" s="104" t="str">
        <f t="shared" ref="AU4:AU32" si="11">IF(AS4&gt;=7,"7",IF(AS4&gt;=6.5,"6",IF(AS4&gt;=6,"5",IF(AS4&gt;=5.5,"4",IF(AS4&gt;=5,"3",IF(AS4&gt;=4.5,"2",IF(AS4&lt;4.5,"1")))))))</f>
        <v>6</v>
      </c>
      <c r="AV4" s="108">
        <f t="shared" ref="AV4:AV31" si="12">RANK(AS4,$AS$3:$AS$32)</f>
        <v>1</v>
      </c>
      <c r="AW4" s="114"/>
      <c r="AX4" s="192">
        <v>7.4269999999999996</v>
      </c>
      <c r="AY4" s="107">
        <f>AY2/AZ2*AZ4</f>
        <v>15</v>
      </c>
      <c r="AZ4" s="104" t="str">
        <f t="shared" ref="AZ4:AZ32" si="13">IF(AX4&lt;=7.5,"7",IF(AX4&lt;=7.6,"6",IF(AX4&lt;=7.7,"5",IF(AX4&lt;=7.8,"4",IF(AX4&lt;=7.9,"3",IF(AX4&lt;=8,"2",IF(AX4&gt;8,"1")))))))</f>
        <v>7</v>
      </c>
      <c r="BA4" s="108">
        <f>RANK(AX4,AX3:AX32,1)</f>
        <v>2</v>
      </c>
      <c r="BB4" s="114"/>
      <c r="BC4" s="122">
        <v>81</v>
      </c>
      <c r="BD4" s="107">
        <f>BD2/BE2*BE4</f>
        <v>40</v>
      </c>
      <c r="BE4" s="104" t="str">
        <f t="shared" ref="BE4:BE62" si="14">IF(BC4&gt;=90,"10",IF(BC4&gt;=80,"8",IF(BC4&gt;=70,"6",IF(BC4&gt;=60,"4",IF(BC4&gt;=50,"2",IF(BC4&lt;50,"0"))))))</f>
        <v>8</v>
      </c>
      <c r="BF4" s="108">
        <f t="shared" ref="BF4:BF32" si="15">RANK(BC4,$BC$3:$BC$32)</f>
        <v>2</v>
      </c>
      <c r="BG4" s="109"/>
      <c r="BH4" s="110"/>
      <c r="BI4" s="107">
        <f t="shared" ref="BI4:BI62" si="16">SUM(N4,AJ4,AO4,AT4,AY4,BD4)</f>
        <v>82.142857142857139</v>
      </c>
      <c r="BJ4" s="111">
        <f t="shared" ref="BJ4:BJ62" si="17">RANK(BI4,$BI$3:$BI$62)</f>
        <v>1</v>
      </c>
      <c r="BK4" s="104" t="s">
        <v>84</v>
      </c>
    </row>
    <row r="5" spans="1:64">
      <c r="A5" s="104">
        <v>3</v>
      </c>
      <c r="B5" s="103" t="s">
        <v>124</v>
      </c>
      <c r="D5" s="104" t="s">
        <v>95</v>
      </c>
      <c r="E5" s="122" t="s">
        <v>70</v>
      </c>
      <c r="F5" s="106">
        <v>6</v>
      </c>
      <c r="G5" s="108">
        <f t="shared" si="0"/>
        <v>1</v>
      </c>
      <c r="H5" s="109"/>
      <c r="I5" s="106">
        <v>8</v>
      </c>
      <c r="J5" s="108">
        <f t="shared" si="1"/>
        <v>1</v>
      </c>
      <c r="K5" s="109"/>
      <c r="L5" s="122">
        <v>142.5</v>
      </c>
      <c r="M5" s="107">
        <f>IF(ISNUMBER(L5),IF(L5&lt;='Reference (GIRLS)'!$F$7,5,IF(L5&lt;='Reference (GIRLS)'!$G$7,10,IF(L5&lt;='Reference (GIRLS)'!$H$7,25,IF(L5&lt;='Reference (GIRLS)'!$I$7,50,IF(L5&lt;='Reference (GIRLS)'!$J$7,75,IF(L5&lt;='Reference (GIRLS)'!$K$7,90,IF(L5&lt;='Reference (GIRLS)'!$L$7,95,IF(L5&gt;'Reference (GIRLS)'!$L$7,95)))))))),"")</f>
        <v>10</v>
      </c>
      <c r="N5" s="107">
        <f>N2/O2*O5</f>
        <v>1</v>
      </c>
      <c r="O5" s="104" t="str">
        <f t="shared" si="3"/>
        <v>1</v>
      </c>
      <c r="P5" s="108">
        <f t="shared" si="4"/>
        <v>19</v>
      </c>
      <c r="Q5" s="114"/>
      <c r="R5" s="122">
        <v>29.96</v>
      </c>
      <c r="S5" s="107">
        <f>IF(ISNUMBER(R5),IF(R5&lt;='Reference (GIRLS)'!$F$10,5,IF(R5&lt;='Reference (GIRLS)'!$G$10,10,IF(R5&lt;='Reference (GIRLS)'!$H$10,25,IF(R5&lt;='Reference (GIRLS)'!$I$10,50,IF(R5&lt;='Reference (GIRLS)'!$J$10,75,IF(R5&lt;='Reference (GIRLS)'!$K$10,90,IF(R5&lt;='Reference (GIRLS)'!$L$10,95,IF(R5&gt;'Reference (GIRLS)'!$L$10,95)))))))),"")</f>
        <v>5</v>
      </c>
      <c r="T5" s="108">
        <f t="shared" si="5"/>
        <v>23</v>
      </c>
      <c r="U5" s="114"/>
      <c r="V5" s="122">
        <v>23</v>
      </c>
      <c r="W5" s="108">
        <f t="shared" si="6"/>
        <v>5</v>
      </c>
      <c r="X5" s="114"/>
      <c r="Y5" s="114"/>
      <c r="Z5" s="122">
        <v>146</v>
      </c>
      <c r="AA5" s="108">
        <f t="shared" si="7"/>
        <v>5</v>
      </c>
      <c r="AB5" s="114"/>
      <c r="AC5" s="114"/>
      <c r="AD5" s="122">
        <v>146</v>
      </c>
      <c r="AE5" s="108">
        <f t="shared" si="8"/>
        <v>4</v>
      </c>
      <c r="AF5" s="114"/>
      <c r="AG5" s="114"/>
      <c r="AH5" s="122">
        <v>36</v>
      </c>
      <c r="AI5" s="107">
        <f>IF(ISNUMBER(AH5),IF(AH5&lt;='Reference (GIRLS)'!$F$25,5,IF(AH5&lt;='Reference (GIRLS)'!$G$25,10,IF(AH5&lt;='Reference (GIRLS)'!$H$25,25,IF(AH5&lt;='Reference (GIRLS)'!$I$25,50,IF(AH5&lt;='Reference (GIRLS)'!$J$25,75,IF(AH5&lt;='Reference (GIRLS)'!$K$25,90,IF(AH5&lt;='Reference (GIRLS)'!$L$25,95,IF(AH5&gt;'Reference (GIRLS)'!$L$25,95)))))))),"")</f>
        <v>75</v>
      </c>
      <c r="AJ5" s="107">
        <f>AJ2/AK2*AK5</f>
        <v>2.8571428571428572</v>
      </c>
      <c r="AK5" s="104" t="str">
        <f t="shared" si="9"/>
        <v>2</v>
      </c>
      <c r="AL5" s="108">
        <f t="shared" si="2"/>
        <v>19</v>
      </c>
      <c r="AM5" s="114"/>
      <c r="AN5" s="187">
        <v>0.10069444444444443</v>
      </c>
      <c r="AO5" s="107">
        <f>AO2/AP2*AP5</f>
        <v>1.4285714285714286</v>
      </c>
      <c r="AP5" s="104" t="str">
        <f t="shared" si="10"/>
        <v>2</v>
      </c>
      <c r="AQ5" s="108">
        <f>RANK(AN5,AN3:AN32,1)</f>
        <v>5</v>
      </c>
      <c r="AR5" s="114"/>
      <c r="AS5" s="186">
        <v>4.6500000000000004</v>
      </c>
      <c r="AT5" s="107">
        <f>AT2/AU2*AU5</f>
        <v>2.8571428571428572</v>
      </c>
      <c r="AU5" s="104" t="str">
        <f t="shared" si="11"/>
        <v>2</v>
      </c>
      <c r="AV5" s="108">
        <f t="shared" si="12"/>
        <v>25</v>
      </c>
      <c r="AW5" s="114"/>
      <c r="AX5" s="192">
        <v>7.79</v>
      </c>
      <c r="AY5" s="107">
        <f>AY2/AZ2*AZ5</f>
        <v>8.5714285714285712</v>
      </c>
      <c r="AZ5" s="104" t="str">
        <f t="shared" si="13"/>
        <v>4</v>
      </c>
      <c r="BA5" s="108">
        <f>RANK(AX5,AX3:AX32,1)</f>
        <v>3</v>
      </c>
      <c r="BB5" s="114"/>
      <c r="BC5" s="122">
        <v>75</v>
      </c>
      <c r="BD5" s="107">
        <f>BD2/BE2*BE5</f>
        <v>30</v>
      </c>
      <c r="BE5" s="104" t="str">
        <f t="shared" si="14"/>
        <v>6</v>
      </c>
      <c r="BF5" s="108">
        <f t="shared" si="15"/>
        <v>3</v>
      </c>
      <c r="BG5" s="109"/>
      <c r="BH5" s="110"/>
      <c r="BI5" s="107">
        <f t="shared" si="16"/>
        <v>46.714285714285715</v>
      </c>
      <c r="BJ5" s="111">
        <f t="shared" si="17"/>
        <v>3</v>
      </c>
    </row>
    <row r="6" spans="1:64">
      <c r="A6" s="104">
        <v>4</v>
      </c>
      <c r="B6" s="103" t="s">
        <v>125</v>
      </c>
      <c r="D6" s="104" t="s">
        <v>95</v>
      </c>
      <c r="E6" s="122" t="s">
        <v>70</v>
      </c>
      <c r="F6" s="136">
        <v>13</v>
      </c>
      <c r="G6" s="108">
        <f t="shared" si="0"/>
        <v>1</v>
      </c>
      <c r="H6" s="109"/>
      <c r="I6" s="123">
        <v>17</v>
      </c>
      <c r="J6" s="108">
        <f t="shared" si="1"/>
        <v>1</v>
      </c>
      <c r="K6" s="109"/>
      <c r="L6" s="122">
        <v>156.5</v>
      </c>
      <c r="M6" s="107">
        <f>IF(ISNUMBER(L6),IF(L6&lt;='Reference (GIRLS)'!$F$7,5,IF(L6&lt;='Reference (GIRLS)'!$G$7,10,IF(L6&lt;='Reference (GIRLS)'!$H$7,25,IF(L6&lt;='Reference (GIRLS)'!$I$7,50,IF(L6&lt;='Reference (GIRLS)'!$J$7,75,IF(L6&lt;='Reference (GIRLS)'!$K$7,90,IF(L6&lt;='Reference (GIRLS)'!$L$7,95,IF(L6&gt;'Reference (GIRLS)'!$L$7,95)))))))),"")</f>
        <v>90</v>
      </c>
      <c r="N6" s="107">
        <f>N2/O2*O6</f>
        <v>8</v>
      </c>
      <c r="O6" s="104" t="str">
        <f t="shared" si="3"/>
        <v>8</v>
      </c>
      <c r="P6" s="108">
        <f t="shared" si="4"/>
        <v>9</v>
      </c>
      <c r="Q6" s="114"/>
      <c r="R6" s="122">
        <v>38.78</v>
      </c>
      <c r="S6" s="107">
        <f>IF(ISNUMBER(R6),IF(R6&lt;='Reference (GIRLS)'!$F$10,5,IF(R6&lt;='Reference (GIRLS)'!$G$10,10,IF(R6&lt;='Reference (GIRLS)'!$H$10,25,IF(R6&lt;='Reference (GIRLS)'!$I$10,50,IF(R6&lt;='Reference (GIRLS)'!$J$10,75,IF(R6&lt;='Reference (GIRLS)'!$K$10,90,IF(R6&lt;='Reference (GIRLS)'!$L$10,95,IF(R6&gt;'Reference (GIRLS)'!$L$10,95)))))))),"")</f>
        <v>50</v>
      </c>
      <c r="T6" s="108">
        <f t="shared" si="5"/>
        <v>12</v>
      </c>
      <c r="U6" s="114"/>
      <c r="V6" s="122">
        <v>45</v>
      </c>
      <c r="W6" s="108">
        <f t="shared" si="6"/>
        <v>2</v>
      </c>
      <c r="X6" s="114"/>
      <c r="Y6" s="114"/>
      <c r="Z6" s="122">
        <v>160</v>
      </c>
      <c r="AA6" s="108">
        <f t="shared" si="7"/>
        <v>2</v>
      </c>
      <c r="AB6" s="114"/>
      <c r="AC6" s="114"/>
      <c r="AD6" s="122">
        <v>160</v>
      </c>
      <c r="AE6" s="108">
        <f t="shared" si="8"/>
        <v>2</v>
      </c>
      <c r="AF6" s="114"/>
      <c r="AG6" s="114"/>
      <c r="AH6" s="122">
        <v>45</v>
      </c>
      <c r="AI6" s="107">
        <f>IF(ISNUMBER(AH6),IF(AH6&lt;='Reference (GIRLS)'!$F$25,5,IF(AH6&lt;='Reference (GIRLS)'!$G$25,10,IF(AH6&lt;='Reference (GIRLS)'!$H$25,25,IF(AH6&lt;='Reference (GIRLS)'!$I$25,50,IF(AH6&lt;='Reference (GIRLS)'!$J$25,75,IF(AH6&lt;='Reference (GIRLS)'!$K$25,90,IF(AH6&lt;='Reference (GIRLS)'!$L$25,95,IF(AH6&gt;'Reference (GIRLS)'!$L$25,95)))))))),"")</f>
        <v>95</v>
      </c>
      <c r="AJ6" s="107">
        <f>AJ2/AK2*AK6</f>
        <v>7.1428571428571432</v>
      </c>
      <c r="AK6" s="104" t="str">
        <f t="shared" si="9"/>
        <v>5</v>
      </c>
      <c r="AL6" s="108">
        <f t="shared" si="2"/>
        <v>1</v>
      </c>
      <c r="AM6" s="114"/>
      <c r="AN6" s="187">
        <v>0.10208333333333335</v>
      </c>
      <c r="AO6" s="107">
        <f>AO2/AP2*AP6</f>
        <v>0.7142857142857143</v>
      </c>
      <c r="AP6" s="104" t="str">
        <f t="shared" si="10"/>
        <v>1</v>
      </c>
      <c r="AQ6" s="108">
        <f>RANK(AN6,AN3:AN32,1)</f>
        <v>6</v>
      </c>
      <c r="AR6" s="114"/>
      <c r="AS6" s="186">
        <v>3.8</v>
      </c>
      <c r="AT6" s="107">
        <f>AT2/AU2*AU6</f>
        <v>1.4285714285714286</v>
      </c>
      <c r="AU6" s="104" t="str">
        <f t="shared" si="11"/>
        <v>1</v>
      </c>
      <c r="AV6" s="108">
        <f t="shared" si="12"/>
        <v>30</v>
      </c>
      <c r="AW6" s="114"/>
      <c r="AX6" s="192">
        <v>7.9930000000000003</v>
      </c>
      <c r="AY6" s="107">
        <f>AY2/AZ2*AZ6</f>
        <v>4.2857142857142856</v>
      </c>
      <c r="AZ6" s="104" t="str">
        <f t="shared" si="13"/>
        <v>2</v>
      </c>
      <c r="BA6" s="108">
        <f>RANK(AX6,AX3:AX32,1)</f>
        <v>6</v>
      </c>
      <c r="BB6" s="114"/>
      <c r="BC6" s="106"/>
      <c r="BD6" s="107">
        <f>BD2/BE2*BE6</f>
        <v>0</v>
      </c>
      <c r="BE6" s="104" t="str">
        <f t="shared" si="14"/>
        <v>0</v>
      </c>
      <c r="BF6" s="108" t="e">
        <f t="shared" si="15"/>
        <v>#N/A</v>
      </c>
      <c r="BG6" s="109"/>
      <c r="BH6" s="110"/>
      <c r="BI6" s="107">
        <f t="shared" si="16"/>
        <v>21.571428571428569</v>
      </c>
      <c r="BJ6" s="111">
        <f t="shared" si="17"/>
        <v>14</v>
      </c>
    </row>
    <row r="7" spans="1:64">
      <c r="A7" s="104">
        <v>5</v>
      </c>
      <c r="B7" s="103" t="s">
        <v>126</v>
      </c>
      <c r="D7" s="104" t="s">
        <v>95</v>
      </c>
      <c r="E7" s="122" t="s">
        <v>70</v>
      </c>
      <c r="F7" s="136"/>
      <c r="G7" s="108" t="e">
        <f t="shared" si="0"/>
        <v>#N/A</v>
      </c>
      <c r="H7" s="109"/>
      <c r="I7" s="123"/>
      <c r="J7" s="108" t="e">
        <f t="shared" si="1"/>
        <v>#N/A</v>
      </c>
      <c r="K7" s="109"/>
      <c r="L7" s="122">
        <v>135.5</v>
      </c>
      <c r="M7" s="107">
        <f>IF(ISNUMBER(L7),IF(L7&lt;='Reference (GIRLS)'!$F$7,5,IF(L7&lt;='Reference (GIRLS)'!$G$7,10,IF(L7&lt;='Reference (GIRLS)'!$H$7,25,IF(L7&lt;='Reference (GIRLS)'!$I$7,50,IF(L7&lt;='Reference (GIRLS)'!$J$7,75,IF(L7&lt;='Reference (GIRLS)'!$K$7,90,IF(L7&lt;='Reference (GIRLS)'!$L$7,95,IF(L7&gt;'Reference (GIRLS)'!$L$7,95)))))))),"")</f>
        <v>5</v>
      </c>
      <c r="N7" s="107">
        <f>N2/O2*O7</f>
        <v>0</v>
      </c>
      <c r="O7" s="104" t="str">
        <f t="shared" si="3"/>
        <v>0</v>
      </c>
      <c r="P7" s="108">
        <f t="shared" si="4"/>
        <v>26</v>
      </c>
      <c r="Q7" s="114"/>
      <c r="R7" s="122">
        <v>30.16</v>
      </c>
      <c r="S7" s="107">
        <f>IF(ISNUMBER(R7),IF(R7&lt;='Reference (GIRLS)'!$F$10,5,IF(R7&lt;='Reference (GIRLS)'!$G$10,10,IF(R7&lt;='Reference (GIRLS)'!$H$10,25,IF(R7&lt;='Reference (GIRLS)'!$I$10,50,IF(R7&lt;='Reference (GIRLS)'!$J$10,75,IF(R7&lt;='Reference (GIRLS)'!$K$10,90,IF(R7&lt;='Reference (GIRLS)'!$L$10,95,IF(R7&gt;'Reference (GIRLS)'!$L$10,95)))))))),"")</f>
        <v>10</v>
      </c>
      <c r="T7" s="108">
        <f t="shared" si="5"/>
        <v>22</v>
      </c>
      <c r="U7" s="114"/>
      <c r="V7" s="122">
        <v>54</v>
      </c>
      <c r="W7" s="108">
        <f t="shared" si="6"/>
        <v>1</v>
      </c>
      <c r="X7" s="114"/>
      <c r="Y7" s="114"/>
      <c r="Z7" s="122">
        <v>166</v>
      </c>
      <c r="AA7" s="108">
        <f t="shared" si="7"/>
        <v>1</v>
      </c>
      <c r="AB7" s="114"/>
      <c r="AC7" s="114"/>
      <c r="AD7" s="122">
        <v>166</v>
      </c>
      <c r="AE7" s="108">
        <f t="shared" si="8"/>
        <v>1</v>
      </c>
      <c r="AF7" s="114"/>
      <c r="AG7" s="114"/>
      <c r="AH7" s="122">
        <v>33</v>
      </c>
      <c r="AI7" s="107">
        <f>IF(ISNUMBER(AH7),IF(AH7&lt;='Reference (GIRLS)'!$F$25,5,IF(AH7&lt;='Reference (GIRLS)'!$G$25,10,IF(AH7&lt;='Reference (GIRLS)'!$H$25,25,IF(AH7&lt;='Reference (GIRLS)'!$I$25,50,IF(AH7&lt;='Reference (GIRLS)'!$J$25,75,IF(AH7&lt;='Reference (GIRLS)'!$K$25,90,IF(AH7&lt;='Reference (GIRLS)'!$L$25,95,IF(AH7&gt;'Reference (GIRLS)'!$L$25,95)))))))),"")</f>
        <v>75</v>
      </c>
      <c r="AJ7" s="107">
        <f>AJ2/AK2*AK7</f>
        <v>1.4285714285714286</v>
      </c>
      <c r="AK7" s="104" t="str">
        <f t="shared" si="9"/>
        <v>1</v>
      </c>
      <c r="AL7" s="108">
        <f t="shared" si="2"/>
        <v>25</v>
      </c>
      <c r="AM7" s="114"/>
      <c r="AN7" s="187">
        <v>0.14652777777777778</v>
      </c>
      <c r="AO7" s="107">
        <f>AO2/AP2*AP7</f>
        <v>0.7142857142857143</v>
      </c>
      <c r="AP7" s="104" t="str">
        <f t="shared" si="10"/>
        <v>1</v>
      </c>
      <c r="AQ7" s="108">
        <f>RANK(AN7,AN3:AN32,1)</f>
        <v>29</v>
      </c>
      <c r="AR7" s="114"/>
      <c r="AS7" s="186">
        <v>4.9000000000000004</v>
      </c>
      <c r="AT7" s="107">
        <f>AT2/AU2*AU7</f>
        <v>2.8571428571428572</v>
      </c>
      <c r="AU7" s="104" t="str">
        <f t="shared" si="11"/>
        <v>2</v>
      </c>
      <c r="AV7" s="108">
        <f t="shared" si="12"/>
        <v>22</v>
      </c>
      <c r="AW7" s="114"/>
      <c r="AX7" s="192">
        <v>8.8819999999999997</v>
      </c>
      <c r="AY7" s="107">
        <f>AY2/AZ2*AZ7</f>
        <v>2.1428571428571428</v>
      </c>
      <c r="AZ7" s="104" t="str">
        <f t="shared" si="13"/>
        <v>1</v>
      </c>
      <c r="BA7" s="108">
        <f>RANK(AX7,AX3:AX32,1)</f>
        <v>25</v>
      </c>
      <c r="BB7" s="114"/>
      <c r="BC7" s="106"/>
      <c r="BD7" s="107">
        <f>BD2/BE2*BE7</f>
        <v>0</v>
      </c>
      <c r="BE7" s="104" t="str">
        <f t="shared" si="14"/>
        <v>0</v>
      </c>
      <c r="BF7" s="108" t="e">
        <f t="shared" si="15"/>
        <v>#N/A</v>
      </c>
      <c r="BG7" s="109"/>
      <c r="BH7" s="110"/>
      <c r="BI7" s="107">
        <f t="shared" si="16"/>
        <v>7.1428571428571423</v>
      </c>
      <c r="BJ7" s="111">
        <f t="shared" si="17"/>
        <v>58</v>
      </c>
    </row>
    <row r="8" spans="1:64">
      <c r="A8" s="104">
        <v>6</v>
      </c>
      <c r="B8" s="103" t="s">
        <v>127</v>
      </c>
      <c r="D8" s="104" t="s">
        <v>95</v>
      </c>
      <c r="E8" s="122" t="s">
        <v>70</v>
      </c>
      <c r="F8" s="136"/>
      <c r="G8" s="108" t="e">
        <f t="shared" si="0"/>
        <v>#N/A</v>
      </c>
      <c r="H8" s="109"/>
      <c r="I8" s="123"/>
      <c r="J8" s="108" t="e">
        <f t="shared" si="1"/>
        <v>#N/A</v>
      </c>
      <c r="K8" s="109"/>
      <c r="L8" s="122">
        <v>147</v>
      </c>
      <c r="M8" s="107">
        <f>IF(ISNUMBER(L8),IF(L8&lt;='Reference (GIRLS)'!$F$7,5,IF(L8&lt;='Reference (GIRLS)'!$G$7,10,IF(L8&lt;='Reference (GIRLS)'!$H$7,25,IF(L8&lt;='Reference (GIRLS)'!$I$7,50,IF(L8&lt;='Reference (GIRLS)'!$J$7,75,IF(L8&lt;='Reference (GIRLS)'!$K$7,90,IF(L8&lt;='Reference (GIRLS)'!$L$7,95,IF(L8&gt;'Reference (GIRLS)'!$L$7,95)))))))),"")</f>
        <v>50</v>
      </c>
      <c r="N8" s="107">
        <f>N2/O2*O8</f>
        <v>4</v>
      </c>
      <c r="O8" s="104" t="str">
        <f t="shared" si="3"/>
        <v>4</v>
      </c>
      <c r="P8" s="108">
        <f t="shared" si="4"/>
        <v>15</v>
      </c>
      <c r="Q8" s="114"/>
      <c r="R8" s="122">
        <v>37.479999999999997</v>
      </c>
      <c r="S8" s="107">
        <f>IF(ISNUMBER(R8),IF(R8&lt;='Reference (GIRLS)'!$F$10,5,IF(R8&lt;='Reference (GIRLS)'!$G$10,10,IF(R8&lt;='Reference (GIRLS)'!$H$10,25,IF(R8&lt;='Reference (GIRLS)'!$I$10,50,IF(R8&lt;='Reference (GIRLS)'!$J$10,75,IF(R8&lt;='Reference (GIRLS)'!$K$10,90,IF(R8&lt;='Reference (GIRLS)'!$L$10,95,IF(R8&gt;'Reference (GIRLS)'!$L$10,95)))))))),"")</f>
        <v>50</v>
      </c>
      <c r="T8" s="108">
        <f t="shared" si="5"/>
        <v>14</v>
      </c>
      <c r="U8" s="114"/>
      <c r="V8" s="122"/>
      <c r="W8" s="108" t="e">
        <f t="shared" si="6"/>
        <v>#N/A</v>
      </c>
      <c r="X8" s="114"/>
      <c r="Y8" s="114"/>
      <c r="Z8" s="122"/>
      <c r="AA8" s="108" t="e">
        <f t="shared" si="7"/>
        <v>#N/A</v>
      </c>
      <c r="AB8" s="114"/>
      <c r="AC8" s="114"/>
      <c r="AD8" s="122"/>
      <c r="AE8" s="108" t="e">
        <f t="shared" si="8"/>
        <v>#N/A</v>
      </c>
      <c r="AF8" s="114"/>
      <c r="AG8" s="114"/>
      <c r="AH8" s="122">
        <v>34</v>
      </c>
      <c r="AI8" s="107">
        <f>IF(ISNUMBER(AH8),IF(AH8&lt;='Reference (GIRLS)'!$F$25,5,IF(AH8&lt;='Reference (GIRLS)'!$G$25,10,IF(AH8&lt;='Reference (GIRLS)'!$H$25,25,IF(AH8&lt;='Reference (GIRLS)'!$I$25,50,IF(AH8&lt;='Reference (GIRLS)'!$J$25,75,IF(AH8&lt;='Reference (GIRLS)'!$K$25,90,IF(AH8&lt;='Reference (GIRLS)'!$L$25,95,IF(AH8&gt;'Reference (GIRLS)'!$L$25,95)))))))),"")</f>
        <v>75</v>
      </c>
      <c r="AJ8" s="107">
        <f>AJ2/AK2*AK8</f>
        <v>2.8571428571428572</v>
      </c>
      <c r="AK8" s="104" t="str">
        <f t="shared" si="9"/>
        <v>2</v>
      </c>
      <c r="AL8" s="108">
        <f t="shared" si="2"/>
        <v>22</v>
      </c>
      <c r="AM8" s="114"/>
      <c r="AN8" s="187">
        <v>0.10277777777777779</v>
      </c>
      <c r="AO8" s="107">
        <f>AO2/AP2*AP8</f>
        <v>0.7142857142857143</v>
      </c>
      <c r="AP8" s="104" t="str">
        <f t="shared" si="10"/>
        <v>1</v>
      </c>
      <c r="AQ8" s="108">
        <f>RANK(AN8,AN3:AN32,1)</f>
        <v>7</v>
      </c>
      <c r="AR8" s="114"/>
      <c r="AS8" s="186">
        <v>5</v>
      </c>
      <c r="AT8" s="107">
        <f>AT2/AU2*AU8</f>
        <v>4.2857142857142856</v>
      </c>
      <c r="AU8" s="104" t="str">
        <f t="shared" si="11"/>
        <v>3</v>
      </c>
      <c r="AV8" s="108">
        <f t="shared" si="12"/>
        <v>21</v>
      </c>
      <c r="AW8" s="114"/>
      <c r="AX8" s="192">
        <v>8.06</v>
      </c>
      <c r="AY8" s="107">
        <f>AY2/AZ2*AZ8</f>
        <v>2.1428571428571428</v>
      </c>
      <c r="AZ8" s="104" t="str">
        <f t="shared" si="13"/>
        <v>1</v>
      </c>
      <c r="BA8" s="108">
        <f>RANK(AX8,AX3:AX32,1)</f>
        <v>8</v>
      </c>
      <c r="BB8" s="114"/>
      <c r="BC8" s="106"/>
      <c r="BD8" s="107">
        <f>BD2/BE2*BE8</f>
        <v>0</v>
      </c>
      <c r="BE8" s="104" t="str">
        <f t="shared" si="14"/>
        <v>0</v>
      </c>
      <c r="BF8" s="108" t="e">
        <f t="shared" si="15"/>
        <v>#N/A</v>
      </c>
      <c r="BG8" s="109"/>
      <c r="BH8" s="110"/>
      <c r="BI8" s="107">
        <f t="shared" si="16"/>
        <v>14</v>
      </c>
      <c r="BJ8" s="111">
        <f t="shared" si="17"/>
        <v>25</v>
      </c>
    </row>
    <row r="9" spans="1:64">
      <c r="A9" s="104">
        <v>7</v>
      </c>
      <c r="B9" s="103" t="s">
        <v>128</v>
      </c>
      <c r="D9" s="104" t="s">
        <v>95</v>
      </c>
      <c r="E9" s="122" t="s">
        <v>70</v>
      </c>
      <c r="F9" s="136"/>
      <c r="G9" s="108" t="e">
        <f t="shared" si="0"/>
        <v>#N/A</v>
      </c>
      <c r="H9" s="109"/>
      <c r="I9" s="123"/>
      <c r="J9" s="108" t="e">
        <f t="shared" si="1"/>
        <v>#N/A</v>
      </c>
      <c r="K9" s="109"/>
      <c r="L9" s="122">
        <v>160</v>
      </c>
      <c r="M9" s="107">
        <f>IF(ISNUMBER(L9),IF(L9&lt;='Reference (GIRLS)'!$F$7,5,IF(L9&lt;='Reference (GIRLS)'!$G$7,10,IF(L9&lt;='Reference (GIRLS)'!$H$7,25,IF(L9&lt;='Reference (GIRLS)'!$I$7,50,IF(L9&lt;='Reference (GIRLS)'!$J$7,75,IF(L9&lt;='Reference (GIRLS)'!$K$7,90,IF(L9&lt;='Reference (GIRLS)'!$L$7,95,IF(L9&gt;'Reference (GIRLS)'!$L$7,95)))))))),"")</f>
        <v>90</v>
      </c>
      <c r="N9" s="107">
        <f>N2/O2*O9</f>
        <v>8</v>
      </c>
      <c r="O9" s="104" t="str">
        <f t="shared" si="3"/>
        <v>8</v>
      </c>
      <c r="P9" s="108">
        <f t="shared" si="4"/>
        <v>4</v>
      </c>
      <c r="Q9" s="114"/>
      <c r="R9" s="122">
        <v>38.04</v>
      </c>
      <c r="S9" s="107">
        <f>IF(ISNUMBER(R9),IF(R9&lt;='Reference (GIRLS)'!$F$10,5,IF(R9&lt;='Reference (GIRLS)'!$G$10,10,IF(R9&lt;='Reference (GIRLS)'!$H$10,25,IF(R9&lt;='Reference (GIRLS)'!$I$10,50,IF(R9&lt;='Reference (GIRLS)'!$J$10,75,IF(R9&lt;='Reference (GIRLS)'!$K$10,90,IF(R9&lt;='Reference (GIRLS)'!$L$10,95,IF(R9&gt;'Reference (GIRLS)'!$L$10,95)))))))),"")</f>
        <v>50</v>
      </c>
      <c r="T9" s="108">
        <f t="shared" si="5"/>
        <v>13</v>
      </c>
      <c r="U9" s="114"/>
      <c r="V9" s="122"/>
      <c r="W9" s="108" t="e">
        <f t="shared" si="6"/>
        <v>#N/A</v>
      </c>
      <c r="X9" s="114"/>
      <c r="Y9" s="114"/>
      <c r="Z9" s="122"/>
      <c r="AA9" s="108" t="e">
        <f t="shared" si="7"/>
        <v>#N/A</v>
      </c>
      <c r="AB9" s="114"/>
      <c r="AC9" s="114"/>
      <c r="AD9" s="122"/>
      <c r="AE9" s="108" t="e">
        <f t="shared" si="8"/>
        <v>#N/A</v>
      </c>
      <c r="AF9" s="114"/>
      <c r="AG9" s="114"/>
      <c r="AH9" s="122">
        <v>39</v>
      </c>
      <c r="AI9" s="107">
        <f>IF(ISNUMBER(AH9),IF(AH9&lt;='Reference (GIRLS)'!$F$25,5,IF(AH9&lt;='Reference (GIRLS)'!$G$25,10,IF(AH9&lt;='Reference (GIRLS)'!$H$25,25,IF(AH9&lt;='Reference (GIRLS)'!$I$25,50,IF(AH9&lt;='Reference (GIRLS)'!$J$25,75,IF(AH9&lt;='Reference (GIRLS)'!$K$25,90,IF(AH9&lt;='Reference (GIRLS)'!$L$25,95,IF(AH9&gt;'Reference (GIRLS)'!$L$25,95)))))))),"")</f>
        <v>90</v>
      </c>
      <c r="AJ9" s="107">
        <f>AJ2/AK2*AK9</f>
        <v>4.2857142857142856</v>
      </c>
      <c r="AK9" s="104" t="str">
        <f t="shared" si="9"/>
        <v>3</v>
      </c>
      <c r="AL9" s="108">
        <f t="shared" si="2"/>
        <v>9</v>
      </c>
      <c r="AM9" s="114"/>
      <c r="AN9" s="187">
        <v>0.11319444444444444</v>
      </c>
      <c r="AO9" s="107">
        <f>AO2/AP2*AP9</f>
        <v>0.7142857142857143</v>
      </c>
      <c r="AP9" s="104" t="str">
        <f t="shared" si="10"/>
        <v>1</v>
      </c>
      <c r="AQ9" s="108">
        <f>RANK(AN9,AN3:AN32,1)</f>
        <v>13</v>
      </c>
      <c r="AR9" s="114"/>
      <c r="AS9" s="186">
        <v>5.85</v>
      </c>
      <c r="AT9" s="107">
        <f>AT2/AU2*AU9</f>
        <v>5.7142857142857144</v>
      </c>
      <c r="AU9" s="104" t="str">
        <f t="shared" si="11"/>
        <v>4</v>
      </c>
      <c r="AV9" s="108">
        <f t="shared" si="12"/>
        <v>8</v>
      </c>
      <c r="AW9" s="114"/>
      <c r="AX9" s="192">
        <v>8.4290000000000003</v>
      </c>
      <c r="AY9" s="107">
        <f>AY2/AZ2*AZ9</f>
        <v>2.1428571428571428</v>
      </c>
      <c r="AZ9" s="104" t="str">
        <f t="shared" si="13"/>
        <v>1</v>
      </c>
      <c r="BA9" s="108">
        <f>RANK(AX9,AX3:AX32,1)</f>
        <v>15</v>
      </c>
      <c r="BB9" s="114"/>
      <c r="BC9" s="106"/>
      <c r="BD9" s="107">
        <f>BD2/BE2*BE9</f>
        <v>0</v>
      </c>
      <c r="BE9" s="104" t="str">
        <f t="shared" si="14"/>
        <v>0</v>
      </c>
      <c r="BF9" s="108" t="e">
        <f t="shared" si="15"/>
        <v>#N/A</v>
      </c>
      <c r="BG9" s="109"/>
      <c r="BH9" s="110"/>
      <c r="BI9" s="107">
        <f t="shared" si="16"/>
        <v>20.857142857142854</v>
      </c>
      <c r="BJ9" s="111">
        <f t="shared" si="17"/>
        <v>15</v>
      </c>
    </row>
    <row r="10" spans="1:64">
      <c r="A10" s="104">
        <v>8</v>
      </c>
      <c r="B10" s="103" t="s">
        <v>129</v>
      </c>
      <c r="D10" s="104" t="s">
        <v>95</v>
      </c>
      <c r="E10" s="122" t="s">
        <v>70</v>
      </c>
      <c r="F10" s="136"/>
      <c r="G10" s="108" t="e">
        <f t="shared" si="0"/>
        <v>#N/A</v>
      </c>
      <c r="H10" s="109"/>
      <c r="I10" s="123"/>
      <c r="J10" s="108" t="e">
        <f t="shared" si="1"/>
        <v>#N/A</v>
      </c>
      <c r="K10" s="109"/>
      <c r="L10" s="122">
        <v>162</v>
      </c>
      <c r="M10" s="107">
        <f>IF(ISNUMBER(L10),IF(L10&lt;='Reference (GIRLS)'!$F$7,5,IF(L10&lt;='Reference (GIRLS)'!$G$7,10,IF(L10&lt;='Reference (GIRLS)'!$H$7,25,IF(L10&lt;='Reference (GIRLS)'!$I$7,50,IF(L10&lt;='Reference (GIRLS)'!$J$7,75,IF(L10&lt;='Reference (GIRLS)'!$K$7,90,IF(L10&lt;='Reference (GIRLS)'!$L$7,95,IF(L10&gt;'Reference (GIRLS)'!$L$7,95)))))))),"")</f>
        <v>95</v>
      </c>
      <c r="N10" s="107">
        <f>N2/O2*O10</f>
        <v>10</v>
      </c>
      <c r="O10" s="104" t="str">
        <f t="shared" si="3"/>
        <v>10</v>
      </c>
      <c r="P10" s="108">
        <f t="shared" si="4"/>
        <v>2</v>
      </c>
      <c r="Q10" s="114"/>
      <c r="R10" s="122">
        <v>47.24</v>
      </c>
      <c r="S10" s="107">
        <f>IF(ISNUMBER(R10),IF(R10&lt;='Reference (GIRLS)'!$F$10,5,IF(R10&lt;='Reference (GIRLS)'!$G$10,10,IF(R10&lt;='Reference (GIRLS)'!$H$10,25,IF(R10&lt;='Reference (GIRLS)'!$I$10,50,IF(R10&lt;='Reference (GIRLS)'!$J$10,75,IF(R10&lt;='Reference (GIRLS)'!$K$10,90,IF(R10&lt;='Reference (GIRLS)'!$L$10,95,IF(R10&gt;'Reference (GIRLS)'!$L$10,95)))))))),"")</f>
        <v>90</v>
      </c>
      <c r="T10" s="108">
        <f t="shared" si="5"/>
        <v>2</v>
      </c>
      <c r="U10" s="114"/>
      <c r="V10" s="122"/>
      <c r="W10" s="108" t="e">
        <f t="shared" si="6"/>
        <v>#N/A</v>
      </c>
      <c r="X10" s="114"/>
      <c r="Y10" s="114"/>
      <c r="Z10" s="122"/>
      <c r="AA10" s="108" t="e">
        <f t="shared" si="7"/>
        <v>#N/A</v>
      </c>
      <c r="AB10" s="114"/>
      <c r="AC10" s="114"/>
      <c r="AD10" s="122"/>
      <c r="AE10" s="108" t="e">
        <f t="shared" si="8"/>
        <v>#N/A</v>
      </c>
      <c r="AF10" s="114"/>
      <c r="AG10" s="114"/>
      <c r="AH10" s="122">
        <v>40</v>
      </c>
      <c r="AI10" s="107">
        <f>IF(ISNUMBER(AH10),IF(AH10&lt;='Reference (GIRLS)'!$F$25,5,IF(AH10&lt;='Reference (GIRLS)'!$G$25,10,IF(AH10&lt;='Reference (GIRLS)'!$H$25,25,IF(AH10&lt;='Reference (GIRLS)'!$I$25,50,IF(AH10&lt;='Reference (GIRLS)'!$J$25,75,IF(AH10&lt;='Reference (GIRLS)'!$K$25,90,IF(AH10&lt;='Reference (GIRLS)'!$L$25,95,IF(AH10&gt;'Reference (GIRLS)'!$L$25,95)))))))),"")</f>
        <v>95</v>
      </c>
      <c r="AJ10" s="107">
        <f>AJ2/AK2*AK10</f>
        <v>5.7142857142857144</v>
      </c>
      <c r="AK10" s="104" t="str">
        <f t="shared" si="9"/>
        <v>4</v>
      </c>
      <c r="AL10" s="108">
        <f t="shared" si="2"/>
        <v>7</v>
      </c>
      <c r="AM10" s="114"/>
      <c r="AN10" s="187"/>
      <c r="AO10" s="107">
        <f>AO2/AP2*AP10</f>
        <v>5</v>
      </c>
      <c r="AP10" s="104" t="str">
        <f t="shared" si="10"/>
        <v>7</v>
      </c>
      <c r="AQ10" s="108" t="e">
        <f>RANK(AN10,AN3:AN32,1)</f>
        <v>#N/A</v>
      </c>
      <c r="AR10" s="114"/>
      <c r="AS10" s="186">
        <v>6.35</v>
      </c>
      <c r="AT10" s="107">
        <f>AT2/AU2*AU10</f>
        <v>7.1428571428571432</v>
      </c>
      <c r="AU10" s="104" t="str">
        <f t="shared" si="11"/>
        <v>5</v>
      </c>
      <c r="AV10" s="108">
        <f t="shared" si="12"/>
        <v>6</v>
      </c>
      <c r="AW10" s="114"/>
      <c r="AX10" s="192">
        <v>8.7850000000000001</v>
      </c>
      <c r="AY10" s="107">
        <f>AY2/AZ2*AZ10</f>
        <v>2.1428571428571428</v>
      </c>
      <c r="AZ10" s="104" t="str">
        <f t="shared" si="13"/>
        <v>1</v>
      </c>
      <c r="BA10" s="108">
        <f>RANK(AX10,AX3:AX32,1)</f>
        <v>23</v>
      </c>
      <c r="BB10" s="114"/>
      <c r="BC10" s="106"/>
      <c r="BD10" s="107">
        <f>BD2/BE2*BE10</f>
        <v>0</v>
      </c>
      <c r="BE10" s="104" t="str">
        <f t="shared" si="14"/>
        <v>0</v>
      </c>
      <c r="BF10" s="108" t="e">
        <f t="shared" si="15"/>
        <v>#N/A</v>
      </c>
      <c r="BG10" s="109"/>
      <c r="BH10" s="110"/>
      <c r="BI10" s="107">
        <f t="shared" si="16"/>
        <v>30</v>
      </c>
      <c r="BJ10" s="111">
        <f t="shared" si="17"/>
        <v>4</v>
      </c>
    </row>
    <row r="11" spans="1:64">
      <c r="A11" s="104">
        <v>9</v>
      </c>
      <c r="B11" s="103" t="s">
        <v>130</v>
      </c>
      <c r="D11" s="104" t="s">
        <v>95</v>
      </c>
      <c r="E11" s="122" t="s">
        <v>70</v>
      </c>
      <c r="F11" s="136"/>
      <c r="G11" s="108" t="e">
        <f t="shared" si="0"/>
        <v>#N/A</v>
      </c>
      <c r="H11" s="109"/>
      <c r="I11" s="123"/>
      <c r="J11" s="108" t="e">
        <f t="shared" si="1"/>
        <v>#N/A</v>
      </c>
      <c r="K11" s="109"/>
      <c r="L11" s="122">
        <v>155</v>
      </c>
      <c r="M11" s="107">
        <f>IF(ISNUMBER(L11),IF(L11&lt;='Reference (GIRLS)'!$F$7,5,IF(L11&lt;='Reference (GIRLS)'!$G$7,10,IF(L11&lt;='Reference (GIRLS)'!$H$7,25,IF(L11&lt;='Reference (GIRLS)'!$I$7,50,IF(L11&lt;='Reference (GIRLS)'!$J$7,75,IF(L11&lt;='Reference (GIRLS)'!$K$7,90,IF(L11&lt;='Reference (GIRLS)'!$L$7,95,IF(L11&gt;'Reference (GIRLS)'!$L$7,95)))))))),"")</f>
        <v>75</v>
      </c>
      <c r="N11" s="107">
        <f>N2/O2*O11</f>
        <v>6</v>
      </c>
      <c r="O11" s="104" t="str">
        <f t="shared" si="3"/>
        <v>6</v>
      </c>
      <c r="P11" s="108">
        <f t="shared" si="4"/>
        <v>11</v>
      </c>
      <c r="Q11" s="114"/>
      <c r="R11" s="122">
        <v>43.9</v>
      </c>
      <c r="S11" s="107">
        <f>IF(ISNUMBER(R11),IF(R11&lt;='Reference (GIRLS)'!$F$10,5,IF(R11&lt;='Reference (GIRLS)'!$G$10,10,IF(R11&lt;='Reference (GIRLS)'!$H$10,25,IF(R11&lt;='Reference (GIRLS)'!$I$10,50,IF(R11&lt;='Reference (GIRLS)'!$J$10,75,IF(R11&lt;='Reference (GIRLS)'!$K$10,90,IF(R11&lt;='Reference (GIRLS)'!$L$10,95,IF(R11&gt;'Reference (GIRLS)'!$L$10,95)))))))),"")</f>
        <v>75</v>
      </c>
      <c r="T11" s="108">
        <f t="shared" si="5"/>
        <v>7</v>
      </c>
      <c r="U11" s="114"/>
      <c r="V11" s="122"/>
      <c r="W11" s="108" t="e">
        <f t="shared" si="6"/>
        <v>#N/A</v>
      </c>
      <c r="X11" s="114"/>
      <c r="Y11" s="114"/>
      <c r="Z11" s="122"/>
      <c r="AA11" s="108" t="e">
        <f t="shared" si="7"/>
        <v>#N/A</v>
      </c>
      <c r="AB11" s="114"/>
      <c r="AC11" s="114"/>
      <c r="AD11" s="122"/>
      <c r="AE11" s="108" t="e">
        <f t="shared" si="8"/>
        <v>#N/A</v>
      </c>
      <c r="AF11" s="114"/>
      <c r="AG11" s="114"/>
      <c r="AH11" s="122">
        <v>34</v>
      </c>
      <c r="AI11" s="107">
        <f>IF(ISNUMBER(AH11),IF(AH11&lt;='Reference (GIRLS)'!$F$25,5,IF(AH11&lt;='Reference (GIRLS)'!$G$25,10,IF(AH11&lt;='Reference (GIRLS)'!$H$25,25,IF(AH11&lt;='Reference (GIRLS)'!$I$25,50,IF(AH11&lt;='Reference (GIRLS)'!$J$25,75,IF(AH11&lt;='Reference (GIRLS)'!$K$25,90,IF(AH11&lt;='Reference (GIRLS)'!$L$25,95,IF(AH11&gt;'Reference (GIRLS)'!$L$25,95)))))))),"")</f>
        <v>75</v>
      </c>
      <c r="AJ11" s="107">
        <f>AJ2/AK2*AK11</f>
        <v>2.8571428571428572</v>
      </c>
      <c r="AK11" s="104" t="str">
        <f t="shared" si="9"/>
        <v>2</v>
      </c>
      <c r="AL11" s="108">
        <f t="shared" si="2"/>
        <v>22</v>
      </c>
      <c r="AM11" s="114"/>
      <c r="AN11" s="187">
        <v>0.11875000000000001</v>
      </c>
      <c r="AO11" s="107">
        <f>AO2/AP2*AP11</f>
        <v>0.7142857142857143</v>
      </c>
      <c r="AP11" s="104" t="str">
        <f t="shared" si="10"/>
        <v>1</v>
      </c>
      <c r="AQ11" s="108">
        <f>RANK(AN11,AN3:AN32,1)</f>
        <v>17</v>
      </c>
      <c r="AR11" s="114"/>
      <c r="AS11" s="186">
        <v>6.55</v>
      </c>
      <c r="AT11" s="107">
        <f>AT2/AU2*AU11</f>
        <v>8.5714285714285712</v>
      </c>
      <c r="AU11" s="104" t="str">
        <f t="shared" si="11"/>
        <v>6</v>
      </c>
      <c r="AV11" s="108">
        <f t="shared" si="12"/>
        <v>4</v>
      </c>
      <c r="AW11" s="114"/>
      <c r="AX11" s="192">
        <v>8.0960000000000001</v>
      </c>
      <c r="AY11" s="107">
        <f>AY2/AZ2*AZ11</f>
        <v>2.1428571428571428</v>
      </c>
      <c r="AZ11" s="104" t="str">
        <f t="shared" si="13"/>
        <v>1</v>
      </c>
      <c r="BA11" s="108">
        <f>RANK(AX11,AX3:AX32,1)</f>
        <v>9</v>
      </c>
      <c r="BB11" s="114"/>
      <c r="BC11" s="106"/>
      <c r="BD11" s="107">
        <f>BD2/BE2*BE11</f>
        <v>0</v>
      </c>
      <c r="BE11" s="104" t="str">
        <f t="shared" si="14"/>
        <v>0</v>
      </c>
      <c r="BF11" s="108" t="e">
        <f t="shared" si="15"/>
        <v>#N/A</v>
      </c>
      <c r="BG11" s="109"/>
      <c r="BH11" s="110"/>
      <c r="BI11" s="107">
        <f t="shared" si="16"/>
        <v>20.285714285714285</v>
      </c>
      <c r="BJ11" s="111">
        <f t="shared" si="17"/>
        <v>16</v>
      </c>
    </row>
    <row r="12" spans="1:64">
      <c r="A12" s="104">
        <v>10</v>
      </c>
      <c r="B12" s="103" t="s">
        <v>131</v>
      </c>
      <c r="D12" s="104" t="s">
        <v>95</v>
      </c>
      <c r="E12" s="122" t="s">
        <v>70</v>
      </c>
      <c r="F12" s="136"/>
      <c r="G12" s="108" t="e">
        <f t="shared" si="0"/>
        <v>#N/A</v>
      </c>
      <c r="H12" s="109"/>
      <c r="I12" s="123"/>
      <c r="J12" s="108" t="e">
        <f t="shared" si="1"/>
        <v>#N/A</v>
      </c>
      <c r="K12" s="109"/>
      <c r="L12" s="122">
        <v>149</v>
      </c>
      <c r="M12" s="107">
        <f>IF(ISNUMBER(L12),IF(L12&lt;='Reference (GIRLS)'!$F$7,5,IF(L12&lt;='Reference (GIRLS)'!$G$7,10,IF(L12&lt;='Reference (GIRLS)'!$H$7,25,IF(L12&lt;='Reference (GIRLS)'!$I$7,50,IF(L12&lt;='Reference (GIRLS)'!$J$7,75,IF(L12&lt;='Reference (GIRLS)'!$K$7,90,IF(L12&lt;='Reference (GIRLS)'!$L$7,95,IF(L12&gt;'Reference (GIRLS)'!$L$7,95)))))))),"")</f>
        <v>50</v>
      </c>
      <c r="N12" s="107">
        <f>N2/O2*O12</f>
        <v>4</v>
      </c>
      <c r="O12" s="104" t="str">
        <f t="shared" si="3"/>
        <v>4</v>
      </c>
      <c r="P12" s="108">
        <f t="shared" si="4"/>
        <v>13</v>
      </c>
      <c r="Q12" s="114"/>
      <c r="R12" s="122">
        <v>38.880000000000003</v>
      </c>
      <c r="S12" s="107">
        <f>IF(ISNUMBER(R12),IF(R12&lt;='Reference (GIRLS)'!$F$10,5,IF(R12&lt;='Reference (GIRLS)'!$G$10,10,IF(R12&lt;='Reference (GIRLS)'!$H$10,25,IF(R12&lt;='Reference (GIRLS)'!$I$10,50,IF(R12&lt;='Reference (GIRLS)'!$J$10,75,IF(R12&lt;='Reference (GIRLS)'!$K$10,90,IF(R12&lt;='Reference (GIRLS)'!$L$10,95,IF(R12&gt;'Reference (GIRLS)'!$L$10,95)))))))),"")</f>
        <v>50</v>
      </c>
      <c r="T12" s="108">
        <f t="shared" si="5"/>
        <v>11</v>
      </c>
      <c r="U12" s="114"/>
      <c r="V12" s="122"/>
      <c r="W12" s="108" t="e">
        <f t="shared" si="6"/>
        <v>#N/A</v>
      </c>
      <c r="X12" s="114"/>
      <c r="Y12" s="114"/>
      <c r="Z12" s="122"/>
      <c r="AA12" s="108" t="e">
        <f t="shared" si="7"/>
        <v>#N/A</v>
      </c>
      <c r="AB12" s="114"/>
      <c r="AC12" s="114"/>
      <c r="AD12" s="122"/>
      <c r="AE12" s="108" t="e">
        <f t="shared" si="8"/>
        <v>#N/A</v>
      </c>
      <c r="AF12" s="114"/>
      <c r="AG12" s="114"/>
      <c r="AH12" s="122">
        <v>38</v>
      </c>
      <c r="AI12" s="107">
        <f>IF(ISNUMBER(AH12),IF(AH12&lt;='Reference (GIRLS)'!$F$25,5,IF(AH12&lt;='Reference (GIRLS)'!$G$25,10,IF(AH12&lt;='Reference (GIRLS)'!$H$25,25,IF(AH12&lt;='Reference (GIRLS)'!$I$25,50,IF(AH12&lt;='Reference (GIRLS)'!$J$25,75,IF(AH12&lt;='Reference (GIRLS)'!$K$25,90,IF(AH12&lt;='Reference (GIRLS)'!$L$25,95,IF(AH12&gt;'Reference (GIRLS)'!$L$25,95)))))))),"")</f>
        <v>90</v>
      </c>
      <c r="AJ12" s="107">
        <f>AJ2/AK2*AK12</f>
        <v>4.2857142857142856</v>
      </c>
      <c r="AK12" s="104" t="str">
        <f t="shared" si="9"/>
        <v>3</v>
      </c>
      <c r="AL12" s="108">
        <f t="shared" si="2"/>
        <v>11</v>
      </c>
      <c r="AM12" s="114"/>
      <c r="AN12" s="187">
        <v>0.14097222222222222</v>
      </c>
      <c r="AO12" s="107">
        <f>AO2/AP2*AP12</f>
        <v>0.7142857142857143</v>
      </c>
      <c r="AP12" s="104" t="str">
        <f t="shared" si="10"/>
        <v>1</v>
      </c>
      <c r="AQ12" s="108">
        <f>RANK(AN12,AN3:AN32,1)</f>
        <v>26</v>
      </c>
      <c r="AR12" s="114"/>
      <c r="AS12" s="186">
        <v>5.35</v>
      </c>
      <c r="AT12" s="107">
        <f>AT2/AU2*AU12</f>
        <v>4.2857142857142856</v>
      </c>
      <c r="AU12" s="104" t="str">
        <f t="shared" si="11"/>
        <v>3</v>
      </c>
      <c r="AV12" s="108">
        <f t="shared" si="12"/>
        <v>15</v>
      </c>
      <c r="AW12" s="114"/>
      <c r="AX12" s="192">
        <v>9.1539999999999999</v>
      </c>
      <c r="AY12" s="107">
        <f>AY2/AZ2*AZ12</f>
        <v>2.1428571428571428</v>
      </c>
      <c r="AZ12" s="104" t="str">
        <f t="shared" si="13"/>
        <v>1</v>
      </c>
      <c r="BA12" s="108">
        <f>RANK(AX12,AX3:AX32,1)</f>
        <v>30</v>
      </c>
      <c r="BB12" s="114"/>
      <c r="BC12" s="106"/>
      <c r="BD12" s="107">
        <f>BD2/BE2*BE12</f>
        <v>0</v>
      </c>
      <c r="BE12" s="104" t="str">
        <f t="shared" si="14"/>
        <v>0</v>
      </c>
      <c r="BF12" s="108" t="e">
        <f t="shared" si="15"/>
        <v>#N/A</v>
      </c>
      <c r="BG12" s="109"/>
      <c r="BH12" s="110"/>
      <c r="BI12" s="107">
        <f t="shared" si="16"/>
        <v>15.428571428571427</v>
      </c>
      <c r="BJ12" s="111">
        <f t="shared" si="17"/>
        <v>23</v>
      </c>
    </row>
    <row r="13" spans="1:64">
      <c r="A13" s="104">
        <v>11</v>
      </c>
      <c r="B13" s="103" t="s">
        <v>132</v>
      </c>
      <c r="D13" s="104" t="s">
        <v>95</v>
      </c>
      <c r="E13" s="122" t="s">
        <v>70</v>
      </c>
      <c r="F13" s="136"/>
      <c r="G13" s="108" t="e">
        <f t="shared" si="0"/>
        <v>#N/A</v>
      </c>
      <c r="H13" s="109"/>
      <c r="I13" s="123"/>
      <c r="J13" s="108" t="e">
        <f t="shared" si="1"/>
        <v>#N/A</v>
      </c>
      <c r="K13" s="109"/>
      <c r="L13" s="122">
        <v>168.5</v>
      </c>
      <c r="M13" s="107">
        <f>IF(ISNUMBER(L13),IF(L13&lt;='Reference (GIRLS)'!$F$7,5,IF(L13&lt;='Reference (GIRLS)'!$G$7,10,IF(L13&lt;='Reference (GIRLS)'!$H$7,25,IF(L13&lt;='Reference (GIRLS)'!$I$7,50,IF(L13&lt;='Reference (GIRLS)'!$J$7,75,IF(L13&lt;='Reference (GIRLS)'!$K$7,90,IF(L13&lt;='Reference (GIRLS)'!$L$7,95,IF(L13&gt;'Reference (GIRLS)'!$L$7,95)))))))),"")</f>
        <v>95</v>
      </c>
      <c r="N13" s="107">
        <f>N2/O2*O13</f>
        <v>10</v>
      </c>
      <c r="O13" s="104" t="str">
        <f t="shared" si="3"/>
        <v>10</v>
      </c>
      <c r="P13" s="108">
        <f t="shared" si="4"/>
        <v>1</v>
      </c>
      <c r="Q13" s="114"/>
      <c r="R13" s="122">
        <v>56.08</v>
      </c>
      <c r="S13" s="107">
        <f>IF(ISNUMBER(R13),IF(R13&lt;='Reference (GIRLS)'!$F$10,5,IF(R13&lt;='Reference (GIRLS)'!$G$10,10,IF(R13&lt;='Reference (GIRLS)'!$H$10,25,IF(R13&lt;='Reference (GIRLS)'!$I$10,50,IF(R13&lt;='Reference (GIRLS)'!$J$10,75,IF(R13&lt;='Reference (GIRLS)'!$K$10,90,IF(R13&lt;='Reference (GIRLS)'!$L$10,95,IF(R13&gt;'Reference (GIRLS)'!$L$10,95)))))))),"")</f>
        <v>95</v>
      </c>
      <c r="T13" s="108">
        <f t="shared" si="5"/>
        <v>1</v>
      </c>
      <c r="U13" s="114"/>
      <c r="V13" s="122"/>
      <c r="W13" s="108" t="e">
        <f t="shared" si="6"/>
        <v>#N/A</v>
      </c>
      <c r="X13" s="114"/>
      <c r="Y13" s="114"/>
      <c r="Z13" s="122"/>
      <c r="AA13" s="108" t="e">
        <f t="shared" si="7"/>
        <v>#N/A</v>
      </c>
      <c r="AB13" s="114"/>
      <c r="AC13" s="114"/>
      <c r="AD13" s="122"/>
      <c r="AE13" s="108" t="e">
        <f t="shared" si="8"/>
        <v>#N/A</v>
      </c>
      <c r="AF13" s="114"/>
      <c r="AG13" s="114"/>
      <c r="AH13" s="122">
        <v>41</v>
      </c>
      <c r="AI13" s="107">
        <f>IF(ISNUMBER(AH13),IF(AH13&lt;='Reference (GIRLS)'!$F$25,5,IF(AH13&lt;='Reference (GIRLS)'!$G$25,10,IF(AH13&lt;='Reference (GIRLS)'!$H$25,25,IF(AH13&lt;='Reference (GIRLS)'!$I$25,50,IF(AH13&lt;='Reference (GIRLS)'!$J$25,75,IF(AH13&lt;='Reference (GIRLS)'!$K$25,90,IF(AH13&lt;='Reference (GIRLS)'!$L$25,95,IF(AH13&gt;'Reference (GIRLS)'!$L$25,95)))))))),"")</f>
        <v>95</v>
      </c>
      <c r="AJ13" s="107">
        <f>AJ2/AK2*AK13</f>
        <v>5.7142857142857144</v>
      </c>
      <c r="AK13" s="104" t="str">
        <f t="shared" si="9"/>
        <v>4</v>
      </c>
      <c r="AL13" s="108">
        <f t="shared" si="2"/>
        <v>6</v>
      </c>
      <c r="AM13" s="114"/>
      <c r="AN13" s="187">
        <v>0.1361111111111111</v>
      </c>
      <c r="AO13" s="107">
        <f>AO2/AP2*AP13</f>
        <v>0.7142857142857143</v>
      </c>
      <c r="AP13" s="104" t="str">
        <f t="shared" si="10"/>
        <v>1</v>
      </c>
      <c r="AQ13" s="108">
        <f>RANK(AN13,AN3:AN32,1)</f>
        <v>25</v>
      </c>
      <c r="AR13" s="114"/>
      <c r="AS13" s="186">
        <v>6.65</v>
      </c>
      <c r="AT13" s="107">
        <f>AT2/AU2*AU13</f>
        <v>8.5714285714285712</v>
      </c>
      <c r="AU13" s="104" t="str">
        <f t="shared" si="11"/>
        <v>6</v>
      </c>
      <c r="AV13" s="108">
        <f t="shared" si="12"/>
        <v>2</v>
      </c>
      <c r="AW13" s="114"/>
      <c r="AX13" s="192">
        <v>8.5229999999999997</v>
      </c>
      <c r="AY13" s="107">
        <f>AY2/AZ2*AZ13</f>
        <v>2.1428571428571428</v>
      </c>
      <c r="AZ13" s="104" t="str">
        <f t="shared" si="13"/>
        <v>1</v>
      </c>
      <c r="BA13" s="108">
        <f>RANK(AX13,AX3:AX32,1)</f>
        <v>19</v>
      </c>
      <c r="BB13" s="114"/>
      <c r="BC13" s="106"/>
      <c r="BD13" s="107">
        <f>BD2/BE2*BE13</f>
        <v>0</v>
      </c>
      <c r="BE13" s="104" t="str">
        <f t="shared" si="14"/>
        <v>0</v>
      </c>
      <c r="BF13" s="108" t="e">
        <f t="shared" si="15"/>
        <v>#N/A</v>
      </c>
      <c r="BG13" s="109"/>
      <c r="BH13" s="110"/>
      <c r="BI13" s="107">
        <f t="shared" si="16"/>
        <v>27.142857142857142</v>
      </c>
      <c r="BJ13" s="111">
        <f t="shared" si="17"/>
        <v>5</v>
      </c>
    </row>
    <row r="14" spans="1:64">
      <c r="A14" s="104">
        <v>12</v>
      </c>
      <c r="B14" s="103" t="s">
        <v>133</v>
      </c>
      <c r="D14" s="104" t="s">
        <v>95</v>
      </c>
      <c r="E14" s="122" t="s">
        <v>70</v>
      </c>
      <c r="F14" s="136"/>
      <c r="G14" s="108" t="e">
        <f t="shared" si="0"/>
        <v>#N/A</v>
      </c>
      <c r="H14" s="109"/>
      <c r="I14" s="123"/>
      <c r="J14" s="108" t="e">
        <f t="shared" si="1"/>
        <v>#N/A</v>
      </c>
      <c r="K14" s="109"/>
      <c r="L14" s="122">
        <v>159.5</v>
      </c>
      <c r="M14" s="107">
        <f>IF(ISNUMBER(L14),IF(L14&lt;='Reference (GIRLS)'!$F$7,5,IF(L14&lt;='Reference (GIRLS)'!$G$7,10,IF(L14&lt;='Reference (GIRLS)'!$H$7,25,IF(L14&lt;='Reference (GIRLS)'!$I$7,50,IF(L14&lt;='Reference (GIRLS)'!$J$7,75,IF(L14&lt;='Reference (GIRLS)'!$K$7,90,IF(L14&lt;='Reference (GIRLS)'!$L$7,95,IF(L14&gt;'Reference (GIRLS)'!$L$7,95)))))))),"")</f>
        <v>90</v>
      </c>
      <c r="N14" s="107">
        <f>N2/O2*O14</f>
        <v>8</v>
      </c>
      <c r="O14" s="104" t="str">
        <f t="shared" si="3"/>
        <v>8</v>
      </c>
      <c r="P14" s="108">
        <f t="shared" si="4"/>
        <v>5</v>
      </c>
      <c r="Q14" s="114"/>
      <c r="R14" s="122">
        <v>47.2</v>
      </c>
      <c r="S14" s="107">
        <f>IF(ISNUMBER(R14),IF(R14&lt;='Reference (GIRLS)'!$F$10,5,IF(R14&lt;='Reference (GIRLS)'!$G$10,10,IF(R14&lt;='Reference (GIRLS)'!$H$10,25,IF(R14&lt;='Reference (GIRLS)'!$I$10,50,IF(R14&lt;='Reference (GIRLS)'!$J$10,75,IF(R14&lt;='Reference (GIRLS)'!$K$10,90,IF(R14&lt;='Reference (GIRLS)'!$L$10,95,IF(R14&gt;'Reference (GIRLS)'!$L$10,95)))))))),"")</f>
        <v>90</v>
      </c>
      <c r="T14" s="108">
        <f t="shared" si="5"/>
        <v>3</v>
      </c>
      <c r="U14" s="114"/>
      <c r="V14" s="122"/>
      <c r="W14" s="108" t="e">
        <f t="shared" si="6"/>
        <v>#N/A</v>
      </c>
      <c r="X14" s="114"/>
      <c r="Y14" s="114"/>
      <c r="Z14" s="122"/>
      <c r="AA14" s="108" t="e">
        <f t="shared" si="7"/>
        <v>#N/A</v>
      </c>
      <c r="AB14" s="114"/>
      <c r="AC14" s="114"/>
      <c r="AD14" s="122"/>
      <c r="AE14" s="108" t="e">
        <f t="shared" si="8"/>
        <v>#N/A</v>
      </c>
      <c r="AF14" s="114"/>
      <c r="AG14" s="114"/>
      <c r="AH14" s="122">
        <v>38</v>
      </c>
      <c r="AI14" s="107">
        <f>IF(ISNUMBER(AH14),IF(AH14&lt;='Reference (GIRLS)'!$F$25,5,IF(AH14&lt;='Reference (GIRLS)'!$G$25,10,IF(AH14&lt;='Reference (GIRLS)'!$H$25,25,IF(AH14&lt;='Reference (GIRLS)'!$I$25,50,IF(AH14&lt;='Reference (GIRLS)'!$J$25,75,IF(AH14&lt;='Reference (GIRLS)'!$K$25,90,IF(AH14&lt;='Reference (GIRLS)'!$L$25,95,IF(AH14&gt;'Reference (GIRLS)'!$L$25,95)))))))),"")</f>
        <v>90</v>
      </c>
      <c r="AJ14" s="107">
        <f>AJ2/AK2*AK14</f>
        <v>4.2857142857142856</v>
      </c>
      <c r="AK14" s="104" t="str">
        <f t="shared" si="9"/>
        <v>3</v>
      </c>
      <c r="AL14" s="108">
        <f t="shared" si="2"/>
        <v>11</v>
      </c>
      <c r="AM14" s="114"/>
      <c r="AN14" s="187">
        <v>9.0972222222222218E-2</v>
      </c>
      <c r="AO14" s="107">
        <f>AO2/AP2*AP14</f>
        <v>2.8571428571428572</v>
      </c>
      <c r="AP14" s="104" t="str">
        <f t="shared" si="10"/>
        <v>4</v>
      </c>
      <c r="AQ14" s="108">
        <f>RANK(AN14,AN3:AN32,1)</f>
        <v>2</v>
      </c>
      <c r="AR14" s="114"/>
      <c r="AS14" s="186">
        <v>5.2</v>
      </c>
      <c r="AT14" s="107">
        <f>AT2/AU2*AU14</f>
        <v>4.2857142857142856</v>
      </c>
      <c r="AU14" s="104" t="str">
        <f t="shared" si="11"/>
        <v>3</v>
      </c>
      <c r="AV14" s="108">
        <f t="shared" si="12"/>
        <v>18</v>
      </c>
      <c r="AW14" s="114"/>
      <c r="AX14" s="192">
        <v>7.9409999999999998</v>
      </c>
      <c r="AY14" s="107">
        <f>AY2/AZ2*AZ14</f>
        <v>4.2857142857142856</v>
      </c>
      <c r="AZ14" s="104" t="str">
        <f t="shared" si="13"/>
        <v>2</v>
      </c>
      <c r="BA14" s="108">
        <f>RANK(AX14,AX3:AX32,1)</f>
        <v>5</v>
      </c>
      <c r="BB14" s="114"/>
      <c r="BC14" s="106"/>
      <c r="BD14" s="107">
        <f>BD2/BE2*BE14</f>
        <v>0</v>
      </c>
      <c r="BE14" s="104" t="str">
        <f t="shared" si="14"/>
        <v>0</v>
      </c>
      <c r="BF14" s="108" t="e">
        <f t="shared" si="15"/>
        <v>#N/A</v>
      </c>
      <c r="BG14" s="109"/>
      <c r="BH14" s="110"/>
      <c r="BI14" s="107">
        <f t="shared" si="16"/>
        <v>23.714285714285712</v>
      </c>
      <c r="BJ14" s="111">
        <f t="shared" si="17"/>
        <v>6</v>
      </c>
    </row>
    <row r="15" spans="1:64">
      <c r="A15" s="104">
        <v>13</v>
      </c>
      <c r="B15" s="103" t="s">
        <v>134</v>
      </c>
      <c r="D15" s="104" t="s">
        <v>95</v>
      </c>
      <c r="E15" s="122" t="s">
        <v>70</v>
      </c>
      <c r="F15" s="136"/>
      <c r="G15" s="108" t="e">
        <f t="shared" si="0"/>
        <v>#N/A</v>
      </c>
      <c r="H15" s="109"/>
      <c r="I15" s="123"/>
      <c r="J15" s="108" t="e">
        <f t="shared" si="1"/>
        <v>#N/A</v>
      </c>
      <c r="K15" s="109"/>
      <c r="L15" s="122">
        <v>146.5</v>
      </c>
      <c r="M15" s="107">
        <f>IF(ISNUMBER(L15),IF(L15&lt;='Reference (GIRLS)'!$F$7,5,IF(L15&lt;='Reference (GIRLS)'!$G$7,10,IF(L15&lt;='Reference (GIRLS)'!$H$7,25,IF(L15&lt;='Reference (GIRLS)'!$I$7,50,IF(L15&lt;='Reference (GIRLS)'!$J$7,75,IF(L15&lt;='Reference (GIRLS)'!$K$7,90,IF(L15&lt;='Reference (GIRLS)'!$L$7,95,IF(L15&gt;'Reference (GIRLS)'!$L$7,95)))))))),"")</f>
        <v>25</v>
      </c>
      <c r="N15" s="107">
        <f>N2/O2*O15</f>
        <v>2</v>
      </c>
      <c r="O15" s="104" t="str">
        <f t="shared" si="3"/>
        <v>2</v>
      </c>
      <c r="P15" s="108">
        <f t="shared" si="4"/>
        <v>16</v>
      </c>
      <c r="Q15" s="114"/>
      <c r="R15" s="122">
        <v>44</v>
      </c>
      <c r="S15" s="107">
        <f>IF(ISNUMBER(R15),IF(R15&lt;='Reference (GIRLS)'!$F$10,5,IF(R15&lt;='Reference (GIRLS)'!$G$10,10,IF(R15&lt;='Reference (GIRLS)'!$H$10,25,IF(R15&lt;='Reference (GIRLS)'!$I$10,50,IF(R15&lt;='Reference (GIRLS)'!$J$10,75,IF(R15&lt;='Reference (GIRLS)'!$K$10,90,IF(R15&lt;='Reference (GIRLS)'!$L$10,95,IF(R15&gt;'Reference (GIRLS)'!$L$10,95)))))))),"")</f>
        <v>75</v>
      </c>
      <c r="T15" s="108">
        <f t="shared" si="5"/>
        <v>6</v>
      </c>
      <c r="U15" s="114"/>
      <c r="V15" s="122"/>
      <c r="W15" s="108" t="e">
        <f t="shared" si="6"/>
        <v>#N/A</v>
      </c>
      <c r="X15" s="114"/>
      <c r="Y15" s="114"/>
      <c r="Z15" s="122"/>
      <c r="AA15" s="108" t="e">
        <f t="shared" si="7"/>
        <v>#N/A</v>
      </c>
      <c r="AB15" s="114"/>
      <c r="AC15" s="114"/>
      <c r="AD15" s="122"/>
      <c r="AE15" s="108" t="e">
        <f t="shared" si="8"/>
        <v>#N/A</v>
      </c>
      <c r="AF15" s="114"/>
      <c r="AG15" s="114"/>
      <c r="AH15" s="122">
        <v>38</v>
      </c>
      <c r="AI15" s="107">
        <f>IF(ISNUMBER(AH15),IF(AH15&lt;='Reference (GIRLS)'!$F$25,5,IF(AH15&lt;='Reference (GIRLS)'!$G$25,10,IF(AH15&lt;='Reference (GIRLS)'!$H$25,25,IF(AH15&lt;='Reference (GIRLS)'!$I$25,50,IF(AH15&lt;='Reference (GIRLS)'!$J$25,75,IF(AH15&lt;='Reference (GIRLS)'!$K$25,90,IF(AH15&lt;='Reference (GIRLS)'!$L$25,95,IF(AH15&gt;'Reference (GIRLS)'!$L$25,95)))))))),"")</f>
        <v>90</v>
      </c>
      <c r="AJ15" s="107">
        <f>AJ2/AK2*AK15</f>
        <v>4.2857142857142856</v>
      </c>
      <c r="AK15" s="104" t="str">
        <f t="shared" si="9"/>
        <v>3</v>
      </c>
      <c r="AL15" s="108">
        <f t="shared" si="2"/>
        <v>11</v>
      </c>
      <c r="AM15" s="114"/>
      <c r="AN15" s="187">
        <v>0.10347222222222223</v>
      </c>
      <c r="AO15" s="107">
        <f>AO2/AP2*AP15</f>
        <v>0.7142857142857143</v>
      </c>
      <c r="AP15" s="104" t="str">
        <f t="shared" si="10"/>
        <v>1</v>
      </c>
      <c r="AQ15" s="108">
        <f>RANK(AN15,AN3:AN32,1)</f>
        <v>8</v>
      </c>
      <c r="AR15" s="114"/>
      <c r="AS15" s="186">
        <v>6.62</v>
      </c>
      <c r="AT15" s="107">
        <f>AT2/AU2*AU15</f>
        <v>8.5714285714285712</v>
      </c>
      <c r="AU15" s="104" t="str">
        <f t="shared" si="11"/>
        <v>6</v>
      </c>
      <c r="AV15" s="108">
        <f t="shared" si="12"/>
        <v>3</v>
      </c>
      <c r="AW15" s="114"/>
      <c r="AX15" s="192">
        <v>7.9359999999999999</v>
      </c>
      <c r="AY15" s="107">
        <f>AY2/AZ2*AZ15</f>
        <v>4.2857142857142856</v>
      </c>
      <c r="AZ15" s="104" t="str">
        <f t="shared" si="13"/>
        <v>2</v>
      </c>
      <c r="BA15" s="108">
        <f>RANK(AX15,AX3:AX32,1)</f>
        <v>4</v>
      </c>
      <c r="BB15" s="114"/>
      <c r="BC15" s="106"/>
      <c r="BD15" s="107">
        <f>BD2/BE2*BE15</f>
        <v>0</v>
      </c>
      <c r="BE15" s="104" t="str">
        <f t="shared" si="14"/>
        <v>0</v>
      </c>
      <c r="BF15" s="108" t="e">
        <f t="shared" si="15"/>
        <v>#N/A</v>
      </c>
      <c r="BG15" s="109"/>
      <c r="BH15" s="110"/>
      <c r="BI15" s="107">
        <f t="shared" si="16"/>
        <v>19.857142857142858</v>
      </c>
      <c r="BJ15" s="111">
        <f t="shared" si="17"/>
        <v>17</v>
      </c>
    </row>
    <row r="16" spans="1:64">
      <c r="A16" s="104">
        <v>14</v>
      </c>
      <c r="B16" s="103" t="s">
        <v>135</v>
      </c>
      <c r="D16" s="104" t="s">
        <v>95</v>
      </c>
      <c r="E16" s="122" t="s">
        <v>70</v>
      </c>
      <c r="F16" s="136"/>
      <c r="G16" s="108" t="e">
        <f t="shared" si="0"/>
        <v>#N/A</v>
      </c>
      <c r="H16" s="109"/>
      <c r="I16" s="123"/>
      <c r="J16" s="108" t="e">
        <f t="shared" si="1"/>
        <v>#N/A</v>
      </c>
      <c r="K16" s="109"/>
      <c r="L16" s="122">
        <v>159.5</v>
      </c>
      <c r="M16" s="107">
        <f>IF(ISNUMBER(L16),IF(L16&lt;='Reference (GIRLS)'!$F$7,5,IF(L16&lt;='Reference (GIRLS)'!$G$7,10,IF(L16&lt;='Reference (GIRLS)'!$H$7,25,IF(L16&lt;='Reference (GIRLS)'!$I$7,50,IF(L16&lt;='Reference (GIRLS)'!$J$7,75,IF(L16&lt;='Reference (GIRLS)'!$K$7,90,IF(L16&lt;='Reference (GIRLS)'!$L$7,95,IF(L16&gt;'Reference (GIRLS)'!$L$7,95)))))))),"")</f>
        <v>90</v>
      </c>
      <c r="N16" s="107">
        <f>N2/O2*O16</f>
        <v>8</v>
      </c>
      <c r="O16" s="104" t="str">
        <f t="shared" si="3"/>
        <v>8</v>
      </c>
      <c r="P16" s="108">
        <f t="shared" si="4"/>
        <v>5</v>
      </c>
      <c r="Q16" s="114"/>
      <c r="R16" s="122">
        <v>42.12</v>
      </c>
      <c r="S16" s="107">
        <f>IF(ISNUMBER(R16),IF(R16&lt;='Reference (GIRLS)'!$F$10,5,IF(R16&lt;='Reference (GIRLS)'!$G$10,10,IF(R16&lt;='Reference (GIRLS)'!$H$10,25,IF(R16&lt;='Reference (GIRLS)'!$I$10,50,IF(R16&lt;='Reference (GIRLS)'!$J$10,75,IF(R16&lt;='Reference (GIRLS)'!$K$10,90,IF(R16&lt;='Reference (GIRLS)'!$L$10,95,IF(R16&gt;'Reference (GIRLS)'!$L$10,95)))))))),"")</f>
        <v>75</v>
      </c>
      <c r="T16" s="108">
        <f t="shared" si="5"/>
        <v>9</v>
      </c>
      <c r="U16" s="114"/>
      <c r="V16" s="122"/>
      <c r="W16" s="108" t="e">
        <f t="shared" si="6"/>
        <v>#N/A</v>
      </c>
      <c r="X16" s="114"/>
      <c r="Y16" s="114"/>
      <c r="Z16" s="122"/>
      <c r="AA16" s="108" t="e">
        <f t="shared" si="7"/>
        <v>#N/A</v>
      </c>
      <c r="AB16" s="114"/>
      <c r="AC16" s="114"/>
      <c r="AD16" s="122"/>
      <c r="AE16" s="108" t="e">
        <f t="shared" si="8"/>
        <v>#N/A</v>
      </c>
      <c r="AF16" s="114"/>
      <c r="AG16" s="114"/>
      <c r="AH16" s="122">
        <v>37</v>
      </c>
      <c r="AI16" s="107">
        <f>IF(ISNUMBER(AH16),IF(AH16&lt;='Reference (GIRLS)'!$F$25,5,IF(AH16&lt;='Reference (GIRLS)'!$G$25,10,IF(AH16&lt;='Reference (GIRLS)'!$H$25,25,IF(AH16&lt;='Reference (GIRLS)'!$I$25,50,IF(AH16&lt;='Reference (GIRLS)'!$J$25,75,IF(AH16&lt;='Reference (GIRLS)'!$K$25,90,IF(AH16&lt;='Reference (GIRLS)'!$L$25,95,IF(AH16&gt;'Reference (GIRLS)'!$L$25,95)))))))),"")</f>
        <v>90</v>
      </c>
      <c r="AJ16" s="107">
        <f>AJ2/AK2*AK16</f>
        <v>4.2857142857142856</v>
      </c>
      <c r="AK16" s="104" t="str">
        <f t="shared" si="9"/>
        <v>3</v>
      </c>
      <c r="AL16" s="108">
        <f t="shared" si="2"/>
        <v>16</v>
      </c>
      <c r="AM16" s="114"/>
      <c r="AN16" s="187">
        <v>0.1076388888888889</v>
      </c>
      <c r="AO16" s="107">
        <f>AO2/AP2*AP16</f>
        <v>0.7142857142857143</v>
      </c>
      <c r="AP16" s="104" t="str">
        <f t="shared" si="10"/>
        <v>1</v>
      </c>
      <c r="AQ16" s="108">
        <f>RANK(AN16,AN3:AN32,1)</f>
        <v>10</v>
      </c>
      <c r="AR16" s="114"/>
      <c r="AS16" s="186">
        <v>6.18</v>
      </c>
      <c r="AT16" s="107">
        <f>AT2/AU2*AU16</f>
        <v>7.1428571428571432</v>
      </c>
      <c r="AU16" s="104" t="str">
        <f t="shared" si="11"/>
        <v>5</v>
      </c>
      <c r="AV16" s="108">
        <f t="shared" si="12"/>
        <v>7</v>
      </c>
      <c r="AW16" s="114"/>
      <c r="AX16" s="192">
        <v>8.0449999999999999</v>
      </c>
      <c r="AY16" s="107">
        <f>AY2/AZ2*AZ16</f>
        <v>2.1428571428571428</v>
      </c>
      <c r="AZ16" s="104" t="str">
        <f t="shared" si="13"/>
        <v>1</v>
      </c>
      <c r="BA16" s="108">
        <f>RANK(AX16,AX3:AX32,1)</f>
        <v>7</v>
      </c>
      <c r="BB16" s="114"/>
      <c r="BC16" s="106"/>
      <c r="BD16" s="107">
        <f>BD2/BE2*BE16</f>
        <v>0</v>
      </c>
      <c r="BE16" s="104" t="str">
        <f t="shared" si="14"/>
        <v>0</v>
      </c>
      <c r="BF16" s="108" t="e">
        <f t="shared" si="15"/>
        <v>#N/A</v>
      </c>
      <c r="BG16" s="109"/>
      <c r="BH16" s="110"/>
      <c r="BI16" s="107">
        <f t="shared" si="16"/>
        <v>22.285714285714285</v>
      </c>
      <c r="BJ16" s="111">
        <f t="shared" si="17"/>
        <v>13</v>
      </c>
    </row>
    <row r="17" spans="1:64">
      <c r="A17" s="104">
        <v>15</v>
      </c>
      <c r="B17" s="103" t="s">
        <v>136</v>
      </c>
      <c r="D17" s="104" t="s">
        <v>95</v>
      </c>
      <c r="E17" s="122" t="s">
        <v>70</v>
      </c>
      <c r="F17" s="136"/>
      <c r="G17" s="108" t="e">
        <f t="shared" si="0"/>
        <v>#N/A</v>
      </c>
      <c r="H17" s="109"/>
      <c r="I17" s="123"/>
      <c r="J17" s="108" t="e">
        <f t="shared" si="1"/>
        <v>#N/A</v>
      </c>
      <c r="K17" s="109"/>
      <c r="L17" s="122">
        <v>159</v>
      </c>
      <c r="M17" s="107">
        <f>IF(ISNUMBER(L17),IF(L17&lt;='Reference (GIRLS)'!$F$7,5,IF(L17&lt;='Reference (GIRLS)'!$G$7,10,IF(L17&lt;='Reference (GIRLS)'!$H$7,25,IF(L17&lt;='Reference (GIRLS)'!$I$7,50,IF(L17&lt;='Reference (GIRLS)'!$J$7,75,IF(L17&lt;='Reference (GIRLS)'!$K$7,90,IF(L17&lt;='Reference (GIRLS)'!$L$7,95,IF(L17&gt;'Reference (GIRLS)'!$L$7,95)))))))),"")</f>
        <v>90</v>
      </c>
      <c r="N17" s="107">
        <f>N2/O2*O17</f>
        <v>8</v>
      </c>
      <c r="O17" s="104" t="str">
        <f t="shared" si="3"/>
        <v>8</v>
      </c>
      <c r="P17" s="108">
        <f t="shared" si="4"/>
        <v>8</v>
      </c>
      <c r="Q17" s="114"/>
      <c r="R17" s="122">
        <v>45.94</v>
      </c>
      <c r="S17" s="107">
        <f>IF(ISNUMBER(R17),IF(R17&lt;='Reference (GIRLS)'!$F$10,5,IF(R17&lt;='Reference (GIRLS)'!$G$10,10,IF(R17&lt;='Reference (GIRLS)'!$H$10,25,IF(R17&lt;='Reference (GIRLS)'!$I$10,50,IF(R17&lt;='Reference (GIRLS)'!$J$10,75,IF(R17&lt;='Reference (GIRLS)'!$K$10,90,IF(R17&lt;='Reference (GIRLS)'!$L$10,95,IF(R17&gt;'Reference (GIRLS)'!$L$10,95)))))))),"")</f>
        <v>90</v>
      </c>
      <c r="T17" s="108">
        <f t="shared" si="5"/>
        <v>4</v>
      </c>
      <c r="U17" s="114"/>
      <c r="V17" s="122"/>
      <c r="W17" s="108" t="e">
        <f t="shared" si="6"/>
        <v>#N/A</v>
      </c>
      <c r="X17" s="114"/>
      <c r="Y17" s="114"/>
      <c r="Z17" s="122"/>
      <c r="AA17" s="108" t="e">
        <f t="shared" si="7"/>
        <v>#N/A</v>
      </c>
      <c r="AB17" s="114"/>
      <c r="AC17" s="114"/>
      <c r="AD17" s="122"/>
      <c r="AE17" s="108" t="e">
        <f t="shared" si="8"/>
        <v>#N/A</v>
      </c>
      <c r="AF17" s="114"/>
      <c r="AG17" s="114"/>
      <c r="AH17" s="122">
        <v>34</v>
      </c>
      <c r="AI17" s="107">
        <f>IF(ISNUMBER(AH17),IF(AH17&lt;='Reference (GIRLS)'!$F$25,5,IF(AH17&lt;='Reference (GIRLS)'!$G$25,10,IF(AH17&lt;='Reference (GIRLS)'!$H$25,25,IF(AH17&lt;='Reference (GIRLS)'!$I$25,50,IF(AH17&lt;='Reference (GIRLS)'!$J$25,75,IF(AH17&lt;='Reference (GIRLS)'!$K$25,90,IF(AH17&lt;='Reference (GIRLS)'!$L$25,95,IF(AH17&gt;'Reference (GIRLS)'!$L$25,95)))))))),"")</f>
        <v>75</v>
      </c>
      <c r="AJ17" s="107">
        <f>AJ2/AK2*AK17</f>
        <v>2.8571428571428572</v>
      </c>
      <c r="AK17" s="104" t="str">
        <f t="shared" si="9"/>
        <v>2</v>
      </c>
      <c r="AL17" s="108">
        <f t="shared" si="2"/>
        <v>22</v>
      </c>
      <c r="AM17" s="114"/>
      <c r="AN17" s="187">
        <v>0.14444444444444446</v>
      </c>
      <c r="AO17" s="107">
        <f>AO2/AP2*AP17</f>
        <v>0.7142857142857143</v>
      </c>
      <c r="AP17" s="104" t="str">
        <f t="shared" si="10"/>
        <v>1</v>
      </c>
      <c r="AQ17" s="108">
        <f>RANK(AN17,AN3:AN32,1)</f>
        <v>28</v>
      </c>
      <c r="AR17" s="114"/>
      <c r="AS17" s="186">
        <v>5.65</v>
      </c>
      <c r="AT17" s="107">
        <f>AT2/AU2*AU17</f>
        <v>5.7142857142857144</v>
      </c>
      <c r="AU17" s="104" t="str">
        <f t="shared" si="11"/>
        <v>4</v>
      </c>
      <c r="AV17" s="108">
        <f t="shared" si="12"/>
        <v>11</v>
      </c>
      <c r="AW17" s="114"/>
      <c r="AX17" s="192">
        <v>8.8789999999999996</v>
      </c>
      <c r="AY17" s="107">
        <f>AY2/AZ2*AZ17</f>
        <v>2.1428571428571428</v>
      </c>
      <c r="AZ17" s="104" t="str">
        <f t="shared" si="13"/>
        <v>1</v>
      </c>
      <c r="BA17" s="108">
        <f>RANK(AX17,AX3:AX32,1)</f>
        <v>24</v>
      </c>
      <c r="BB17" s="114"/>
      <c r="BC17" s="106"/>
      <c r="BD17" s="107">
        <f>BD2/BE2*BE17</f>
        <v>0</v>
      </c>
      <c r="BE17" s="104" t="str">
        <f t="shared" si="14"/>
        <v>0</v>
      </c>
      <c r="BF17" s="108" t="e">
        <f t="shared" si="15"/>
        <v>#N/A</v>
      </c>
      <c r="BG17" s="109"/>
      <c r="BH17" s="110"/>
      <c r="BI17" s="107">
        <f t="shared" si="16"/>
        <v>19.428571428571427</v>
      </c>
      <c r="BJ17" s="111">
        <f t="shared" si="17"/>
        <v>18</v>
      </c>
    </row>
    <row r="18" spans="1:64">
      <c r="A18" s="104">
        <v>16</v>
      </c>
      <c r="B18" s="103" t="s">
        <v>137</v>
      </c>
      <c r="D18" s="104" t="s">
        <v>95</v>
      </c>
      <c r="E18" s="122" t="s">
        <v>70</v>
      </c>
      <c r="F18" s="136"/>
      <c r="G18" s="108" t="e">
        <f t="shared" si="0"/>
        <v>#N/A</v>
      </c>
      <c r="H18" s="109"/>
      <c r="I18" s="123"/>
      <c r="J18" s="108" t="e">
        <f t="shared" si="1"/>
        <v>#N/A</v>
      </c>
      <c r="K18" s="109"/>
      <c r="L18" s="122">
        <v>145</v>
      </c>
      <c r="M18" s="107">
        <f>IF(ISNUMBER(L18),IF(L18&lt;='Reference (GIRLS)'!$F$7,5,IF(L18&lt;='Reference (GIRLS)'!$G$7,10,IF(L18&lt;='Reference (GIRLS)'!$H$7,25,IF(L18&lt;='Reference (GIRLS)'!$I$7,50,IF(L18&lt;='Reference (GIRLS)'!$J$7,75,IF(L18&lt;='Reference (GIRLS)'!$K$7,90,IF(L18&lt;='Reference (GIRLS)'!$L$7,95,IF(L18&gt;'Reference (GIRLS)'!$L$7,95)))))))),"")</f>
        <v>25</v>
      </c>
      <c r="N18" s="107">
        <f>N2/O2*O18</f>
        <v>2</v>
      </c>
      <c r="O18" s="104" t="str">
        <f t="shared" si="3"/>
        <v>2</v>
      </c>
      <c r="P18" s="108">
        <f t="shared" si="4"/>
        <v>17</v>
      </c>
      <c r="Q18" s="114"/>
      <c r="R18" s="122">
        <v>29.86</v>
      </c>
      <c r="S18" s="107">
        <f>IF(ISNUMBER(R18),IF(R18&lt;='Reference (GIRLS)'!$F$10,5,IF(R18&lt;='Reference (GIRLS)'!$G$10,10,IF(R18&lt;='Reference (GIRLS)'!$H$10,25,IF(R18&lt;='Reference (GIRLS)'!$I$10,50,IF(R18&lt;='Reference (GIRLS)'!$J$10,75,IF(R18&lt;='Reference (GIRLS)'!$K$10,90,IF(R18&lt;='Reference (GIRLS)'!$L$10,95,IF(R18&gt;'Reference (GIRLS)'!$L$10,95)))))))),"")</f>
        <v>5</v>
      </c>
      <c r="T18" s="108">
        <f t="shared" si="5"/>
        <v>24</v>
      </c>
      <c r="U18" s="114"/>
      <c r="V18" s="122"/>
      <c r="W18" s="108" t="e">
        <f t="shared" si="6"/>
        <v>#N/A</v>
      </c>
      <c r="X18" s="114"/>
      <c r="Y18" s="114"/>
      <c r="Z18" s="122"/>
      <c r="AA18" s="108" t="e">
        <f t="shared" si="7"/>
        <v>#N/A</v>
      </c>
      <c r="AB18" s="114"/>
      <c r="AC18" s="114"/>
      <c r="AD18" s="122"/>
      <c r="AE18" s="108" t="e">
        <f t="shared" si="8"/>
        <v>#N/A</v>
      </c>
      <c r="AF18" s="114"/>
      <c r="AG18" s="114"/>
      <c r="AH18" s="122">
        <v>44</v>
      </c>
      <c r="AI18" s="107">
        <f>IF(ISNUMBER(AH18),IF(AH18&lt;='Reference (GIRLS)'!$F$25,5,IF(AH18&lt;='Reference (GIRLS)'!$G$25,10,IF(AH18&lt;='Reference (GIRLS)'!$H$25,25,IF(AH18&lt;='Reference (GIRLS)'!$I$25,50,IF(AH18&lt;='Reference (GIRLS)'!$J$25,75,IF(AH18&lt;='Reference (GIRLS)'!$K$25,90,IF(AH18&lt;='Reference (GIRLS)'!$L$25,95,IF(AH18&gt;'Reference (GIRLS)'!$L$25,95)))))))),"")</f>
        <v>95</v>
      </c>
      <c r="AJ18" s="107">
        <f>AJ2/AK2*AK18</f>
        <v>7.1428571428571432</v>
      </c>
      <c r="AK18" s="104" t="str">
        <f t="shared" si="9"/>
        <v>5</v>
      </c>
      <c r="AL18" s="108">
        <f t="shared" si="2"/>
        <v>3</v>
      </c>
      <c r="AM18" s="114"/>
      <c r="AN18" s="187">
        <v>0.12291666666666667</v>
      </c>
      <c r="AO18" s="107">
        <f>AO2/AP2*AP18</f>
        <v>0.7142857142857143</v>
      </c>
      <c r="AP18" s="104" t="str">
        <f t="shared" si="10"/>
        <v>1</v>
      </c>
      <c r="AQ18" s="108">
        <f>RANK(AN18,AN3:AN32,1)</f>
        <v>23</v>
      </c>
      <c r="AR18" s="114"/>
      <c r="AS18" s="186">
        <v>5.5</v>
      </c>
      <c r="AT18" s="107">
        <f>AT2/AU2*AU18</f>
        <v>5.7142857142857144</v>
      </c>
      <c r="AU18" s="104" t="str">
        <f t="shared" si="11"/>
        <v>4</v>
      </c>
      <c r="AV18" s="108">
        <f t="shared" si="12"/>
        <v>13</v>
      </c>
      <c r="AW18" s="114"/>
      <c r="AX18" s="192">
        <v>8.4659999999999993</v>
      </c>
      <c r="AY18" s="107">
        <f>AY2/AZ2*AZ18</f>
        <v>2.1428571428571428</v>
      </c>
      <c r="AZ18" s="104" t="str">
        <f t="shared" si="13"/>
        <v>1</v>
      </c>
      <c r="BA18" s="108">
        <f>RANK(AX18,AX3:AX32,1)</f>
        <v>17</v>
      </c>
      <c r="BB18" s="114"/>
      <c r="BC18" s="106"/>
      <c r="BD18" s="107">
        <f>BD2/BE2*BE18</f>
        <v>0</v>
      </c>
      <c r="BE18" s="104" t="str">
        <f t="shared" si="14"/>
        <v>0</v>
      </c>
      <c r="BF18" s="108" t="e">
        <f t="shared" si="15"/>
        <v>#N/A</v>
      </c>
      <c r="BG18" s="109"/>
      <c r="BH18" s="110"/>
      <c r="BI18" s="107">
        <f t="shared" si="16"/>
        <v>17.714285714285712</v>
      </c>
      <c r="BJ18" s="111">
        <f t="shared" si="17"/>
        <v>19</v>
      </c>
    </row>
    <row r="19" spans="1:64">
      <c r="A19" s="104">
        <v>17</v>
      </c>
      <c r="B19" s="103" t="s">
        <v>138</v>
      </c>
      <c r="D19" s="104" t="s">
        <v>95</v>
      </c>
      <c r="E19" s="122" t="s">
        <v>70</v>
      </c>
      <c r="F19" s="136"/>
      <c r="G19" s="108" t="e">
        <f t="shared" si="0"/>
        <v>#N/A</v>
      </c>
      <c r="H19" s="109"/>
      <c r="I19" s="123"/>
      <c r="J19" s="108" t="e">
        <f t="shared" si="1"/>
        <v>#N/A</v>
      </c>
      <c r="K19" s="109"/>
      <c r="L19" s="122">
        <v>141.5</v>
      </c>
      <c r="M19" s="107">
        <f>IF(ISNUMBER(L19),IF(L19&lt;='Reference (GIRLS)'!$F$7,5,IF(L19&lt;='Reference (GIRLS)'!$G$7,10,IF(L19&lt;='Reference (GIRLS)'!$H$7,25,IF(L19&lt;='Reference (GIRLS)'!$I$7,50,IF(L19&lt;='Reference (GIRLS)'!$J$7,75,IF(L19&lt;='Reference (GIRLS)'!$K$7,90,IF(L19&lt;='Reference (GIRLS)'!$L$7,95,IF(L19&gt;'Reference (GIRLS)'!$L$7,95)))))))),"")</f>
        <v>10</v>
      </c>
      <c r="N19" s="107">
        <f>N2/O2*O19</f>
        <v>1</v>
      </c>
      <c r="O19" s="104" t="str">
        <f t="shared" si="3"/>
        <v>1</v>
      </c>
      <c r="P19" s="108">
        <f t="shared" si="4"/>
        <v>21</v>
      </c>
      <c r="Q19" s="114"/>
      <c r="R19" s="122">
        <v>34.619999999999997</v>
      </c>
      <c r="S19" s="107">
        <f>IF(ISNUMBER(R19),IF(R19&lt;='Reference (GIRLS)'!$F$10,5,IF(R19&lt;='Reference (GIRLS)'!$G$10,10,IF(R19&lt;='Reference (GIRLS)'!$H$10,25,IF(R19&lt;='Reference (GIRLS)'!$I$10,50,IF(R19&lt;='Reference (GIRLS)'!$J$10,75,IF(R19&lt;='Reference (GIRLS)'!$K$10,90,IF(R19&lt;='Reference (GIRLS)'!$L$10,95,IF(R19&gt;'Reference (GIRLS)'!$L$10,95)))))))),"")</f>
        <v>25</v>
      </c>
      <c r="T19" s="108">
        <f t="shared" si="5"/>
        <v>17</v>
      </c>
      <c r="U19" s="114"/>
      <c r="V19" s="122"/>
      <c r="W19" s="108" t="e">
        <f t="shared" si="6"/>
        <v>#N/A</v>
      </c>
      <c r="X19" s="114"/>
      <c r="Y19" s="114"/>
      <c r="Z19" s="122"/>
      <c r="AA19" s="108" t="e">
        <f t="shared" si="7"/>
        <v>#N/A</v>
      </c>
      <c r="AB19" s="114"/>
      <c r="AC19" s="114"/>
      <c r="AD19" s="122"/>
      <c r="AE19" s="108" t="e">
        <f t="shared" si="8"/>
        <v>#N/A</v>
      </c>
      <c r="AF19" s="114"/>
      <c r="AG19" s="114"/>
      <c r="AH19" s="122">
        <v>33</v>
      </c>
      <c r="AI19" s="107">
        <f>IF(ISNUMBER(AH19),IF(AH19&lt;='Reference (GIRLS)'!$F$25,5,IF(AH19&lt;='Reference (GIRLS)'!$G$25,10,IF(AH19&lt;='Reference (GIRLS)'!$H$25,25,IF(AH19&lt;='Reference (GIRLS)'!$I$25,50,IF(AH19&lt;='Reference (GIRLS)'!$J$25,75,IF(AH19&lt;='Reference (GIRLS)'!$K$25,90,IF(AH19&lt;='Reference (GIRLS)'!$L$25,95,IF(AH19&gt;'Reference (GIRLS)'!$L$25,95)))))))),"")</f>
        <v>75</v>
      </c>
      <c r="AJ19" s="107">
        <f>AJ2/AK2*AK19</f>
        <v>1.4285714285714286</v>
      </c>
      <c r="AK19" s="104" t="str">
        <f t="shared" si="9"/>
        <v>1</v>
      </c>
      <c r="AL19" s="108">
        <f t="shared" si="2"/>
        <v>25</v>
      </c>
      <c r="AM19" s="114"/>
      <c r="AN19" s="187">
        <v>0.14375000000000002</v>
      </c>
      <c r="AO19" s="107">
        <f>AO2/AP2*AP19</f>
        <v>0.7142857142857143</v>
      </c>
      <c r="AP19" s="104" t="str">
        <f t="shared" si="10"/>
        <v>1</v>
      </c>
      <c r="AQ19" s="108">
        <f>RANK(AN19,AN3:AN32,1)</f>
        <v>27</v>
      </c>
      <c r="AR19" s="114"/>
      <c r="AS19" s="186">
        <v>5.05</v>
      </c>
      <c r="AT19" s="107">
        <f>AT2/AU2*AU19</f>
        <v>4.2857142857142856</v>
      </c>
      <c r="AU19" s="104" t="str">
        <f t="shared" si="11"/>
        <v>3</v>
      </c>
      <c r="AV19" s="108">
        <f t="shared" si="12"/>
        <v>20</v>
      </c>
      <c r="AW19" s="114"/>
      <c r="AX19" s="192">
        <v>9.02</v>
      </c>
      <c r="AY19" s="107">
        <f>AY2/AZ2*AZ19</f>
        <v>2.1428571428571428</v>
      </c>
      <c r="AZ19" s="104" t="str">
        <f t="shared" si="13"/>
        <v>1</v>
      </c>
      <c r="BA19" s="108">
        <f>RANK(AX19,AX3:AX32,1)</f>
        <v>28</v>
      </c>
      <c r="BB19" s="114"/>
      <c r="BC19" s="106"/>
      <c r="BD19" s="107">
        <f>BD2/BE2*BE19</f>
        <v>0</v>
      </c>
      <c r="BE19" s="104" t="str">
        <f t="shared" si="14"/>
        <v>0</v>
      </c>
      <c r="BF19" s="108" t="e">
        <f t="shared" si="15"/>
        <v>#N/A</v>
      </c>
      <c r="BG19" s="109"/>
      <c r="BH19" s="110"/>
      <c r="BI19" s="107">
        <f t="shared" si="16"/>
        <v>9.5714285714285712</v>
      </c>
      <c r="BJ19" s="111">
        <f t="shared" si="17"/>
        <v>50</v>
      </c>
    </row>
    <row r="20" spans="1:64">
      <c r="A20" s="104">
        <v>18</v>
      </c>
      <c r="B20" s="103" t="s">
        <v>151</v>
      </c>
      <c r="D20" s="104" t="s">
        <v>95</v>
      </c>
      <c r="E20" s="122" t="s">
        <v>70</v>
      </c>
      <c r="F20" s="136"/>
      <c r="G20" s="108" t="e">
        <f t="shared" si="0"/>
        <v>#N/A</v>
      </c>
      <c r="H20" s="109"/>
      <c r="I20" s="123"/>
      <c r="J20" s="108" t="e">
        <f t="shared" si="1"/>
        <v>#N/A</v>
      </c>
      <c r="K20" s="109"/>
      <c r="L20" s="122">
        <v>142</v>
      </c>
      <c r="M20" s="107">
        <f>IF(ISNUMBER(L20),IF(L20&lt;='Reference (GIRLS)'!$F$7,5,IF(L20&lt;='Reference (GIRLS)'!$G$7,10,IF(L20&lt;='Reference (GIRLS)'!$H$7,25,IF(L20&lt;='Reference (GIRLS)'!$I$7,50,IF(L20&lt;='Reference (GIRLS)'!$J$7,75,IF(L20&lt;='Reference (GIRLS)'!$K$7,90,IF(L20&lt;='Reference (GIRLS)'!$L$7,95,IF(L20&gt;'Reference (GIRLS)'!$L$7,95)))))))),"")</f>
        <v>10</v>
      </c>
      <c r="N20" s="107">
        <f>N2/O2*O20</f>
        <v>1</v>
      </c>
      <c r="O20" s="104" t="str">
        <f t="shared" si="3"/>
        <v>1</v>
      </c>
      <c r="P20" s="108">
        <f t="shared" si="4"/>
        <v>20</v>
      </c>
      <c r="Q20" s="114"/>
      <c r="R20" s="122">
        <v>31.84</v>
      </c>
      <c r="S20" s="107">
        <f>IF(ISNUMBER(R20),IF(R20&lt;='Reference (GIRLS)'!$F$10,5,IF(R20&lt;='Reference (GIRLS)'!$G$10,10,IF(R20&lt;='Reference (GIRLS)'!$H$10,25,IF(R20&lt;='Reference (GIRLS)'!$I$10,50,IF(R20&lt;='Reference (GIRLS)'!$J$10,75,IF(R20&lt;='Reference (GIRLS)'!$K$10,90,IF(R20&lt;='Reference (GIRLS)'!$L$10,95,IF(R20&gt;'Reference (GIRLS)'!$L$10,95)))))))),"")</f>
        <v>10</v>
      </c>
      <c r="T20" s="108">
        <f t="shared" si="5"/>
        <v>20</v>
      </c>
      <c r="U20" s="114"/>
      <c r="V20" s="122"/>
      <c r="W20" s="108" t="e">
        <f t="shared" si="6"/>
        <v>#N/A</v>
      </c>
      <c r="X20" s="114"/>
      <c r="Y20" s="114"/>
      <c r="Z20" s="122"/>
      <c r="AA20" s="108" t="e">
        <f t="shared" si="7"/>
        <v>#N/A</v>
      </c>
      <c r="AB20" s="114"/>
      <c r="AC20" s="114"/>
      <c r="AD20" s="122"/>
      <c r="AE20" s="108" t="e">
        <f t="shared" si="8"/>
        <v>#N/A</v>
      </c>
      <c r="AF20" s="114"/>
      <c r="AG20" s="114"/>
      <c r="AH20" s="122">
        <v>40</v>
      </c>
      <c r="AI20" s="107">
        <f>IF(ISNUMBER(AH20),IF(AH20&lt;='Reference (GIRLS)'!$F$25,5,IF(AH20&lt;='Reference (GIRLS)'!$G$25,10,IF(AH20&lt;='Reference (GIRLS)'!$H$25,25,IF(AH20&lt;='Reference (GIRLS)'!$I$25,50,IF(AH20&lt;='Reference (GIRLS)'!$J$25,75,IF(AH20&lt;='Reference (GIRLS)'!$K$25,90,IF(AH20&lt;='Reference (GIRLS)'!$L$25,95,IF(AH20&gt;'Reference (GIRLS)'!$L$25,95)))))))),"")</f>
        <v>95</v>
      </c>
      <c r="AJ20" s="107">
        <f>AJ2/AK2*AK20</f>
        <v>5.7142857142857144</v>
      </c>
      <c r="AK20" s="104" t="str">
        <f t="shared" si="9"/>
        <v>4</v>
      </c>
      <c r="AL20" s="108">
        <f t="shared" si="2"/>
        <v>7</v>
      </c>
      <c r="AM20" s="114"/>
      <c r="AN20" s="187">
        <v>0.11944444444444445</v>
      </c>
      <c r="AO20" s="107">
        <f>AO2/AP2*AP20</f>
        <v>0.7142857142857143</v>
      </c>
      <c r="AP20" s="104" t="str">
        <f t="shared" si="10"/>
        <v>1</v>
      </c>
      <c r="AQ20" s="108">
        <f>RANK(AN20,AN3:AN32,1)</f>
        <v>19</v>
      </c>
      <c r="AR20" s="114"/>
      <c r="AS20" s="186">
        <v>4.8</v>
      </c>
      <c r="AT20" s="107">
        <f>AT2/AU2*AU20</f>
        <v>2.8571428571428572</v>
      </c>
      <c r="AU20" s="104" t="str">
        <f t="shared" si="11"/>
        <v>2</v>
      </c>
      <c r="AV20" s="108">
        <f t="shared" si="12"/>
        <v>24</v>
      </c>
      <c r="AW20" s="114"/>
      <c r="AX20" s="192">
        <v>8.2940000000000005</v>
      </c>
      <c r="AY20" s="107">
        <f>AY2/AZ2*AZ20</f>
        <v>2.1428571428571428</v>
      </c>
      <c r="AZ20" s="104" t="str">
        <f t="shared" si="13"/>
        <v>1</v>
      </c>
      <c r="BA20" s="108">
        <f>RANK(AX20,AX3:AX32,1)</f>
        <v>13</v>
      </c>
      <c r="BB20" s="114"/>
      <c r="BC20" s="106"/>
      <c r="BD20" s="107">
        <f>BD2/BE2*BE20</f>
        <v>0</v>
      </c>
      <c r="BE20" s="104" t="str">
        <f t="shared" si="14"/>
        <v>0</v>
      </c>
      <c r="BF20" s="108" t="e">
        <f t="shared" si="15"/>
        <v>#N/A</v>
      </c>
      <c r="BG20" s="109"/>
      <c r="BH20" s="110"/>
      <c r="BI20" s="107">
        <f t="shared" si="16"/>
        <v>12.428571428571429</v>
      </c>
      <c r="BJ20" s="111">
        <f t="shared" si="17"/>
        <v>29</v>
      </c>
    </row>
    <row r="21" spans="1:64">
      <c r="A21" s="104">
        <v>19</v>
      </c>
      <c r="B21" s="103" t="s">
        <v>152</v>
      </c>
      <c r="D21" s="104" t="s">
        <v>95</v>
      </c>
      <c r="E21" s="122" t="s">
        <v>70</v>
      </c>
      <c r="F21" s="136"/>
      <c r="G21" s="108" t="e">
        <f t="shared" si="0"/>
        <v>#N/A</v>
      </c>
      <c r="H21" s="109"/>
      <c r="I21" s="123"/>
      <c r="J21" s="108" t="e">
        <f t="shared" si="1"/>
        <v>#N/A</v>
      </c>
      <c r="K21" s="109"/>
      <c r="L21" s="122">
        <v>159.5</v>
      </c>
      <c r="M21" s="107">
        <f>IF(ISNUMBER(L21),IF(L21&lt;='Reference (GIRLS)'!$F$7,5,IF(L21&lt;='Reference (GIRLS)'!$G$7,10,IF(L21&lt;='Reference (GIRLS)'!$H$7,25,IF(L21&lt;='Reference (GIRLS)'!$I$7,50,IF(L21&lt;='Reference (GIRLS)'!$J$7,75,IF(L21&lt;='Reference (GIRLS)'!$K$7,90,IF(L21&lt;='Reference (GIRLS)'!$L$7,95,IF(L21&gt;'Reference (GIRLS)'!$L$7,95)))))))),"")</f>
        <v>90</v>
      </c>
      <c r="N21" s="107">
        <f>N2/O2*O21</f>
        <v>8</v>
      </c>
      <c r="O21" s="104" t="str">
        <f t="shared" si="3"/>
        <v>8</v>
      </c>
      <c r="P21" s="108">
        <f t="shared" si="4"/>
        <v>5</v>
      </c>
      <c r="Q21" s="114"/>
      <c r="R21" s="122">
        <v>44.08</v>
      </c>
      <c r="S21" s="107">
        <f>IF(ISNUMBER(R21),IF(R21&lt;='Reference (GIRLS)'!$F$10,5,IF(R21&lt;='Reference (GIRLS)'!$G$10,10,IF(R21&lt;='Reference (GIRLS)'!$H$10,25,IF(R21&lt;='Reference (GIRLS)'!$I$10,50,IF(R21&lt;='Reference (GIRLS)'!$J$10,75,IF(R21&lt;='Reference (GIRLS)'!$K$10,90,IF(R21&lt;='Reference (GIRLS)'!$L$10,95,IF(R21&gt;'Reference (GIRLS)'!$L$10,95)))))))),"")</f>
        <v>75</v>
      </c>
      <c r="T21" s="108">
        <f t="shared" si="5"/>
        <v>5</v>
      </c>
      <c r="U21" s="114"/>
      <c r="V21" s="122"/>
      <c r="W21" s="108" t="e">
        <f t="shared" si="6"/>
        <v>#N/A</v>
      </c>
      <c r="X21" s="114"/>
      <c r="Y21" s="114"/>
      <c r="Z21" s="122"/>
      <c r="AA21" s="108" t="e">
        <f t="shared" si="7"/>
        <v>#N/A</v>
      </c>
      <c r="AB21" s="114"/>
      <c r="AC21" s="114"/>
      <c r="AD21" s="122"/>
      <c r="AE21" s="108" t="e">
        <f t="shared" si="8"/>
        <v>#N/A</v>
      </c>
      <c r="AF21" s="114"/>
      <c r="AG21" s="114"/>
      <c r="AH21" s="122">
        <v>38</v>
      </c>
      <c r="AI21" s="107">
        <f>IF(ISNUMBER(AH21),IF(AH21&lt;='Reference (GIRLS)'!$F$25,5,IF(AH21&lt;='Reference (GIRLS)'!$G$25,10,IF(AH21&lt;='Reference (GIRLS)'!$H$25,25,IF(AH21&lt;='Reference (GIRLS)'!$I$25,50,IF(AH21&lt;='Reference (GIRLS)'!$J$25,75,IF(AH21&lt;='Reference (GIRLS)'!$K$25,90,IF(AH21&lt;='Reference (GIRLS)'!$L$25,95,IF(AH21&gt;'Reference (GIRLS)'!$L$25,95)))))))),"")</f>
        <v>90</v>
      </c>
      <c r="AJ21" s="107">
        <f>AJ2/AK2*AK21</f>
        <v>4.2857142857142856</v>
      </c>
      <c r="AK21" s="104" t="str">
        <f t="shared" si="9"/>
        <v>3</v>
      </c>
      <c r="AL21" s="108">
        <f t="shared" si="2"/>
        <v>11</v>
      </c>
      <c r="AM21" s="114"/>
      <c r="AN21" s="187">
        <v>0.11527777777777777</v>
      </c>
      <c r="AO21" s="107">
        <f>AO2/AP2*AP21</f>
        <v>0.7142857142857143</v>
      </c>
      <c r="AP21" s="104" t="str">
        <f t="shared" si="10"/>
        <v>1</v>
      </c>
      <c r="AQ21" s="108">
        <f>RANK(AN21,AN3:AN32,1)</f>
        <v>15</v>
      </c>
      <c r="AR21" s="114"/>
      <c r="AS21" s="186">
        <v>6.5</v>
      </c>
      <c r="AT21" s="107">
        <f>AT2/AU2*AU21</f>
        <v>8.5714285714285712</v>
      </c>
      <c r="AU21" s="104" t="str">
        <f t="shared" si="11"/>
        <v>6</v>
      </c>
      <c r="AV21" s="108">
        <f t="shared" si="12"/>
        <v>5</v>
      </c>
      <c r="AW21" s="114"/>
      <c r="AX21" s="192">
        <v>8.3699999999999992</v>
      </c>
      <c r="AY21" s="107">
        <f>AY2/AZ2*AZ21</f>
        <v>2.1428571428571428</v>
      </c>
      <c r="AZ21" s="104" t="str">
        <f t="shared" si="13"/>
        <v>1</v>
      </c>
      <c r="BA21" s="108">
        <f>RANK(AX21,AX3:AX32,1)</f>
        <v>14</v>
      </c>
      <c r="BB21" s="114"/>
      <c r="BC21" s="106"/>
      <c r="BD21" s="107">
        <f>BD2/BE2*BE21</f>
        <v>0</v>
      </c>
      <c r="BE21" s="104" t="str">
        <f t="shared" si="14"/>
        <v>0</v>
      </c>
      <c r="BF21" s="108" t="e">
        <f t="shared" si="15"/>
        <v>#N/A</v>
      </c>
      <c r="BG21" s="109"/>
      <c r="BH21" s="110"/>
      <c r="BI21" s="107">
        <f t="shared" si="16"/>
        <v>23.714285714285712</v>
      </c>
      <c r="BJ21" s="111">
        <f t="shared" si="17"/>
        <v>6</v>
      </c>
    </row>
    <row r="22" spans="1:64">
      <c r="A22" s="104">
        <v>20</v>
      </c>
      <c r="B22" s="103" t="s">
        <v>153</v>
      </c>
      <c r="D22" s="104" t="s">
        <v>95</v>
      </c>
      <c r="E22" s="122" t="s">
        <v>70</v>
      </c>
      <c r="F22" s="136"/>
      <c r="G22" s="108" t="e">
        <f t="shared" si="0"/>
        <v>#N/A</v>
      </c>
      <c r="H22" s="109"/>
      <c r="I22" s="123"/>
      <c r="J22" s="108" t="e">
        <f t="shared" si="1"/>
        <v>#N/A</v>
      </c>
      <c r="K22" s="109"/>
      <c r="L22" s="122">
        <v>140.5</v>
      </c>
      <c r="M22" s="107">
        <f>IF(ISNUMBER(L22),IF(L22&lt;='Reference (GIRLS)'!$F$7,5,IF(L22&lt;='Reference (GIRLS)'!$G$7,10,IF(L22&lt;='Reference (GIRLS)'!$H$7,25,IF(L22&lt;='Reference (GIRLS)'!$I$7,50,IF(L22&lt;='Reference (GIRLS)'!$J$7,75,IF(L22&lt;='Reference (GIRLS)'!$K$7,90,IF(L22&lt;='Reference (GIRLS)'!$L$7,95,IF(L22&gt;'Reference (GIRLS)'!$L$7,95)))))))),"")</f>
        <v>10</v>
      </c>
      <c r="N22" s="107">
        <f>N2/O2*O22</f>
        <v>1</v>
      </c>
      <c r="O22" s="104" t="str">
        <f t="shared" si="3"/>
        <v>1</v>
      </c>
      <c r="P22" s="108">
        <f t="shared" si="4"/>
        <v>22</v>
      </c>
      <c r="Q22" s="114"/>
      <c r="R22" s="122">
        <v>36</v>
      </c>
      <c r="S22" s="107">
        <f>IF(ISNUMBER(R22),IF(R22&lt;='Reference (GIRLS)'!$F$10,5,IF(R22&lt;='Reference (GIRLS)'!$G$10,10,IF(R22&lt;='Reference (GIRLS)'!$H$10,25,IF(R22&lt;='Reference (GIRLS)'!$I$10,50,IF(R22&lt;='Reference (GIRLS)'!$J$10,75,IF(R22&lt;='Reference (GIRLS)'!$K$10,90,IF(R22&lt;='Reference (GIRLS)'!$L$10,95,IF(R22&gt;'Reference (GIRLS)'!$L$10,95)))))))),"")</f>
        <v>25</v>
      </c>
      <c r="T22" s="108">
        <f t="shared" si="5"/>
        <v>15</v>
      </c>
      <c r="U22" s="114"/>
      <c r="V22" s="122"/>
      <c r="W22" s="108" t="e">
        <f t="shared" si="6"/>
        <v>#N/A</v>
      </c>
      <c r="X22" s="114"/>
      <c r="Y22" s="114"/>
      <c r="Z22" s="122"/>
      <c r="AA22" s="108" t="e">
        <f t="shared" si="7"/>
        <v>#N/A</v>
      </c>
      <c r="AB22" s="114"/>
      <c r="AC22" s="114"/>
      <c r="AD22" s="122"/>
      <c r="AE22" s="108" t="e">
        <f t="shared" si="8"/>
        <v>#N/A</v>
      </c>
      <c r="AF22" s="114"/>
      <c r="AG22" s="114"/>
      <c r="AH22" s="122">
        <v>45</v>
      </c>
      <c r="AI22" s="107">
        <f>IF(ISNUMBER(AH22),IF(AH22&lt;='Reference (GIRLS)'!$F$25,5,IF(AH22&lt;='Reference (GIRLS)'!$G$25,10,IF(AH22&lt;='Reference (GIRLS)'!$H$25,25,IF(AH22&lt;='Reference (GIRLS)'!$I$25,50,IF(AH22&lt;='Reference (GIRLS)'!$J$25,75,IF(AH22&lt;='Reference (GIRLS)'!$K$25,90,IF(AH22&lt;='Reference (GIRLS)'!$L$25,95,IF(AH22&gt;'Reference (GIRLS)'!$L$25,95)))))))),"")</f>
        <v>95</v>
      </c>
      <c r="AJ22" s="107">
        <f>AJ2/AK2*AK22</f>
        <v>7.1428571428571432</v>
      </c>
      <c r="AK22" s="104" t="str">
        <f t="shared" si="9"/>
        <v>5</v>
      </c>
      <c r="AL22" s="108">
        <f t="shared" si="2"/>
        <v>1</v>
      </c>
      <c r="AM22" s="114"/>
      <c r="AN22" s="187">
        <v>0.1125</v>
      </c>
      <c r="AO22" s="107">
        <f>AO2/AP2*AP22</f>
        <v>0.7142857142857143</v>
      </c>
      <c r="AP22" s="104" t="str">
        <f t="shared" si="10"/>
        <v>1</v>
      </c>
      <c r="AQ22" s="108">
        <f>RANK(AN22,AN3:AN32,1)</f>
        <v>12</v>
      </c>
      <c r="AR22" s="114"/>
      <c r="AS22" s="186">
        <v>4.5999999999999996</v>
      </c>
      <c r="AT22" s="107">
        <f>AT2/AU2*AU22</f>
        <v>2.8571428571428572</v>
      </c>
      <c r="AU22" s="104" t="str">
        <f t="shared" si="11"/>
        <v>2</v>
      </c>
      <c r="AV22" s="108">
        <f t="shared" si="12"/>
        <v>27</v>
      </c>
      <c r="AW22" s="114"/>
      <c r="AX22" s="192">
        <v>8.1769999999999996</v>
      </c>
      <c r="AY22" s="107">
        <f>AY2/AZ2*AZ22</f>
        <v>2.1428571428571428</v>
      </c>
      <c r="AZ22" s="104" t="str">
        <f t="shared" si="13"/>
        <v>1</v>
      </c>
      <c r="BA22" s="108">
        <f>RANK(AX22,AX3:AX32,1)</f>
        <v>10</v>
      </c>
      <c r="BB22" s="114"/>
      <c r="BC22" s="106"/>
      <c r="BD22" s="107">
        <f>BD2/BE2*BE22</f>
        <v>0</v>
      </c>
      <c r="BE22" s="104" t="str">
        <f t="shared" si="14"/>
        <v>0</v>
      </c>
      <c r="BF22" s="108" t="e">
        <f t="shared" si="15"/>
        <v>#N/A</v>
      </c>
      <c r="BG22" s="109"/>
      <c r="BH22" s="110"/>
      <c r="BI22" s="107">
        <f t="shared" si="16"/>
        <v>13.857142857142856</v>
      </c>
      <c r="BJ22" s="111">
        <f t="shared" si="17"/>
        <v>26</v>
      </c>
    </row>
    <row r="23" spans="1:64">
      <c r="A23" s="104">
        <v>21</v>
      </c>
      <c r="B23" s="103" t="s">
        <v>154</v>
      </c>
      <c r="D23" s="104" t="s">
        <v>95</v>
      </c>
      <c r="E23" s="122" t="s">
        <v>70</v>
      </c>
      <c r="F23" s="136"/>
      <c r="G23" s="108" t="e">
        <f t="shared" si="0"/>
        <v>#N/A</v>
      </c>
      <c r="H23" s="109"/>
      <c r="I23" s="123"/>
      <c r="J23" s="108" t="e">
        <f t="shared" si="1"/>
        <v>#N/A</v>
      </c>
      <c r="K23" s="109"/>
      <c r="L23" s="122">
        <v>149.5</v>
      </c>
      <c r="M23" s="107">
        <f>IF(ISNUMBER(L23),IF(L23&lt;='Reference (GIRLS)'!$F$7,5,IF(L23&lt;='Reference (GIRLS)'!$G$7,10,IF(L23&lt;='Reference (GIRLS)'!$H$7,25,IF(L23&lt;='Reference (GIRLS)'!$I$7,50,IF(L23&lt;='Reference (GIRLS)'!$J$7,75,IF(L23&lt;='Reference (GIRLS)'!$K$7,90,IF(L23&lt;='Reference (GIRLS)'!$L$7,95,IF(L23&gt;'Reference (GIRLS)'!$L$7,95)))))))),"")</f>
        <v>50</v>
      </c>
      <c r="N23" s="107">
        <f>N2/O2*O23</f>
        <v>4</v>
      </c>
      <c r="O23" s="104" t="str">
        <f t="shared" si="3"/>
        <v>4</v>
      </c>
      <c r="P23" s="108">
        <f t="shared" si="4"/>
        <v>12</v>
      </c>
      <c r="Q23" s="114"/>
      <c r="R23" s="122">
        <v>40.200000000000003</v>
      </c>
      <c r="S23" s="107">
        <f>IF(ISNUMBER(R23),IF(R23&lt;='Reference (GIRLS)'!$F$10,5,IF(R23&lt;='Reference (GIRLS)'!$G$10,10,IF(R23&lt;='Reference (GIRLS)'!$H$10,25,IF(R23&lt;='Reference (GIRLS)'!$I$10,50,IF(R23&lt;='Reference (GIRLS)'!$J$10,75,IF(R23&lt;='Reference (GIRLS)'!$K$10,90,IF(R23&lt;='Reference (GIRLS)'!$L$10,95,IF(R23&gt;'Reference (GIRLS)'!$L$10,95)))))))),"")</f>
        <v>50</v>
      </c>
      <c r="T23" s="108">
        <f t="shared" si="5"/>
        <v>10</v>
      </c>
      <c r="U23" s="114"/>
      <c r="V23" s="122"/>
      <c r="W23" s="108" t="e">
        <f t="shared" si="6"/>
        <v>#N/A</v>
      </c>
      <c r="X23" s="114"/>
      <c r="Y23" s="114"/>
      <c r="Z23" s="122"/>
      <c r="AA23" s="108" t="e">
        <f t="shared" si="7"/>
        <v>#N/A</v>
      </c>
      <c r="AB23" s="114"/>
      <c r="AC23" s="114"/>
      <c r="AD23" s="122"/>
      <c r="AE23" s="108" t="e">
        <f t="shared" si="8"/>
        <v>#N/A</v>
      </c>
      <c r="AF23" s="114"/>
      <c r="AG23" s="114"/>
      <c r="AH23" s="122">
        <v>37</v>
      </c>
      <c r="AI23" s="107">
        <f>IF(ISNUMBER(AH23),IF(AH23&lt;='Reference (GIRLS)'!$F$25,5,IF(AH23&lt;='Reference (GIRLS)'!$G$25,10,IF(AH23&lt;='Reference (GIRLS)'!$H$25,25,IF(AH23&lt;='Reference (GIRLS)'!$I$25,50,IF(AH23&lt;='Reference (GIRLS)'!$J$25,75,IF(AH23&lt;='Reference (GIRLS)'!$K$25,90,IF(AH23&lt;='Reference (GIRLS)'!$L$25,95,IF(AH23&gt;'Reference (GIRLS)'!$L$25,95)))))))),"")</f>
        <v>90</v>
      </c>
      <c r="AJ23" s="107">
        <f>AJ2/AK2*AK23</f>
        <v>4.2857142857142856</v>
      </c>
      <c r="AK23" s="104" t="str">
        <f t="shared" si="9"/>
        <v>3</v>
      </c>
      <c r="AL23" s="108">
        <f t="shared" si="2"/>
        <v>16</v>
      </c>
      <c r="AM23" s="114"/>
      <c r="AN23" s="187">
        <v>0.1076388888888889</v>
      </c>
      <c r="AO23" s="107">
        <f>AO2/AP2*AP23</f>
        <v>0.7142857142857143</v>
      </c>
      <c r="AP23" s="104" t="str">
        <f t="shared" si="10"/>
        <v>1</v>
      </c>
      <c r="AQ23" s="108">
        <f>RANK(AN23,AN3:AN32,1)</f>
        <v>10</v>
      </c>
      <c r="AR23" s="114"/>
      <c r="AS23" s="186">
        <v>5.55</v>
      </c>
      <c r="AT23" s="107">
        <f>AT2/AU2*AU23</f>
        <v>5.7142857142857144</v>
      </c>
      <c r="AU23" s="104" t="str">
        <f t="shared" si="11"/>
        <v>4</v>
      </c>
      <c r="AV23" s="108">
        <f t="shared" si="12"/>
        <v>12</v>
      </c>
      <c r="AW23" s="114"/>
      <c r="AX23" s="192">
        <v>8.6959999999999997</v>
      </c>
      <c r="AY23" s="107">
        <f>AY2/AZ2*AZ23</f>
        <v>2.1428571428571428</v>
      </c>
      <c r="AZ23" s="104" t="str">
        <f t="shared" si="13"/>
        <v>1</v>
      </c>
      <c r="BA23" s="108">
        <f>RANK(AX23,AX3:AX32,1)</f>
        <v>21</v>
      </c>
      <c r="BB23" s="114"/>
      <c r="BC23" s="106"/>
      <c r="BD23" s="107">
        <f>BD2/BE2*BE23</f>
        <v>0</v>
      </c>
      <c r="BE23" s="104" t="str">
        <f t="shared" si="14"/>
        <v>0</v>
      </c>
      <c r="BF23" s="108" t="e">
        <f t="shared" si="15"/>
        <v>#N/A</v>
      </c>
      <c r="BG23" s="109"/>
      <c r="BH23" s="110"/>
      <c r="BI23" s="107">
        <f t="shared" si="16"/>
        <v>16.857142857142854</v>
      </c>
      <c r="BJ23" s="111">
        <f t="shared" si="17"/>
        <v>20</v>
      </c>
    </row>
    <row r="24" spans="1:64">
      <c r="A24" s="104">
        <v>22</v>
      </c>
      <c r="B24" s="103" t="s">
        <v>155</v>
      </c>
      <c r="D24" s="104" t="s">
        <v>95</v>
      </c>
      <c r="E24" s="122" t="s">
        <v>70</v>
      </c>
      <c r="F24" s="136"/>
      <c r="G24" s="108" t="e">
        <f t="shared" si="0"/>
        <v>#N/A</v>
      </c>
      <c r="H24" s="109"/>
      <c r="I24" s="123"/>
      <c r="J24" s="108" t="e">
        <f t="shared" si="1"/>
        <v>#N/A</v>
      </c>
      <c r="K24" s="109"/>
      <c r="L24" s="122">
        <v>133</v>
      </c>
      <c r="M24" s="107">
        <f>IF(ISNUMBER(L24),IF(L24&lt;='Reference (GIRLS)'!$F$7,5,IF(L24&lt;='Reference (GIRLS)'!$G$7,10,IF(L24&lt;='Reference (GIRLS)'!$H$7,25,IF(L24&lt;='Reference (GIRLS)'!$I$7,50,IF(L24&lt;='Reference (GIRLS)'!$J$7,75,IF(L24&lt;='Reference (GIRLS)'!$K$7,90,IF(L24&lt;='Reference (GIRLS)'!$L$7,95,IF(L24&gt;'Reference (GIRLS)'!$L$7,95)))))))),"")</f>
        <v>5</v>
      </c>
      <c r="N24" s="107">
        <f>N2/O2*O24</f>
        <v>0</v>
      </c>
      <c r="O24" s="104" t="str">
        <f t="shared" si="3"/>
        <v>0</v>
      </c>
      <c r="P24" s="108">
        <f t="shared" si="4"/>
        <v>28</v>
      </c>
      <c r="Q24" s="114"/>
      <c r="R24" s="122">
        <v>23.42</v>
      </c>
      <c r="S24" s="107">
        <f>IF(ISNUMBER(R24),IF(R24&lt;='Reference (GIRLS)'!$F$10,5,IF(R24&lt;='Reference (GIRLS)'!$G$10,10,IF(R24&lt;='Reference (GIRLS)'!$H$10,25,IF(R24&lt;='Reference (GIRLS)'!$I$10,50,IF(R24&lt;='Reference (GIRLS)'!$J$10,75,IF(R24&lt;='Reference (GIRLS)'!$K$10,90,IF(R24&lt;='Reference (GIRLS)'!$L$10,95,IF(R24&gt;'Reference (GIRLS)'!$L$10,95)))))))),"")</f>
        <v>5</v>
      </c>
      <c r="T24" s="108">
        <f t="shared" si="5"/>
        <v>30</v>
      </c>
      <c r="U24" s="114"/>
      <c r="V24" s="122"/>
      <c r="W24" s="108" t="e">
        <f t="shared" si="6"/>
        <v>#N/A</v>
      </c>
      <c r="X24" s="114"/>
      <c r="Y24" s="114"/>
      <c r="Z24" s="122"/>
      <c r="AA24" s="108" t="e">
        <f t="shared" si="7"/>
        <v>#N/A</v>
      </c>
      <c r="AB24" s="114"/>
      <c r="AC24" s="114"/>
      <c r="AD24" s="122"/>
      <c r="AE24" s="108" t="e">
        <f t="shared" si="8"/>
        <v>#N/A</v>
      </c>
      <c r="AF24" s="114"/>
      <c r="AG24" s="114"/>
      <c r="AH24" s="122">
        <v>39</v>
      </c>
      <c r="AI24" s="107">
        <f>IF(ISNUMBER(AH24),IF(AH24&lt;='Reference (GIRLS)'!$F$25,5,IF(AH24&lt;='Reference (GIRLS)'!$G$25,10,IF(AH24&lt;='Reference (GIRLS)'!$H$25,25,IF(AH24&lt;='Reference (GIRLS)'!$I$25,50,IF(AH24&lt;='Reference (GIRLS)'!$J$25,75,IF(AH24&lt;='Reference (GIRLS)'!$K$25,90,IF(AH24&lt;='Reference (GIRLS)'!$L$25,95,IF(AH24&gt;'Reference (GIRLS)'!$L$25,95)))))))),"")</f>
        <v>90</v>
      </c>
      <c r="AJ24" s="107">
        <f>AJ2/AK2*AK24</f>
        <v>4.2857142857142856</v>
      </c>
      <c r="AK24" s="104" t="str">
        <f t="shared" si="9"/>
        <v>3</v>
      </c>
      <c r="AL24" s="108">
        <f t="shared" si="2"/>
        <v>9</v>
      </c>
      <c r="AM24" s="114"/>
      <c r="AN24" s="187">
        <v>0.11388888888888889</v>
      </c>
      <c r="AO24" s="107">
        <f>AO2/AP2*AP24</f>
        <v>0.7142857142857143</v>
      </c>
      <c r="AP24" s="104" t="str">
        <f t="shared" si="10"/>
        <v>1</v>
      </c>
      <c r="AQ24" s="108">
        <f>RANK(AN24,AN3:AN32,1)</f>
        <v>14</v>
      </c>
      <c r="AR24" s="114"/>
      <c r="AS24" s="186">
        <v>4.05</v>
      </c>
      <c r="AT24" s="107">
        <f>AT2/AU2*AU24</f>
        <v>1.4285714285714286</v>
      </c>
      <c r="AU24" s="104" t="str">
        <f t="shared" si="11"/>
        <v>1</v>
      </c>
      <c r="AV24" s="108">
        <f t="shared" si="12"/>
        <v>29</v>
      </c>
      <c r="AW24" s="114"/>
      <c r="AX24" s="192">
        <v>8.6</v>
      </c>
      <c r="AY24" s="107">
        <f>AY2/AZ2*AZ24</f>
        <v>2.1428571428571428</v>
      </c>
      <c r="AZ24" s="104" t="str">
        <f t="shared" si="13"/>
        <v>1</v>
      </c>
      <c r="BA24" s="108">
        <f>RANK(AX24,AX3:AX32,1)</f>
        <v>20</v>
      </c>
      <c r="BB24" s="114"/>
      <c r="BC24" s="106"/>
      <c r="BD24" s="107">
        <f>BD2/BE2*BE24</f>
        <v>0</v>
      </c>
      <c r="BE24" s="104" t="str">
        <f t="shared" si="14"/>
        <v>0</v>
      </c>
      <c r="BF24" s="108" t="e">
        <f t="shared" si="15"/>
        <v>#N/A</v>
      </c>
      <c r="BG24" s="109"/>
      <c r="BH24" s="110"/>
      <c r="BI24" s="107">
        <f t="shared" si="16"/>
        <v>8.5714285714285712</v>
      </c>
      <c r="BJ24" s="111">
        <f t="shared" si="17"/>
        <v>55</v>
      </c>
    </row>
    <row r="25" spans="1:64">
      <c r="A25" s="104">
        <v>23</v>
      </c>
      <c r="B25" s="103" t="s">
        <v>156</v>
      </c>
      <c r="D25" s="104" t="s">
        <v>95</v>
      </c>
      <c r="E25" s="122" t="s">
        <v>70</v>
      </c>
      <c r="F25" s="136"/>
      <c r="G25" s="108" t="e">
        <f t="shared" si="0"/>
        <v>#N/A</v>
      </c>
      <c r="H25" s="109"/>
      <c r="I25" s="123"/>
      <c r="J25" s="108" t="e">
        <f>RANK(I25,I25:I63,1)</f>
        <v>#N/A</v>
      </c>
      <c r="K25" s="109"/>
      <c r="L25" s="122">
        <v>145</v>
      </c>
      <c r="M25" s="107">
        <f>IF(ISNUMBER(L25),IF(L25&lt;='Reference (GIRLS)'!$F$7,5,IF(L25&lt;='Reference (GIRLS)'!$G$7,10,IF(L25&lt;='Reference (GIRLS)'!$H$7,25,IF(L25&lt;='Reference (GIRLS)'!$I$7,50,IF(L25&lt;='Reference (GIRLS)'!$J$7,75,IF(L25&lt;='Reference (GIRLS)'!$K$7,90,IF(L25&lt;='Reference (GIRLS)'!$L$7,95,IF(L25&gt;'Reference (GIRLS)'!$L$7,95)))))))),"")</f>
        <v>25</v>
      </c>
      <c r="N25" s="107">
        <f>N2/O2*O25</f>
        <v>2</v>
      </c>
      <c r="O25" s="104" t="str">
        <f t="shared" si="3"/>
        <v>2</v>
      </c>
      <c r="P25" s="108">
        <f t="shared" si="4"/>
        <v>17</v>
      </c>
      <c r="Q25" s="114"/>
      <c r="R25" s="122">
        <v>32.22</v>
      </c>
      <c r="S25" s="107">
        <f>IF(ISNUMBER(R25),IF(R25&lt;='Reference (GIRLS)'!$F$10,5,IF(R25&lt;='Reference (GIRLS)'!$G$10,10,IF(R25&lt;='Reference (GIRLS)'!$H$10,25,IF(R25&lt;='Reference (GIRLS)'!$I$10,50,IF(R25&lt;='Reference (GIRLS)'!$J$10,75,IF(R25&lt;='Reference (GIRLS)'!$K$10,90,IF(R25&lt;='Reference (GIRLS)'!$L$10,95,IF(R25&gt;'Reference (GIRLS)'!$L$10,95)))))))),"")</f>
        <v>10</v>
      </c>
      <c r="T25" s="108">
        <f t="shared" si="5"/>
        <v>19</v>
      </c>
      <c r="U25" s="114"/>
      <c r="V25" s="122"/>
      <c r="W25" s="108" t="e">
        <f t="shared" si="6"/>
        <v>#N/A</v>
      </c>
      <c r="X25" s="114"/>
      <c r="Y25" s="114"/>
      <c r="Z25" s="122"/>
      <c r="AA25" s="108" t="e">
        <f t="shared" si="7"/>
        <v>#N/A</v>
      </c>
      <c r="AB25" s="114"/>
      <c r="AC25" s="114"/>
      <c r="AD25" s="122"/>
      <c r="AE25" s="108" t="e">
        <f t="shared" si="8"/>
        <v>#N/A</v>
      </c>
      <c r="AF25" s="114"/>
      <c r="AG25" s="114"/>
      <c r="AH25" s="122">
        <v>30</v>
      </c>
      <c r="AI25" s="107">
        <f>IF(ISNUMBER(AH25),IF(AH25&lt;='Reference (GIRLS)'!$F$25,5,IF(AH25&lt;='Reference (GIRLS)'!$G$25,10,IF(AH25&lt;='Reference (GIRLS)'!$H$25,25,IF(AH25&lt;='Reference (GIRLS)'!$I$25,50,IF(AH25&lt;='Reference (GIRLS)'!$J$25,75,IF(AH25&lt;='Reference (GIRLS)'!$K$25,90,IF(AH25&lt;='Reference (GIRLS)'!$L$25,95,IF(AH25&gt;'Reference (GIRLS)'!$L$25,95)))))))),"")</f>
        <v>50</v>
      </c>
      <c r="AJ25" s="107">
        <f>AJ2/AK2*AK25</f>
        <v>1.4285714285714286</v>
      </c>
      <c r="AK25" s="104" t="str">
        <f t="shared" si="9"/>
        <v>1</v>
      </c>
      <c r="AL25" s="108">
        <f t="shared" si="2"/>
        <v>27</v>
      </c>
      <c r="AM25" s="114"/>
      <c r="AN25" s="187">
        <v>0.10555555555555556</v>
      </c>
      <c r="AO25" s="107">
        <f>AO2/AP2*AP25</f>
        <v>0.7142857142857143</v>
      </c>
      <c r="AP25" s="104" t="str">
        <f t="shared" si="10"/>
        <v>1</v>
      </c>
      <c r="AQ25" s="108">
        <f>RANK(AN25,AN3:AN32,1)</f>
        <v>9</v>
      </c>
      <c r="AR25" s="114"/>
      <c r="AS25" s="186">
        <v>5.85</v>
      </c>
      <c r="AT25" s="107">
        <f>AT2/AU2*AU25</f>
        <v>5.7142857142857144</v>
      </c>
      <c r="AU25" s="104" t="str">
        <f t="shared" si="11"/>
        <v>4</v>
      </c>
      <c r="AV25" s="108">
        <f t="shared" si="12"/>
        <v>8</v>
      </c>
      <c r="AW25" s="114"/>
      <c r="AX25" s="192">
        <v>8.1880000000000006</v>
      </c>
      <c r="AY25" s="107">
        <f>AY2/AZ2*AZ25</f>
        <v>2.1428571428571428</v>
      </c>
      <c r="AZ25" s="104" t="str">
        <f t="shared" si="13"/>
        <v>1</v>
      </c>
      <c r="BA25" s="108">
        <f>RANK(AX25,AX3:AX32,1)</f>
        <v>12</v>
      </c>
      <c r="BB25" s="114"/>
      <c r="BC25" s="106"/>
      <c r="BD25" s="107">
        <f>BD2/BE2*BE25</f>
        <v>0</v>
      </c>
      <c r="BE25" s="104" t="str">
        <f t="shared" si="14"/>
        <v>0</v>
      </c>
      <c r="BF25" s="108" t="e">
        <f t="shared" si="15"/>
        <v>#N/A</v>
      </c>
      <c r="BG25" s="109"/>
      <c r="BH25" s="110"/>
      <c r="BI25" s="107">
        <f t="shared" si="16"/>
        <v>12</v>
      </c>
      <c r="BJ25" s="111">
        <f t="shared" si="17"/>
        <v>34</v>
      </c>
    </row>
    <row r="26" spans="1:64" s="229" customFormat="1">
      <c r="A26" s="230">
        <v>24</v>
      </c>
      <c r="B26" s="229" t="s">
        <v>157</v>
      </c>
      <c r="C26" s="230"/>
      <c r="D26" s="230" t="s">
        <v>95</v>
      </c>
      <c r="E26" s="231" t="s">
        <v>70</v>
      </c>
      <c r="F26" s="240"/>
      <c r="G26" s="232" t="e">
        <f t="shared" si="0"/>
        <v>#N/A</v>
      </c>
      <c r="H26" s="233"/>
      <c r="I26" s="241"/>
      <c r="J26" s="232" t="e">
        <f>RANK(I26,I26:I63,1)</f>
        <v>#N/A</v>
      </c>
      <c r="K26" s="233"/>
      <c r="L26" s="231">
        <v>136.5</v>
      </c>
      <c r="M26" s="235">
        <f>IF(ISNUMBER(L26),IF(L26&lt;='Reference (GIRLS)'!$F$7,5,IF(L26&lt;='Reference (GIRLS)'!$G$7,10,IF(L26&lt;='Reference (GIRLS)'!$H$7,25,IF(L26&lt;='Reference (GIRLS)'!$I$7,50,IF(L26&lt;='Reference (GIRLS)'!$J$7,75,IF(L26&lt;='Reference (GIRLS)'!$K$7,90,IF(L26&lt;='Reference (GIRLS)'!$L$7,95,IF(L26&gt;'Reference (GIRLS)'!$L$7,95)))))))),"")</f>
        <v>5</v>
      </c>
      <c r="N26" s="235">
        <f>N2/O2*O26</f>
        <v>0</v>
      </c>
      <c r="O26" s="230" t="str">
        <f t="shared" si="3"/>
        <v>0</v>
      </c>
      <c r="P26" s="232">
        <f t="shared" si="4"/>
        <v>24</v>
      </c>
      <c r="Q26" s="232"/>
      <c r="R26" s="231">
        <v>26.46</v>
      </c>
      <c r="S26" s="235">
        <f>IF(ISNUMBER(R26),IF(R26&lt;='Reference (GIRLS)'!$F$10,5,IF(R26&lt;='Reference (GIRLS)'!$G$10,10,IF(R26&lt;='Reference (GIRLS)'!$H$10,25,IF(R26&lt;='Reference (GIRLS)'!$I$10,50,IF(R26&lt;='Reference (GIRLS)'!$J$10,75,IF(R26&lt;='Reference (GIRLS)'!$K$10,90,IF(R26&lt;='Reference (GIRLS)'!$L$10,95,IF(R26&gt;'Reference (GIRLS)'!$L$10,95)))))))),"")</f>
        <v>5</v>
      </c>
      <c r="T26" s="232">
        <f t="shared" si="5"/>
        <v>27</v>
      </c>
      <c r="U26" s="232"/>
      <c r="V26" s="231"/>
      <c r="W26" s="232" t="e">
        <f t="shared" si="6"/>
        <v>#N/A</v>
      </c>
      <c r="X26" s="232"/>
      <c r="Y26" s="232"/>
      <c r="Z26" s="231"/>
      <c r="AA26" s="232" t="e">
        <f t="shared" si="7"/>
        <v>#N/A</v>
      </c>
      <c r="AB26" s="232"/>
      <c r="AC26" s="232"/>
      <c r="AD26" s="231"/>
      <c r="AE26" s="232" t="e">
        <f t="shared" si="8"/>
        <v>#N/A</v>
      </c>
      <c r="AF26" s="232"/>
      <c r="AG26" s="232"/>
      <c r="AH26" s="231">
        <v>36</v>
      </c>
      <c r="AI26" s="235">
        <f>IF(ISNUMBER(AH26),IF(AH26&lt;='Reference (GIRLS)'!$F$25,5,IF(AH26&lt;='Reference (GIRLS)'!$G$25,10,IF(AH26&lt;='Reference (GIRLS)'!$H$25,25,IF(AH26&lt;='Reference (GIRLS)'!$I$25,50,IF(AH26&lt;='Reference (GIRLS)'!$J$25,75,IF(AH26&lt;='Reference (GIRLS)'!$K$25,90,IF(AH26&lt;='Reference (GIRLS)'!$L$25,95,IF(AH26&gt;'Reference (GIRLS)'!$L$25,95)))))))),"")</f>
        <v>75</v>
      </c>
      <c r="AJ26" s="235">
        <f>AJ2/AK2*AK26</f>
        <v>2.8571428571428572</v>
      </c>
      <c r="AK26" s="230" t="str">
        <f t="shared" si="9"/>
        <v>2</v>
      </c>
      <c r="AL26" s="232">
        <f t="shared" si="2"/>
        <v>19</v>
      </c>
      <c r="AM26" s="232"/>
      <c r="AN26" s="237">
        <v>0.11875000000000001</v>
      </c>
      <c r="AO26" s="235">
        <f>AO2/AP2*AP26</f>
        <v>0.7142857142857143</v>
      </c>
      <c r="AP26" s="230" t="str">
        <f t="shared" si="10"/>
        <v>1</v>
      </c>
      <c r="AQ26" s="232">
        <f>RANK(AN26,AN3:AN32,1)</f>
        <v>17</v>
      </c>
      <c r="AR26" s="232"/>
      <c r="AS26" s="238">
        <v>5.35</v>
      </c>
      <c r="AT26" s="235">
        <f>AT2/AU2*AU26</f>
        <v>4.2857142857142856</v>
      </c>
      <c r="AU26" s="230" t="str">
        <f t="shared" si="11"/>
        <v>3</v>
      </c>
      <c r="AV26" s="232">
        <f t="shared" si="12"/>
        <v>15</v>
      </c>
      <c r="AW26" s="232"/>
      <c r="AX26" s="239">
        <v>8.43</v>
      </c>
      <c r="AY26" s="235">
        <f>AY2/AZ2*AZ26</f>
        <v>2.1428571428571428</v>
      </c>
      <c r="AZ26" s="230" t="str">
        <f t="shared" si="13"/>
        <v>1</v>
      </c>
      <c r="BA26" s="232">
        <f>RANK(AX26,AX3:AX32,1)</f>
        <v>16</v>
      </c>
      <c r="BB26" s="232"/>
      <c r="BC26" s="242"/>
      <c r="BD26" s="235">
        <f>BD2/BE2*BE26</f>
        <v>0</v>
      </c>
      <c r="BE26" s="230" t="str">
        <f t="shared" si="14"/>
        <v>0</v>
      </c>
      <c r="BF26" s="232" t="e">
        <f t="shared" si="15"/>
        <v>#N/A</v>
      </c>
      <c r="BG26" s="233"/>
      <c r="BH26" s="232"/>
      <c r="BI26" s="235">
        <f t="shared" si="16"/>
        <v>10</v>
      </c>
      <c r="BJ26" s="232">
        <f t="shared" si="17"/>
        <v>45</v>
      </c>
      <c r="BK26" s="230"/>
      <c r="BL26" s="230"/>
    </row>
    <row r="27" spans="1:64" s="229" customFormat="1">
      <c r="A27" s="230">
        <v>25</v>
      </c>
      <c r="B27" s="229" t="s">
        <v>158</v>
      </c>
      <c r="C27" s="230"/>
      <c r="D27" s="230" t="s">
        <v>95</v>
      </c>
      <c r="E27" s="231" t="s">
        <v>70</v>
      </c>
      <c r="F27" s="240"/>
      <c r="G27" s="232" t="e">
        <f t="shared" si="0"/>
        <v>#N/A</v>
      </c>
      <c r="H27" s="233"/>
      <c r="I27" s="241"/>
      <c r="J27" s="232" t="e">
        <f>RANK(I27,I27:I63,1)</f>
        <v>#N/A</v>
      </c>
      <c r="K27" s="233"/>
      <c r="L27" s="231">
        <v>136</v>
      </c>
      <c r="M27" s="235">
        <f>IF(ISNUMBER(L27),IF(L27&lt;='Reference (GIRLS)'!$F$7,5,IF(L27&lt;='Reference (GIRLS)'!$G$7,10,IF(L27&lt;='Reference (GIRLS)'!$H$7,25,IF(L27&lt;='Reference (GIRLS)'!$I$7,50,IF(L27&lt;='Reference (GIRLS)'!$J$7,75,IF(L27&lt;='Reference (GIRLS)'!$K$7,90,IF(L27&lt;='Reference (GIRLS)'!$L$7,95,IF(L27&gt;'Reference (GIRLS)'!$L$7,95)))))))),"")</f>
        <v>5</v>
      </c>
      <c r="N27" s="235">
        <f>N2/O2*O27</f>
        <v>0</v>
      </c>
      <c r="O27" s="230" t="str">
        <f t="shared" si="3"/>
        <v>0</v>
      </c>
      <c r="P27" s="232">
        <f t="shared" si="4"/>
        <v>25</v>
      </c>
      <c r="Q27" s="232"/>
      <c r="R27" s="231">
        <v>25.8</v>
      </c>
      <c r="S27" s="235">
        <f>IF(ISNUMBER(R27),IF(R27&lt;='Reference (GIRLS)'!$F$10,5,IF(R27&lt;='Reference (GIRLS)'!$G$10,10,IF(R27&lt;='Reference (GIRLS)'!$H$10,25,IF(R27&lt;='Reference (GIRLS)'!$I$10,50,IF(R27&lt;='Reference (GIRLS)'!$J$10,75,IF(R27&lt;='Reference (GIRLS)'!$K$10,90,IF(R27&lt;='Reference (GIRLS)'!$L$10,95,IF(R27&gt;'Reference (GIRLS)'!$L$10,95)))))))),"")</f>
        <v>5</v>
      </c>
      <c r="T27" s="232">
        <f t="shared" si="5"/>
        <v>29</v>
      </c>
      <c r="U27" s="232"/>
      <c r="V27" s="231"/>
      <c r="W27" s="232" t="e">
        <f t="shared" si="6"/>
        <v>#N/A</v>
      </c>
      <c r="X27" s="232"/>
      <c r="Y27" s="232"/>
      <c r="Z27" s="231"/>
      <c r="AA27" s="232" t="e">
        <f t="shared" si="7"/>
        <v>#N/A</v>
      </c>
      <c r="AB27" s="232"/>
      <c r="AC27" s="232"/>
      <c r="AD27" s="231"/>
      <c r="AE27" s="232" t="e">
        <f t="shared" si="8"/>
        <v>#N/A</v>
      </c>
      <c r="AF27" s="232"/>
      <c r="AG27" s="232"/>
      <c r="AH27" s="231">
        <v>27</v>
      </c>
      <c r="AI27" s="235">
        <f>IF(ISNUMBER(AH27),IF(AH27&lt;='Reference (GIRLS)'!$F$25,5,IF(AH27&lt;='Reference (GIRLS)'!$G$25,10,IF(AH27&lt;='Reference (GIRLS)'!$H$25,25,IF(AH27&lt;='Reference (GIRLS)'!$I$25,50,IF(AH27&lt;='Reference (GIRLS)'!$J$25,75,IF(AH27&lt;='Reference (GIRLS)'!$K$25,90,IF(AH27&lt;='Reference (GIRLS)'!$L$25,95,IF(AH27&gt;'Reference (GIRLS)'!$L$25,95)))))))),"")</f>
        <v>25</v>
      </c>
      <c r="AJ27" s="235">
        <f>AJ2/AK2*AK27</f>
        <v>1.4285714285714286</v>
      </c>
      <c r="AK27" s="230" t="str">
        <f t="shared" si="9"/>
        <v>1</v>
      </c>
      <c r="AL27" s="232">
        <f t="shared" si="2"/>
        <v>30</v>
      </c>
      <c r="AM27" s="232"/>
      <c r="AN27" s="237">
        <v>0.12222222222222223</v>
      </c>
      <c r="AO27" s="235">
        <f>AO2/AP2*AP27</f>
        <v>0.7142857142857143</v>
      </c>
      <c r="AP27" s="230" t="str">
        <f t="shared" si="10"/>
        <v>1</v>
      </c>
      <c r="AQ27" s="232">
        <f>RANK(AN27,AN3:AN32,1)</f>
        <v>22</v>
      </c>
      <c r="AR27" s="232"/>
      <c r="AS27" s="238">
        <v>4.9000000000000004</v>
      </c>
      <c r="AT27" s="235">
        <f>AT2/AU2*AU27</f>
        <v>2.8571428571428572</v>
      </c>
      <c r="AU27" s="230" t="str">
        <f t="shared" si="11"/>
        <v>2</v>
      </c>
      <c r="AV27" s="232">
        <f t="shared" si="12"/>
        <v>22</v>
      </c>
      <c r="AW27" s="232"/>
      <c r="AX27" s="239">
        <v>8.9390000000000001</v>
      </c>
      <c r="AY27" s="235">
        <f>AY2/AZ2*AZ27</f>
        <v>2.1428571428571428</v>
      </c>
      <c r="AZ27" s="230" t="str">
        <f t="shared" si="13"/>
        <v>1</v>
      </c>
      <c r="BA27" s="232">
        <f>RANK(AX27,AX3:AX32,1)</f>
        <v>26</v>
      </c>
      <c r="BB27" s="232"/>
      <c r="BC27" s="242"/>
      <c r="BD27" s="235">
        <f>BD2/BE2*BE27</f>
        <v>0</v>
      </c>
      <c r="BE27" s="230" t="str">
        <f t="shared" si="14"/>
        <v>0</v>
      </c>
      <c r="BF27" s="232" t="e">
        <f t="shared" si="15"/>
        <v>#N/A</v>
      </c>
      <c r="BG27" s="233"/>
      <c r="BH27" s="232"/>
      <c r="BI27" s="235">
        <f t="shared" si="16"/>
        <v>7.1428571428571423</v>
      </c>
      <c r="BJ27" s="232">
        <f t="shared" si="17"/>
        <v>58</v>
      </c>
      <c r="BK27" s="230"/>
      <c r="BL27" s="230"/>
    </row>
    <row r="28" spans="1:64" s="229" customFormat="1">
      <c r="A28" s="230">
        <v>26</v>
      </c>
      <c r="B28" s="229" t="s">
        <v>159</v>
      </c>
      <c r="C28" s="230"/>
      <c r="D28" s="230" t="s">
        <v>95</v>
      </c>
      <c r="E28" s="231" t="s">
        <v>70</v>
      </c>
      <c r="F28" s="240"/>
      <c r="G28" s="232" t="e">
        <f t="shared" si="0"/>
        <v>#N/A</v>
      </c>
      <c r="H28" s="233"/>
      <c r="I28" s="241"/>
      <c r="J28" s="232" t="e">
        <f>RANK(I28,I28:I63,1)</f>
        <v>#N/A</v>
      </c>
      <c r="K28" s="233"/>
      <c r="L28" s="231">
        <v>135.5</v>
      </c>
      <c r="M28" s="235">
        <f>IF(ISNUMBER(L28),IF(L28&lt;='Reference (GIRLS)'!$F$7,5,IF(L28&lt;='Reference (GIRLS)'!$G$7,10,IF(L28&lt;='Reference (GIRLS)'!$H$7,25,IF(L28&lt;='Reference (GIRLS)'!$I$7,50,IF(L28&lt;='Reference (GIRLS)'!$J$7,75,IF(L28&lt;='Reference (GIRLS)'!$K$7,90,IF(L28&lt;='Reference (GIRLS)'!$L$7,95,IF(L28&gt;'Reference (GIRLS)'!$L$7,95)))))))),"")</f>
        <v>5</v>
      </c>
      <c r="N28" s="235">
        <f>N2/O2*O28</f>
        <v>0</v>
      </c>
      <c r="O28" s="230" t="str">
        <f t="shared" si="3"/>
        <v>0</v>
      </c>
      <c r="P28" s="232">
        <f t="shared" si="4"/>
        <v>26</v>
      </c>
      <c r="Q28" s="232"/>
      <c r="R28" s="231">
        <v>27.28</v>
      </c>
      <c r="S28" s="235">
        <f>IF(ISNUMBER(R28),IF(R28&lt;='Reference (GIRLS)'!$F$10,5,IF(R28&lt;='Reference (GIRLS)'!$G$10,10,IF(R28&lt;='Reference (GIRLS)'!$H$10,25,IF(R28&lt;='Reference (GIRLS)'!$I$10,50,IF(R28&lt;='Reference (GIRLS)'!$J$10,75,IF(R28&lt;='Reference (GIRLS)'!$K$10,90,IF(R28&lt;='Reference (GIRLS)'!$L$10,95,IF(R28&gt;'Reference (GIRLS)'!$L$10,95)))))))),"")</f>
        <v>5</v>
      </c>
      <c r="T28" s="232">
        <f t="shared" si="5"/>
        <v>26</v>
      </c>
      <c r="U28" s="232"/>
      <c r="V28" s="231"/>
      <c r="W28" s="232" t="e">
        <f t="shared" si="6"/>
        <v>#N/A</v>
      </c>
      <c r="X28" s="232"/>
      <c r="Y28" s="232"/>
      <c r="Z28" s="231"/>
      <c r="AA28" s="232" t="e">
        <f t="shared" si="7"/>
        <v>#N/A</v>
      </c>
      <c r="AB28" s="232"/>
      <c r="AC28" s="232"/>
      <c r="AD28" s="231"/>
      <c r="AE28" s="232" t="e">
        <f t="shared" si="8"/>
        <v>#N/A</v>
      </c>
      <c r="AF28" s="232"/>
      <c r="AG28" s="232"/>
      <c r="AH28" s="231">
        <v>37</v>
      </c>
      <c r="AI28" s="235">
        <f>IF(ISNUMBER(AH28),IF(AH28&lt;='Reference (GIRLS)'!$F$25,5,IF(AH28&lt;='Reference (GIRLS)'!$G$25,10,IF(AH28&lt;='Reference (GIRLS)'!$H$25,25,IF(AH28&lt;='Reference (GIRLS)'!$I$25,50,IF(AH28&lt;='Reference (GIRLS)'!$J$25,75,IF(AH28&lt;='Reference (GIRLS)'!$K$25,90,IF(AH28&lt;='Reference (GIRLS)'!$L$25,95,IF(AH28&gt;'Reference (GIRLS)'!$L$25,95)))))))),"")</f>
        <v>90</v>
      </c>
      <c r="AJ28" s="235">
        <f>AJ2/AK2*AK28</f>
        <v>4.2857142857142856</v>
      </c>
      <c r="AK28" s="230" t="str">
        <f t="shared" si="9"/>
        <v>3</v>
      </c>
      <c r="AL28" s="232">
        <f t="shared" si="2"/>
        <v>16</v>
      </c>
      <c r="AM28" s="232"/>
      <c r="AN28" s="237">
        <v>0.12013888888888889</v>
      </c>
      <c r="AO28" s="235">
        <f>AO2/AP2*AP28</f>
        <v>0.7142857142857143</v>
      </c>
      <c r="AP28" s="230" t="str">
        <f t="shared" si="10"/>
        <v>1</v>
      </c>
      <c r="AQ28" s="232">
        <f>RANK(AN28,AN3:AN32,1)</f>
        <v>20</v>
      </c>
      <c r="AR28" s="232"/>
      <c r="AS28" s="238">
        <v>4.5999999999999996</v>
      </c>
      <c r="AT28" s="235">
        <f>AT2/AU2*AU28</f>
        <v>2.8571428571428572</v>
      </c>
      <c r="AU28" s="230" t="str">
        <f t="shared" si="11"/>
        <v>2</v>
      </c>
      <c r="AV28" s="232">
        <f t="shared" si="12"/>
        <v>27</v>
      </c>
      <c r="AW28" s="232"/>
      <c r="AX28" s="239">
        <v>8.4789999999999992</v>
      </c>
      <c r="AY28" s="235">
        <f>AY2/AZ2*AZ28</f>
        <v>2.1428571428571428</v>
      </c>
      <c r="AZ28" s="230" t="str">
        <f t="shared" si="13"/>
        <v>1</v>
      </c>
      <c r="BA28" s="232">
        <f>RANK(AX28,AX3:AX32,1)</f>
        <v>18</v>
      </c>
      <c r="BB28" s="232"/>
      <c r="BC28" s="242"/>
      <c r="BD28" s="235">
        <f>BD2/BE2*BE28</f>
        <v>0</v>
      </c>
      <c r="BE28" s="230" t="str">
        <f t="shared" si="14"/>
        <v>0</v>
      </c>
      <c r="BF28" s="232" t="e">
        <f t="shared" si="15"/>
        <v>#N/A</v>
      </c>
      <c r="BG28" s="233"/>
      <c r="BH28" s="232"/>
      <c r="BI28" s="235">
        <f t="shared" si="16"/>
        <v>10</v>
      </c>
      <c r="BJ28" s="232">
        <f t="shared" si="17"/>
        <v>45</v>
      </c>
      <c r="BK28" s="230"/>
      <c r="BL28" s="230"/>
    </row>
    <row r="29" spans="1:64">
      <c r="A29" s="104">
        <v>27</v>
      </c>
      <c r="B29" s="103" t="s">
        <v>160</v>
      </c>
      <c r="D29" s="104" t="s">
        <v>95</v>
      </c>
      <c r="E29" s="122" t="s">
        <v>70</v>
      </c>
      <c r="F29" s="136"/>
      <c r="G29" s="108" t="e">
        <f t="shared" si="0"/>
        <v>#N/A</v>
      </c>
      <c r="H29" s="109"/>
      <c r="I29" s="123"/>
      <c r="J29" s="108" t="e">
        <f>RANK(I29,I29:I63,1)</f>
        <v>#N/A</v>
      </c>
      <c r="K29" s="109"/>
      <c r="L29" s="122">
        <v>132.5</v>
      </c>
      <c r="M29" s="107">
        <f>IF(ISNUMBER(L29),IF(L29&lt;='Reference (GIRLS)'!$F$7,5,IF(L29&lt;='Reference (GIRLS)'!$G$7,10,IF(L29&lt;='Reference (GIRLS)'!$H$7,25,IF(L29&lt;='Reference (GIRLS)'!$I$7,50,IF(L29&lt;='Reference (GIRLS)'!$J$7,75,IF(L29&lt;='Reference (GIRLS)'!$K$7,90,IF(L29&lt;='Reference (GIRLS)'!$L$7,95,IF(L29&gt;'Reference (GIRLS)'!$L$7,95)))))))),"")</f>
        <v>5</v>
      </c>
      <c r="N29" s="107">
        <f>N2/O2*O29</f>
        <v>0</v>
      </c>
      <c r="O29" s="104" t="str">
        <f t="shared" si="3"/>
        <v>0</v>
      </c>
      <c r="P29" s="108">
        <f t="shared" si="4"/>
        <v>30</v>
      </c>
      <c r="Q29" s="114"/>
      <c r="R29" s="122">
        <v>31.62</v>
      </c>
      <c r="S29" s="107">
        <f>IF(ISNUMBER(R29),IF(R29&lt;='Reference (GIRLS)'!$F$10,5,IF(R29&lt;='Reference (GIRLS)'!$G$10,10,IF(R29&lt;='Reference (GIRLS)'!$H$10,25,IF(R29&lt;='Reference (GIRLS)'!$I$10,50,IF(R29&lt;='Reference (GIRLS)'!$J$10,75,IF(R29&lt;='Reference (GIRLS)'!$K$10,90,IF(R29&lt;='Reference (GIRLS)'!$L$10,95,IF(R29&gt;'Reference (GIRLS)'!$L$10,95)))))))),"")</f>
        <v>10</v>
      </c>
      <c r="T29" s="108">
        <f t="shared" si="5"/>
        <v>21</v>
      </c>
      <c r="U29" s="114"/>
      <c r="V29" s="122"/>
      <c r="W29" s="108" t="e">
        <f t="shared" si="6"/>
        <v>#N/A</v>
      </c>
      <c r="X29" s="114"/>
      <c r="Y29" s="114"/>
      <c r="Z29" s="122"/>
      <c r="AA29" s="108" t="e">
        <f t="shared" si="7"/>
        <v>#N/A</v>
      </c>
      <c r="AB29" s="114"/>
      <c r="AC29" s="114"/>
      <c r="AD29" s="122"/>
      <c r="AE29" s="108" t="e">
        <f t="shared" si="8"/>
        <v>#N/A</v>
      </c>
      <c r="AF29" s="114"/>
      <c r="AG29" s="114"/>
      <c r="AH29" s="122">
        <v>30</v>
      </c>
      <c r="AI29" s="107">
        <f>IF(ISNUMBER(AH29),IF(AH29&lt;='Reference (GIRLS)'!$F$25,5,IF(AH29&lt;='Reference (GIRLS)'!$G$25,10,IF(AH29&lt;='Reference (GIRLS)'!$H$25,25,IF(AH29&lt;='Reference (GIRLS)'!$I$25,50,IF(AH29&lt;='Reference (GIRLS)'!$J$25,75,IF(AH29&lt;='Reference (GIRLS)'!$K$25,90,IF(AH29&lt;='Reference (GIRLS)'!$L$25,95,IF(AH29&gt;'Reference (GIRLS)'!$L$25,95)))))))),"")</f>
        <v>50</v>
      </c>
      <c r="AJ29" s="107">
        <f>AJ2/AK2*AK29</f>
        <v>1.4285714285714286</v>
      </c>
      <c r="AK29" s="104" t="str">
        <f t="shared" si="9"/>
        <v>1</v>
      </c>
      <c r="AL29" s="108">
        <f t="shared" si="2"/>
        <v>27</v>
      </c>
      <c r="AM29" s="114"/>
      <c r="AN29" s="187">
        <v>0.12083333333333333</v>
      </c>
      <c r="AO29" s="107">
        <f>AO2/AP2*AP29</f>
        <v>0.7142857142857143</v>
      </c>
      <c r="AP29" s="104" t="str">
        <f t="shared" si="10"/>
        <v>1</v>
      </c>
      <c r="AQ29" s="108">
        <f>RANK(AN29,AN3:AN32,1)</f>
        <v>21</v>
      </c>
      <c r="AR29" s="114"/>
      <c r="AS29" s="186">
        <v>5.5</v>
      </c>
      <c r="AT29" s="107">
        <f>AT2/AU2*AU29</f>
        <v>5.7142857142857144</v>
      </c>
      <c r="AU29" s="104" t="str">
        <f t="shared" si="11"/>
        <v>4</v>
      </c>
      <c r="AV29" s="108">
        <f t="shared" si="12"/>
        <v>13</v>
      </c>
      <c r="AW29" s="114"/>
      <c r="AX29" s="192">
        <v>9.0109999999999992</v>
      </c>
      <c r="AY29" s="107">
        <f>AY2/AZ2*AZ29</f>
        <v>2.1428571428571428</v>
      </c>
      <c r="AZ29" s="104" t="str">
        <f t="shared" si="13"/>
        <v>1</v>
      </c>
      <c r="BA29" s="108">
        <f>RANK(AX29,AX3:AX32,1)</f>
        <v>27</v>
      </c>
      <c r="BB29" s="114"/>
      <c r="BC29" s="106"/>
      <c r="BD29" s="107">
        <f>BD2/BE2*BE29</f>
        <v>0</v>
      </c>
      <c r="BE29" s="104" t="str">
        <f t="shared" si="14"/>
        <v>0</v>
      </c>
      <c r="BF29" s="108" t="e">
        <f t="shared" si="15"/>
        <v>#N/A</v>
      </c>
      <c r="BG29" s="109"/>
      <c r="BH29" s="110"/>
      <c r="BI29" s="107">
        <f t="shared" si="16"/>
        <v>10</v>
      </c>
      <c r="BJ29" s="111">
        <f t="shared" si="17"/>
        <v>45</v>
      </c>
    </row>
    <row r="30" spans="1:64">
      <c r="A30" s="104">
        <v>28</v>
      </c>
      <c r="B30" s="103" t="s">
        <v>161</v>
      </c>
      <c r="D30" s="104" t="s">
        <v>95</v>
      </c>
      <c r="E30" s="122" t="s">
        <v>70</v>
      </c>
      <c r="F30" s="136"/>
      <c r="G30" s="108" t="e">
        <f t="shared" si="0"/>
        <v>#N/A</v>
      </c>
      <c r="H30" s="109"/>
      <c r="I30" s="123"/>
      <c r="J30" s="108" t="e">
        <f>RANK(I30,I30:I69,1)</f>
        <v>#N/A</v>
      </c>
      <c r="K30" s="109"/>
      <c r="L30" s="122">
        <v>133</v>
      </c>
      <c r="M30" s="107">
        <f>IF(ISNUMBER(L30),IF(L30&lt;='Reference (GIRLS)'!$F$7,5,IF(L30&lt;='Reference (GIRLS)'!$G$7,10,IF(L30&lt;='Reference (GIRLS)'!$H$7,25,IF(L30&lt;='Reference (GIRLS)'!$I$7,50,IF(L30&lt;='Reference (GIRLS)'!$J$7,75,IF(L30&lt;='Reference (GIRLS)'!$K$7,90,IF(L30&lt;='Reference (GIRLS)'!$L$7,95,IF(L30&gt;'Reference (GIRLS)'!$L$7,95)))))))),"")</f>
        <v>5</v>
      </c>
      <c r="N30" s="107">
        <f>N2/O2*O30</f>
        <v>0</v>
      </c>
      <c r="O30" s="104" t="str">
        <f t="shared" si="3"/>
        <v>0</v>
      </c>
      <c r="P30" s="108">
        <f t="shared" si="4"/>
        <v>28</v>
      </c>
      <c r="Q30" s="114"/>
      <c r="R30" s="122">
        <v>28.8</v>
      </c>
      <c r="S30" s="107">
        <f>IF(ISNUMBER(R30),IF(R30&lt;='Reference (GIRLS)'!$F$10,5,IF(R30&lt;='Reference (GIRLS)'!$G$10,10,IF(R30&lt;='Reference (GIRLS)'!$H$10,25,IF(R30&lt;='Reference (GIRLS)'!$I$10,50,IF(R30&lt;='Reference (GIRLS)'!$J$10,75,IF(R30&lt;='Reference (GIRLS)'!$K$10,90,IF(R30&lt;='Reference (GIRLS)'!$L$10,95,IF(R30&gt;'Reference (GIRLS)'!$L$10,95)))))))),"")</f>
        <v>5</v>
      </c>
      <c r="T30" s="108">
        <f t="shared" si="5"/>
        <v>25</v>
      </c>
      <c r="U30" s="114"/>
      <c r="V30" s="122"/>
      <c r="W30" s="108" t="e">
        <f t="shared" si="6"/>
        <v>#N/A</v>
      </c>
      <c r="X30" s="114"/>
      <c r="Y30" s="114"/>
      <c r="Z30" s="122"/>
      <c r="AA30" s="108" t="e">
        <f t="shared" si="7"/>
        <v>#N/A</v>
      </c>
      <c r="AB30" s="114"/>
      <c r="AC30" s="114"/>
      <c r="AD30" s="122"/>
      <c r="AE30" s="108" t="e">
        <f t="shared" si="8"/>
        <v>#N/A</v>
      </c>
      <c r="AF30" s="114"/>
      <c r="AG30" s="114"/>
      <c r="AH30" s="122">
        <v>30</v>
      </c>
      <c r="AI30" s="107">
        <f>IF(ISNUMBER(AH30),IF(AH30&lt;='Reference (GIRLS)'!$F$25,5,IF(AH30&lt;='Reference (GIRLS)'!$G$25,10,IF(AH30&lt;='Reference (GIRLS)'!$H$25,25,IF(AH30&lt;='Reference (GIRLS)'!$I$25,50,IF(AH30&lt;='Reference (GIRLS)'!$J$25,75,IF(AH30&lt;='Reference (GIRLS)'!$K$25,90,IF(AH30&lt;='Reference (GIRLS)'!$L$25,95,IF(AH30&gt;'Reference (GIRLS)'!$L$25,95)))))))),"")</f>
        <v>50</v>
      </c>
      <c r="AJ30" s="107">
        <f>AJ2/AK2*AK30</f>
        <v>1.4285714285714286</v>
      </c>
      <c r="AK30" s="104" t="str">
        <f t="shared" si="9"/>
        <v>1</v>
      </c>
      <c r="AL30" s="108">
        <f t="shared" si="2"/>
        <v>27</v>
      </c>
      <c r="AM30" s="114"/>
      <c r="AN30" s="187">
        <v>0.12361111111111112</v>
      </c>
      <c r="AO30" s="107">
        <f>AO2/AP2*AP30</f>
        <v>0.7142857142857143</v>
      </c>
      <c r="AP30" s="104" t="str">
        <f t="shared" si="10"/>
        <v>1</v>
      </c>
      <c r="AQ30" s="108">
        <f>RANK(AN30,AN3:AN32,1)</f>
        <v>24</v>
      </c>
      <c r="AR30" s="114"/>
      <c r="AS30" s="186">
        <v>4.6500000000000004</v>
      </c>
      <c r="AT30" s="107">
        <f>AT2/AU2*AU30</f>
        <v>2.8571428571428572</v>
      </c>
      <c r="AU30" s="104" t="str">
        <f t="shared" si="11"/>
        <v>2</v>
      </c>
      <c r="AV30" s="108">
        <f t="shared" si="12"/>
        <v>25</v>
      </c>
      <c r="AW30" s="114"/>
      <c r="AX30" s="192">
        <v>9.0830000000000002</v>
      </c>
      <c r="AY30" s="107">
        <f>AY2/AZ2*AZ30</f>
        <v>2.1428571428571428</v>
      </c>
      <c r="AZ30" s="104" t="str">
        <f t="shared" si="13"/>
        <v>1</v>
      </c>
      <c r="BA30" s="108">
        <f>RANK(AX30,AX3:AX32,1)</f>
        <v>29</v>
      </c>
      <c r="BB30" s="114"/>
      <c r="BC30" s="106"/>
      <c r="BD30" s="107">
        <f>BD2/BE2*BE30</f>
        <v>0</v>
      </c>
      <c r="BE30" s="104" t="str">
        <f t="shared" si="14"/>
        <v>0</v>
      </c>
      <c r="BF30" s="108" t="e">
        <f t="shared" si="15"/>
        <v>#N/A</v>
      </c>
      <c r="BG30" s="109"/>
      <c r="BH30" s="110"/>
      <c r="BI30" s="107">
        <f t="shared" si="16"/>
        <v>7.1428571428571423</v>
      </c>
      <c r="BJ30" s="111">
        <f t="shared" si="17"/>
        <v>58</v>
      </c>
    </row>
    <row r="31" spans="1:64">
      <c r="A31" s="104">
        <v>29</v>
      </c>
      <c r="B31" s="103" t="s">
        <v>162</v>
      </c>
      <c r="D31" s="104" t="s">
        <v>95</v>
      </c>
      <c r="E31" s="122" t="s">
        <v>70</v>
      </c>
      <c r="F31" s="136"/>
      <c r="G31" s="108" t="e">
        <f t="shared" si="0"/>
        <v>#N/A</v>
      </c>
      <c r="H31" s="109"/>
      <c r="I31" s="123"/>
      <c r="J31" s="108" t="e">
        <f>RANK(I31,I31:I70,1)</f>
        <v>#N/A</v>
      </c>
      <c r="K31" s="109"/>
      <c r="L31" s="122">
        <v>140</v>
      </c>
      <c r="M31" s="107">
        <f>IF(ISNUMBER(L31),IF(L31&lt;='Reference (GIRLS)'!$F$7,5,IF(L31&lt;='Reference (GIRLS)'!$G$7,10,IF(L31&lt;='Reference (GIRLS)'!$H$7,25,IF(L31&lt;='Reference (GIRLS)'!$I$7,50,IF(L31&lt;='Reference (GIRLS)'!$J$7,75,IF(L31&lt;='Reference (GIRLS)'!$K$7,90,IF(L31&lt;='Reference (GIRLS)'!$L$7,95,IF(L31&gt;'Reference (GIRLS)'!$L$7,95)))))))),"")</f>
        <v>5</v>
      </c>
      <c r="N31" s="107">
        <f>N2/O2*O31</f>
        <v>0</v>
      </c>
      <c r="O31" s="104" t="str">
        <f t="shared" si="3"/>
        <v>0</v>
      </c>
      <c r="P31" s="108">
        <f t="shared" si="4"/>
        <v>23</v>
      </c>
      <c r="Q31" s="114"/>
      <c r="R31" s="122">
        <v>26.42</v>
      </c>
      <c r="S31" s="107">
        <f>IF(ISNUMBER(R31),IF(R31&lt;='Reference (GIRLS)'!$F$10,5,IF(R31&lt;='Reference (GIRLS)'!$G$10,10,IF(R31&lt;='Reference (GIRLS)'!$H$10,25,IF(R31&lt;='Reference (GIRLS)'!$I$10,50,IF(R31&lt;='Reference (GIRLS)'!$J$10,75,IF(R31&lt;='Reference (GIRLS)'!$K$10,90,IF(R31&lt;='Reference (GIRLS)'!$L$10,95,IF(R31&gt;'Reference (GIRLS)'!$L$10,95)))))))),"")</f>
        <v>5</v>
      </c>
      <c r="T31" s="108">
        <f t="shared" si="5"/>
        <v>28</v>
      </c>
      <c r="U31" s="114"/>
      <c r="V31" s="122"/>
      <c r="W31" s="108" t="e">
        <f t="shared" si="6"/>
        <v>#N/A</v>
      </c>
      <c r="X31" s="114"/>
      <c r="Y31" s="114"/>
      <c r="Z31" s="122"/>
      <c r="AA31" s="108" t="e">
        <f t="shared" si="7"/>
        <v>#N/A</v>
      </c>
      <c r="AB31" s="114"/>
      <c r="AC31" s="114"/>
      <c r="AD31" s="122"/>
      <c r="AE31" s="108" t="e">
        <f t="shared" si="8"/>
        <v>#N/A</v>
      </c>
      <c r="AF31" s="114"/>
      <c r="AG31" s="114"/>
      <c r="AH31" s="122">
        <v>35</v>
      </c>
      <c r="AI31" s="107">
        <f>IF(ISNUMBER(AH31),IF(AH31&lt;='Reference (GIRLS)'!$F$25,5,IF(AH31&lt;='Reference (GIRLS)'!$G$25,10,IF(AH31&lt;='Reference (GIRLS)'!$H$25,25,IF(AH31&lt;='Reference (GIRLS)'!$I$25,50,IF(AH31&lt;='Reference (GIRLS)'!$J$25,75,IF(AH31&lt;='Reference (GIRLS)'!$K$25,90,IF(AH31&lt;='Reference (GIRLS)'!$L$25,95,IF(AH31&gt;'Reference (GIRLS)'!$L$25,95)))))))),"")</f>
        <v>75</v>
      </c>
      <c r="AJ31" s="107">
        <f>AJ2/AK2*AK31</f>
        <v>2.8571428571428572</v>
      </c>
      <c r="AK31" s="104" t="str">
        <f t="shared" si="9"/>
        <v>2</v>
      </c>
      <c r="AL31" s="108">
        <f t="shared" si="2"/>
        <v>21</v>
      </c>
      <c r="AM31" s="114"/>
      <c r="AN31" s="187">
        <v>0.11666666666666665</v>
      </c>
      <c r="AO31" s="107">
        <f>AO2/AP2*AP31</f>
        <v>0.7142857142857143</v>
      </c>
      <c r="AP31" s="104" t="str">
        <f t="shared" si="10"/>
        <v>1</v>
      </c>
      <c r="AQ31" s="108">
        <f>RANK(AN31,AN3:AN32,1)</f>
        <v>16</v>
      </c>
      <c r="AR31" s="114"/>
      <c r="AS31" s="186">
        <v>5.2</v>
      </c>
      <c r="AT31" s="107">
        <f>AT2/AU2*AU31</f>
        <v>4.2857142857142856</v>
      </c>
      <c r="AU31" s="104" t="str">
        <f t="shared" si="11"/>
        <v>3</v>
      </c>
      <c r="AV31" s="108">
        <f t="shared" si="12"/>
        <v>18</v>
      </c>
      <c r="AW31" s="114"/>
      <c r="AX31" s="192">
        <v>8.7050000000000001</v>
      </c>
      <c r="AY31" s="107">
        <f>AY2/AZ2*AZ31</f>
        <v>2.1428571428571428</v>
      </c>
      <c r="AZ31" s="104" t="str">
        <f t="shared" si="13"/>
        <v>1</v>
      </c>
      <c r="BA31" s="108">
        <f>RANK(AX31,AX3:AX32,1)</f>
        <v>22</v>
      </c>
      <c r="BB31" s="114"/>
      <c r="BC31" s="106"/>
      <c r="BD31" s="107">
        <f>BD2/BE2*BE31</f>
        <v>0</v>
      </c>
      <c r="BE31" s="104" t="str">
        <f t="shared" si="14"/>
        <v>0</v>
      </c>
      <c r="BF31" s="108" t="e">
        <f t="shared" si="15"/>
        <v>#N/A</v>
      </c>
      <c r="BG31" s="109"/>
      <c r="BH31" s="110"/>
      <c r="BI31" s="107">
        <f t="shared" si="16"/>
        <v>10</v>
      </c>
      <c r="BJ31" s="111">
        <f t="shared" si="17"/>
        <v>45</v>
      </c>
    </row>
    <row r="32" spans="1:64">
      <c r="A32" s="104">
        <v>30</v>
      </c>
      <c r="B32" s="103" t="s">
        <v>163</v>
      </c>
      <c r="D32" s="104" t="s">
        <v>95</v>
      </c>
      <c r="E32" s="122" t="s">
        <v>70</v>
      </c>
      <c r="F32" s="136"/>
      <c r="G32" s="108" t="e">
        <f t="shared" si="0"/>
        <v>#N/A</v>
      </c>
      <c r="H32" s="109"/>
      <c r="I32" s="123"/>
      <c r="J32" s="108" t="e">
        <f>RANK(I32,I32:I71,1)</f>
        <v>#N/A</v>
      </c>
      <c r="K32" s="109"/>
      <c r="L32" s="122">
        <v>148</v>
      </c>
      <c r="M32" s="107">
        <f>IF(ISNUMBER(L32),IF(L32&lt;='Reference (GIRLS)'!$F$7,5,IF(L32&lt;='Reference (GIRLS)'!$G$7,10,IF(L32&lt;='Reference (GIRLS)'!$H$7,25,IF(L32&lt;='Reference (GIRLS)'!$I$7,50,IF(L32&lt;='Reference (GIRLS)'!$J$7,75,IF(L32&lt;='Reference (GIRLS)'!$K$7,90,IF(L32&lt;='Reference (GIRLS)'!$L$7,95,IF(L32&gt;'Reference (GIRLS)'!$L$7,95)))))))),"")</f>
        <v>50</v>
      </c>
      <c r="N32" s="107">
        <f>N2/O2*O32</f>
        <v>4</v>
      </c>
      <c r="O32" s="104" t="str">
        <f t="shared" si="3"/>
        <v>4</v>
      </c>
      <c r="P32" s="108">
        <f t="shared" si="4"/>
        <v>14</v>
      </c>
      <c r="Q32" s="114"/>
      <c r="R32" s="122">
        <v>34.96</v>
      </c>
      <c r="S32" s="107">
        <f>IF(ISNUMBER(R32),IF(R32&lt;='Reference (GIRLS)'!$F$10,5,IF(R32&lt;='Reference (GIRLS)'!$G$10,10,IF(R32&lt;='Reference (GIRLS)'!$H$10,25,IF(R32&lt;='Reference (GIRLS)'!$I$10,50,IF(R32&lt;='Reference (GIRLS)'!$J$10,75,IF(R32&lt;='Reference (GIRLS)'!$K$10,90,IF(R32&lt;='Reference (GIRLS)'!$L$10,95,IF(R32&gt;'Reference (GIRLS)'!$L$10,95)))))))),"")</f>
        <v>25</v>
      </c>
      <c r="T32" s="108">
        <f t="shared" si="5"/>
        <v>16</v>
      </c>
      <c r="U32" s="114"/>
      <c r="V32" s="122"/>
      <c r="W32" s="108" t="e">
        <f t="shared" si="6"/>
        <v>#N/A</v>
      </c>
      <c r="X32" s="114"/>
      <c r="Y32" s="114"/>
      <c r="Z32" s="122"/>
      <c r="AA32" s="108" t="e">
        <f t="shared" si="7"/>
        <v>#N/A</v>
      </c>
      <c r="AB32" s="114"/>
      <c r="AC32" s="114"/>
      <c r="AD32" s="122"/>
      <c r="AE32" s="108" t="e">
        <f t="shared" si="8"/>
        <v>#N/A</v>
      </c>
      <c r="AF32" s="114"/>
      <c r="AG32" s="114"/>
      <c r="AH32" s="122">
        <v>38</v>
      </c>
      <c r="AI32" s="107">
        <f>IF(ISNUMBER(AH32),IF(AH32&lt;='Reference (GIRLS)'!$F$25,5,IF(AH32&lt;='Reference (GIRLS)'!$G$25,10,IF(AH32&lt;='Reference (GIRLS)'!$H$25,25,IF(AH32&lt;='Reference (GIRLS)'!$I$25,50,IF(AH32&lt;='Reference (GIRLS)'!$J$25,75,IF(AH32&lt;='Reference (GIRLS)'!$K$25,90,IF(AH32&lt;='Reference (GIRLS)'!$L$25,95,IF(AH32&gt;'Reference (GIRLS)'!$L$25,95)))))))),"")</f>
        <v>90</v>
      </c>
      <c r="AJ32" s="107">
        <f>AJ2/AK2*AK32</f>
        <v>4.2857142857142856</v>
      </c>
      <c r="AK32" s="104" t="str">
        <f t="shared" si="9"/>
        <v>3</v>
      </c>
      <c r="AL32" s="108">
        <f t="shared" si="2"/>
        <v>11</v>
      </c>
      <c r="AM32" s="114"/>
      <c r="AN32" s="187">
        <v>9.9999999999999992E-2</v>
      </c>
      <c r="AO32" s="107">
        <f>AO2/AP2*AP32</f>
        <v>1.4285714285714286</v>
      </c>
      <c r="AP32" s="104" t="str">
        <f t="shared" si="10"/>
        <v>2</v>
      </c>
      <c r="AQ32" s="108">
        <f>RANK(AN32,AN3:AN32,1)</f>
        <v>4</v>
      </c>
      <c r="AR32" s="114"/>
      <c r="AS32" s="186">
        <v>5.35</v>
      </c>
      <c r="AT32" s="107">
        <f>AT2/AU2*AU32</f>
        <v>4.2857142857142856</v>
      </c>
      <c r="AU32" s="104" t="str">
        <f t="shared" si="11"/>
        <v>3</v>
      </c>
      <c r="AV32" s="108">
        <f>RANK(AS32,$AS$3:$AS$32)</f>
        <v>15</v>
      </c>
      <c r="AW32" s="114"/>
      <c r="AX32" s="192">
        <v>8.1850000000000005</v>
      </c>
      <c r="AY32" s="107">
        <f>AY2/AZ2*AZ32</f>
        <v>2.1428571428571428</v>
      </c>
      <c r="AZ32" s="104" t="str">
        <f t="shared" si="13"/>
        <v>1</v>
      </c>
      <c r="BA32" s="108">
        <f>RANK(AX32,AX3:AX32,1)</f>
        <v>11</v>
      </c>
      <c r="BB32" s="114"/>
      <c r="BC32" s="106"/>
      <c r="BD32" s="107">
        <f>BD2/BE2*BE32</f>
        <v>0</v>
      </c>
      <c r="BE32" s="104" t="str">
        <f t="shared" si="14"/>
        <v>0</v>
      </c>
      <c r="BF32" s="108" t="e">
        <f t="shared" si="15"/>
        <v>#N/A</v>
      </c>
      <c r="BG32" s="109"/>
      <c r="BH32" s="110"/>
      <c r="BI32" s="107">
        <f t="shared" si="16"/>
        <v>16.142857142857142</v>
      </c>
      <c r="BJ32" s="111">
        <f t="shared" si="17"/>
        <v>21</v>
      </c>
    </row>
    <row r="33" spans="1:64" s="229" customFormat="1">
      <c r="A33" s="230">
        <v>31</v>
      </c>
      <c r="B33" s="229" t="s">
        <v>164</v>
      </c>
      <c r="C33" s="230"/>
      <c r="D33" s="230" t="s">
        <v>95</v>
      </c>
      <c r="E33" s="231" t="s">
        <v>71</v>
      </c>
      <c r="F33" s="230"/>
      <c r="G33" s="232" t="e">
        <f t="shared" si="0"/>
        <v>#N/A</v>
      </c>
      <c r="H33" s="233"/>
      <c r="I33" s="230"/>
      <c r="J33" s="232" t="e">
        <f>RANK(I33,I33:I62,1)</f>
        <v>#N/A</v>
      </c>
      <c r="K33" s="233"/>
      <c r="L33" s="230">
        <v>146</v>
      </c>
      <c r="M33" s="235">
        <f>IF(ISNUMBER(L33),IF(L33&lt;='Reference (BOYS)'!$F$7,5,IF(L33&lt;='Reference (BOYS)'!$G$7,10,IF(L33&lt;='Reference (BOYS)'!$H$7,25,IF(L33&lt;='Reference (BOYS)'!$I$7,50,IF(L33&lt;='Reference (BOYS)'!$J$7,75,IF(L33&lt;='Reference (BOYS)'!$K$7,90,IF(L33&lt;='Reference (BOYS)'!$L$7,95,IF(L33&gt;'Reference (BOYS)'!$L$7,95)))))))),"")</f>
        <v>50</v>
      </c>
      <c r="N33" s="235">
        <f>N2/O2*O33</f>
        <v>4</v>
      </c>
      <c r="O33" s="230" t="str">
        <f t="shared" ref="O33:O62" si="18">IF(M33=95,"7",IF(M33=90,"6",IF(M33=75,"5",IF(M33=50,"4",IF(M33=25,"3",IF(M33=10,"2",IF(M33=5,"1")))))))</f>
        <v>4</v>
      </c>
      <c r="P33" s="232">
        <f>RANK(L33,$L$33:$L$62)</f>
        <v>11</v>
      </c>
      <c r="Q33" s="232"/>
      <c r="R33" s="230">
        <v>32.200000000000003</v>
      </c>
      <c r="S33" s="235">
        <f>IF(ISNUMBER(R33),IF(R33&lt;='Reference (BOYS)'!$F$10,5,IF(R33&lt;='Reference (BOYS)'!$G$10,10,IF(R33&lt;='Reference (BOYS)'!$H$10,25,IF(R33&lt;='Reference (BOYS)'!$I$10,50,IF(R33&lt;='Reference (BOYS)'!$J$10,75,IF(R33&lt;='Reference (BOYS)'!$K$10,90,IF(R33&lt;='Reference (BOYS)'!$L$10,95,IF(R33&gt;'Reference (BOYS)'!$L$10,95)))))))),"")</f>
        <v>25</v>
      </c>
      <c r="T33" s="232">
        <f>RANK(R33,$R$33:$R$62)</f>
        <v>18</v>
      </c>
      <c r="U33" s="232"/>
      <c r="V33" s="230"/>
      <c r="W33" s="232" t="e">
        <f>RANK(V33,$V$33:$V$62)</f>
        <v>#N/A</v>
      </c>
      <c r="X33" s="232"/>
      <c r="Y33" s="232"/>
      <c r="Z33" s="230"/>
      <c r="AA33" s="232" t="e">
        <f>RANK(Z33,$Z$33:$Z$62)</f>
        <v>#N/A</v>
      </c>
      <c r="AB33" s="232"/>
      <c r="AC33" s="232"/>
      <c r="AD33" s="230"/>
      <c r="AE33" s="232" t="e">
        <f>RANK(AD33,$AD$33:$AD$62)</f>
        <v>#N/A</v>
      </c>
      <c r="AF33" s="232"/>
      <c r="AG33" s="232"/>
      <c r="AH33" s="230">
        <v>36</v>
      </c>
      <c r="AI33" s="235">
        <f>IF(ISNUMBER(AH33),IF(AH33&lt;='Reference (BOYS)'!$F$25,5,IF(AH33&lt;='Reference (BOYS)'!$G$25,10,IF(AH33&lt;='Reference (BOYS)'!$H$25,25,IF(AH33&lt;='Reference (BOYS)'!$I$25,50,IF(AH33&lt;='Reference (BOYS)'!$J$25,75,IF(AH33&lt;='Reference (BOYS)'!$K$25,90,IF(AH33&lt;='Reference (BOYS)'!$L$25,95,IF(AH33&gt;'Reference (BOYS)'!$L$25,95)))))))),"")</f>
        <v>50</v>
      </c>
      <c r="AJ33" s="235">
        <f>AJ2/AK2*AK33</f>
        <v>2.8571428571428572</v>
      </c>
      <c r="AK33" s="230" t="str">
        <f>IF(AH33&gt;=60,"7",IF(AH33&gt;=55,"6",IF(AH33&gt;=50,"5",IF(AH33&gt;=45,"4",IF(AH33&gt;=40,"3",IF(AH33&gt;=35,"2",IF(AH33&lt;35,"1")))))))</f>
        <v>2</v>
      </c>
      <c r="AL33" s="232">
        <f t="shared" ref="AL33:AL62" si="19">RANK(AH33,$AH$33:$AH$62)</f>
        <v>9</v>
      </c>
      <c r="AM33" s="232"/>
      <c r="AN33" s="237">
        <v>0.1076388888888889</v>
      </c>
      <c r="AO33" s="235">
        <f>AO2/AP2*AP33</f>
        <v>0.7142857142857143</v>
      </c>
      <c r="AP33" s="230" t="str">
        <f>IF(AN33&lt;=TIME(1,50,0),"7",IF(AN33&lt;=TIME(1,55,0),"6",IF(AN33&lt;=TIME(2,0,0),"5",IF(AN33&lt;=TIME(2,5,0),"4",IF(AN33&lt;=TIME(2,10,0),"3",IF(AN33&lt;=TIME(2,15,0),"2",IF(AN33&gt;TIME(2,15,0),"1")))))))</f>
        <v>1</v>
      </c>
      <c r="AQ33" s="232">
        <f>RANK(AN33,AN33:AN62,1)</f>
        <v>7</v>
      </c>
      <c r="AR33" s="232"/>
      <c r="AS33" s="238">
        <v>5.15</v>
      </c>
      <c r="AT33" s="235">
        <f>AT2/AU2*AU33</f>
        <v>1.4285714285714286</v>
      </c>
      <c r="AU33" s="230" t="str">
        <f>IF(AS33&gt;=9,"7",IF(AS33&gt;=8.5,"6",IF(AS33&gt;=8,"5",IF(AS33&gt;=7.5,"4",IF(AS33&gt;=7,"3",IF(AS33&gt;=6.5,"2",IF(AS33&lt;6.5,"1")))))))</f>
        <v>1</v>
      </c>
      <c r="AV33" s="232">
        <f>RANK(AS33,$AS$33:$AS$62)</f>
        <v>19</v>
      </c>
      <c r="AW33" s="232"/>
      <c r="AX33" s="239">
        <v>8.4260000000000002</v>
      </c>
      <c r="AY33" s="235">
        <f>AY2/AZ2*AZ33</f>
        <v>2.1428571428571428</v>
      </c>
      <c r="AZ33" s="230" t="str">
        <f>IF(AX33&lt;=7,"7",IF(AX33&lt;=7.1,"6",IF(AX33&lt;=7.2,"5",IF(AX33&lt;=7.3,"4",IF(AX33&lt;=7.4,"3",IF(AX33&lt;=7.5,"2",IF(AX33&gt;7.5,"1")))))))</f>
        <v>1</v>
      </c>
      <c r="BA33" s="232">
        <f>RANK(AX33,AX33:AX62,1)</f>
        <v>11</v>
      </c>
      <c r="BB33" s="232"/>
      <c r="BC33" s="230"/>
      <c r="BD33" s="235">
        <f>BD2/BE2*BE33</f>
        <v>0</v>
      </c>
      <c r="BE33" s="230" t="str">
        <f t="shared" si="14"/>
        <v>0</v>
      </c>
      <c r="BF33" s="232" t="e">
        <f>RANK(BC33,$BC$33:$BC$62)</f>
        <v>#N/A</v>
      </c>
      <c r="BG33" s="233"/>
      <c r="BH33" s="232"/>
      <c r="BI33" s="235">
        <f t="shared" si="16"/>
        <v>11.142857142857142</v>
      </c>
      <c r="BJ33" s="232">
        <f t="shared" si="17"/>
        <v>36</v>
      </c>
      <c r="BK33" s="230"/>
      <c r="BL33" s="230"/>
    </row>
    <row r="34" spans="1:64" s="112" customFormat="1">
      <c r="A34" s="104">
        <v>32</v>
      </c>
      <c r="B34" s="103" t="s">
        <v>205</v>
      </c>
      <c r="C34" s="104"/>
      <c r="D34" s="104" t="s">
        <v>95</v>
      </c>
      <c r="E34" s="122" t="s">
        <v>71</v>
      </c>
      <c r="F34" s="105"/>
      <c r="G34" s="108" t="e">
        <f t="shared" si="0"/>
        <v>#N/A</v>
      </c>
      <c r="H34" s="109"/>
      <c r="I34" s="105"/>
      <c r="J34" s="108" t="e">
        <f>RANK(I34,I34:I63,1)</f>
        <v>#N/A</v>
      </c>
      <c r="K34" s="109"/>
      <c r="L34" s="105">
        <v>153</v>
      </c>
      <c r="M34" s="107">
        <f>IF(ISNUMBER(L34),IF(L34&lt;='Reference (BOYS)'!$F$7,5,IF(L34&lt;='Reference (BOYS)'!$G$7,10,IF(L34&lt;='Reference (BOYS)'!$H$7,25,IF(L34&lt;='Reference (BOYS)'!$I$7,50,IF(L34&lt;='Reference (BOYS)'!$J$7,75,IF(L34&lt;='Reference (BOYS)'!$K$7,90,IF(L34&lt;='Reference (BOYS)'!$L$7,95,IF(L34&gt;'Reference (BOYS)'!$L$7,95)))))))),"")</f>
        <v>75</v>
      </c>
      <c r="N34" s="107">
        <f>N2/O2*O34</f>
        <v>5</v>
      </c>
      <c r="O34" s="104" t="str">
        <f t="shared" si="18"/>
        <v>5</v>
      </c>
      <c r="P34" s="108">
        <f t="shared" ref="P34:P62" si="20">RANK(L34,$L$33:$L$62)</f>
        <v>7</v>
      </c>
      <c r="Q34" s="114"/>
      <c r="R34" s="105">
        <v>36.700000000000003</v>
      </c>
      <c r="S34" s="107">
        <f>IF(ISNUMBER(R34),IF(R34&lt;='Reference (BOYS)'!$F$10,5,IF(R34&lt;='Reference (BOYS)'!$G$10,10,IF(R34&lt;='Reference (BOYS)'!$H$10,25,IF(R34&lt;='Reference (BOYS)'!$I$10,50,IF(R34&lt;='Reference (BOYS)'!$J$10,75,IF(R34&lt;='Reference (BOYS)'!$K$10,90,IF(R34&lt;='Reference (BOYS)'!$L$10,95,IF(R34&gt;'Reference (BOYS)'!$L$10,95)))))))),"")</f>
        <v>50</v>
      </c>
      <c r="T34" s="108">
        <f t="shared" ref="T34:T62" si="21">RANK(R34,$R$33:$R$62)</f>
        <v>12</v>
      </c>
      <c r="U34" s="114"/>
      <c r="V34" s="105"/>
      <c r="W34" s="108" t="e">
        <f t="shared" ref="W34:W62" si="22">RANK(V34,$V$33:$V$62)</f>
        <v>#N/A</v>
      </c>
      <c r="X34" s="114"/>
      <c r="Y34" s="114"/>
      <c r="Z34" s="105"/>
      <c r="AA34" s="108" t="e">
        <f t="shared" ref="AA34:AA62" si="23">RANK(Z34,$Z$33:$Z$62)</f>
        <v>#N/A</v>
      </c>
      <c r="AB34" s="114"/>
      <c r="AC34" s="114"/>
      <c r="AD34" s="105"/>
      <c r="AE34" s="108" t="e">
        <f t="shared" ref="AE34:AE62" si="24">RANK(AD34,$AD$33:$AD$62)</f>
        <v>#N/A</v>
      </c>
      <c r="AF34" s="114"/>
      <c r="AG34" s="114"/>
      <c r="AH34" s="105">
        <v>43</v>
      </c>
      <c r="AI34" s="107">
        <f>IF(ISNUMBER(AH34),IF(AH34&lt;='Reference (BOYS)'!$F$25,5,IF(AH34&lt;='Reference (BOYS)'!$G$25,10,IF(AH34&lt;='Reference (BOYS)'!$H$25,25,IF(AH34&lt;='Reference (BOYS)'!$I$25,50,IF(AH34&lt;='Reference (BOYS)'!$J$25,75,IF(AH34&lt;='Reference (BOYS)'!$K$25,90,IF(AH34&lt;='Reference (BOYS)'!$L$25,95,IF(AH34&gt;'Reference (BOYS)'!$L$25,95)))))))),"")</f>
        <v>90</v>
      </c>
      <c r="AJ34" s="107">
        <f>AJ2/AK2*AK34</f>
        <v>4.2857142857142856</v>
      </c>
      <c r="AK34" s="104" t="str">
        <f t="shared" ref="AK34:AK62" si="25">IF(AH34&gt;=60,"7",IF(AH34&gt;=55,"6",IF(AH34&gt;=50,"5",IF(AH34&gt;=45,"4",IF(AH34&gt;=40,"3",IF(AH34&gt;=35,"2",IF(AH34&lt;35,"1")))))))</f>
        <v>3</v>
      </c>
      <c r="AL34" s="108">
        <f t="shared" si="19"/>
        <v>3</v>
      </c>
      <c r="AM34" s="114"/>
      <c r="AN34" s="187">
        <v>0.10069444444444443</v>
      </c>
      <c r="AO34" s="107">
        <f>AO2/AP2*AP34</f>
        <v>0.7142857142857143</v>
      </c>
      <c r="AP34" s="104" t="str">
        <f t="shared" ref="AP34:AP62" si="26">IF(AN34&lt;=TIME(1,50,0),"7",IF(AN34&lt;=TIME(1,55,0),"6",IF(AN34&lt;=TIME(2,0,0),"5",IF(AN34&lt;=TIME(2,5,0),"4",IF(AN34&lt;=TIME(2,10,0),"3",IF(AN34&lt;=TIME(2,15,0),"2",IF(AN34&gt;TIME(2,15,0),"1")))))))</f>
        <v>1</v>
      </c>
      <c r="AQ34" s="108">
        <f>RANK(AN34,AN33:AN62,1)</f>
        <v>2</v>
      </c>
      <c r="AR34" s="114"/>
      <c r="AS34" s="186">
        <v>6.9</v>
      </c>
      <c r="AT34" s="107">
        <f>AT2/AU2*AU34</f>
        <v>2.8571428571428572</v>
      </c>
      <c r="AU34" s="104" t="str">
        <f t="shared" ref="AU34:AU62" si="27">IF(AS34&gt;=9,"7",IF(AS34&gt;=8.5,"6",IF(AS34&gt;=8,"5",IF(AS34&gt;=7.5,"4",IF(AS34&gt;=7,"3",IF(AS34&gt;=6.5,"2",IF(AS34&lt;6.5,"1")))))))</f>
        <v>2</v>
      </c>
      <c r="AV34" s="108">
        <f t="shared" ref="AV34:AV62" si="28">RANK(AS34,$AS$33:$AS$62)</f>
        <v>1</v>
      </c>
      <c r="AW34" s="114"/>
      <c r="AX34" s="192">
        <v>7.8869999999999996</v>
      </c>
      <c r="AY34" s="107">
        <f>AY2/AZ2*AZ34</f>
        <v>2.1428571428571428</v>
      </c>
      <c r="AZ34" s="104" t="str">
        <f t="shared" ref="AZ34:AZ62" si="29">IF(AX34&lt;=7,"7",IF(AX34&lt;=7.1,"6",IF(AX34&lt;=7.2,"5",IF(AX34&lt;=7.3,"4",IF(AX34&lt;=7.4,"3",IF(AX34&lt;=7.5,"2",IF(AX34&gt;7.5,"1")))))))</f>
        <v>1</v>
      </c>
      <c r="BA34" s="108">
        <f>RANK(AX34,AX33:AX62,1)</f>
        <v>1</v>
      </c>
      <c r="BB34" s="114"/>
      <c r="BC34" s="105"/>
      <c r="BD34" s="107">
        <f>BD2/BE2*BE34</f>
        <v>0</v>
      </c>
      <c r="BE34" s="104" t="str">
        <f t="shared" si="14"/>
        <v>0</v>
      </c>
      <c r="BF34" s="108" t="e">
        <f t="shared" ref="BF34:BF62" si="30">RANK(BC34,$BC$33:$BC$62)</f>
        <v>#N/A</v>
      </c>
      <c r="BG34" s="109"/>
      <c r="BH34" s="114"/>
      <c r="BI34" s="107">
        <f t="shared" si="16"/>
        <v>14.999999999999998</v>
      </c>
      <c r="BJ34" s="111">
        <f t="shared" si="17"/>
        <v>24</v>
      </c>
      <c r="BK34" s="105"/>
      <c r="BL34" s="105"/>
    </row>
    <row r="35" spans="1:64" s="112" customFormat="1">
      <c r="A35" s="104">
        <v>33</v>
      </c>
      <c r="B35" s="103" t="s">
        <v>206</v>
      </c>
      <c r="C35" s="104"/>
      <c r="D35" s="104" t="s">
        <v>95</v>
      </c>
      <c r="E35" s="122" t="s">
        <v>71</v>
      </c>
      <c r="F35" s="105"/>
      <c r="G35" s="108" t="e">
        <f t="shared" si="0"/>
        <v>#N/A</v>
      </c>
      <c r="H35" s="109"/>
      <c r="I35" s="105"/>
      <c r="J35" s="108" t="e">
        <f>RANK(I35,I35:I63,1)</f>
        <v>#N/A</v>
      </c>
      <c r="K35" s="109"/>
      <c r="L35" s="105">
        <v>146</v>
      </c>
      <c r="M35" s="107">
        <f>IF(ISNUMBER(L35),IF(L35&lt;='Reference (BOYS)'!$F$7,5,IF(L35&lt;='Reference (BOYS)'!$G$7,10,IF(L35&lt;='Reference (BOYS)'!$H$7,25,IF(L35&lt;='Reference (BOYS)'!$I$7,50,IF(L35&lt;='Reference (BOYS)'!$J$7,75,IF(L35&lt;='Reference (BOYS)'!$K$7,90,IF(L35&lt;='Reference (BOYS)'!$L$7,95,IF(L35&gt;'Reference (BOYS)'!$L$7,95)))))))),"")</f>
        <v>50</v>
      </c>
      <c r="N35" s="107">
        <f>N2/O2*O35</f>
        <v>4</v>
      </c>
      <c r="O35" s="104" t="str">
        <f t="shared" si="18"/>
        <v>4</v>
      </c>
      <c r="P35" s="108">
        <f t="shared" si="20"/>
        <v>11</v>
      </c>
      <c r="Q35" s="114"/>
      <c r="R35" s="105">
        <v>33.200000000000003</v>
      </c>
      <c r="S35" s="107">
        <f>IF(ISNUMBER(R35),IF(R35&lt;='Reference (BOYS)'!$F$10,5,IF(R35&lt;='Reference (BOYS)'!$G$10,10,IF(R35&lt;='Reference (BOYS)'!$H$10,25,IF(R35&lt;='Reference (BOYS)'!$I$10,50,IF(R35&lt;='Reference (BOYS)'!$J$10,75,IF(R35&lt;='Reference (BOYS)'!$K$10,90,IF(R35&lt;='Reference (BOYS)'!$L$10,95,IF(R35&gt;'Reference (BOYS)'!$L$10,95)))))))),"")</f>
        <v>25</v>
      </c>
      <c r="T35" s="108">
        <f t="shared" si="21"/>
        <v>17</v>
      </c>
      <c r="U35" s="114"/>
      <c r="V35" s="105"/>
      <c r="W35" s="108" t="e">
        <f t="shared" si="22"/>
        <v>#N/A</v>
      </c>
      <c r="X35" s="114"/>
      <c r="Y35" s="114"/>
      <c r="Z35" s="105"/>
      <c r="AA35" s="108" t="e">
        <f t="shared" si="23"/>
        <v>#N/A</v>
      </c>
      <c r="AB35" s="114"/>
      <c r="AC35" s="114"/>
      <c r="AD35" s="105"/>
      <c r="AE35" s="108" t="e">
        <f t="shared" si="24"/>
        <v>#N/A</v>
      </c>
      <c r="AF35" s="114"/>
      <c r="AG35" s="114"/>
      <c r="AH35" s="105">
        <v>39</v>
      </c>
      <c r="AI35" s="107">
        <f>IF(ISNUMBER(AH35),IF(AH35&lt;='Reference (BOYS)'!$F$25,5,IF(AH35&lt;='Reference (BOYS)'!$G$25,10,IF(AH35&lt;='Reference (BOYS)'!$H$25,25,IF(AH35&lt;='Reference (BOYS)'!$I$25,50,IF(AH35&lt;='Reference (BOYS)'!$J$25,75,IF(AH35&lt;='Reference (BOYS)'!$K$25,90,IF(AH35&lt;='Reference (BOYS)'!$L$25,95,IF(AH35&gt;'Reference (BOYS)'!$L$25,95)))))))),"")</f>
        <v>75</v>
      </c>
      <c r="AJ35" s="107">
        <f>AJ2/AK2*AK35</f>
        <v>2.8571428571428572</v>
      </c>
      <c r="AK35" s="104" t="str">
        <f t="shared" si="25"/>
        <v>2</v>
      </c>
      <c r="AL35" s="108">
        <f t="shared" si="19"/>
        <v>5</v>
      </c>
      <c r="AM35" s="114"/>
      <c r="AN35" s="187">
        <v>0.11319444444444444</v>
      </c>
      <c r="AO35" s="107">
        <f>AO2/AP2*AP35</f>
        <v>0.7142857142857143</v>
      </c>
      <c r="AP35" s="104" t="str">
        <f t="shared" si="26"/>
        <v>1</v>
      </c>
      <c r="AQ35" s="108">
        <f>RANK(AN35,AN33:AN62,1)</f>
        <v>13</v>
      </c>
      <c r="AR35" s="114"/>
      <c r="AS35" s="186">
        <v>6.2</v>
      </c>
      <c r="AT35" s="107">
        <f>AT2/AU2*AU35</f>
        <v>1.4285714285714286</v>
      </c>
      <c r="AU35" s="104" t="str">
        <f t="shared" si="27"/>
        <v>1</v>
      </c>
      <c r="AV35" s="108">
        <f t="shared" si="28"/>
        <v>2</v>
      </c>
      <c r="AW35" s="114"/>
      <c r="AX35" s="192">
        <v>8.0459999999999994</v>
      </c>
      <c r="AY35" s="107">
        <f>AY2/AZ2*AZ35</f>
        <v>2.1428571428571428</v>
      </c>
      <c r="AZ35" s="104" t="str">
        <f t="shared" si="29"/>
        <v>1</v>
      </c>
      <c r="BA35" s="108">
        <f>RANK(AX35,AX33:AX62,1)</f>
        <v>2</v>
      </c>
      <c r="BB35" s="114"/>
      <c r="BC35" s="105"/>
      <c r="BD35" s="107">
        <f>BD2/BE2*BE35</f>
        <v>0</v>
      </c>
      <c r="BE35" s="104" t="str">
        <f t="shared" si="14"/>
        <v>0</v>
      </c>
      <c r="BF35" s="108" t="e">
        <f t="shared" si="30"/>
        <v>#N/A</v>
      </c>
      <c r="BG35" s="109"/>
      <c r="BH35" s="114"/>
      <c r="BI35" s="107">
        <f t="shared" si="16"/>
        <v>11.142857142857142</v>
      </c>
      <c r="BJ35" s="111">
        <f t="shared" si="17"/>
        <v>36</v>
      </c>
      <c r="BK35" s="105"/>
      <c r="BL35" s="105"/>
    </row>
    <row r="36" spans="1:64" s="112" customFormat="1">
      <c r="A36" s="104">
        <v>34</v>
      </c>
      <c r="B36" s="103" t="s">
        <v>207</v>
      </c>
      <c r="C36" s="104"/>
      <c r="D36" s="104" t="s">
        <v>95</v>
      </c>
      <c r="E36" s="122" t="s">
        <v>71</v>
      </c>
      <c r="F36" s="105"/>
      <c r="G36" s="108" t="e">
        <f t="shared" si="0"/>
        <v>#N/A</v>
      </c>
      <c r="H36" s="109"/>
      <c r="I36" s="105"/>
      <c r="J36" s="108" t="e">
        <f>RANK(I36,I36:I63,1)</f>
        <v>#N/A</v>
      </c>
      <c r="K36" s="109"/>
      <c r="L36" s="105">
        <v>156</v>
      </c>
      <c r="M36" s="107">
        <f>IF(ISNUMBER(L36),IF(L36&lt;='Reference (BOYS)'!$F$7,5,IF(L36&lt;='Reference (BOYS)'!$G$7,10,IF(L36&lt;='Reference (BOYS)'!$H$7,25,IF(L36&lt;='Reference (BOYS)'!$I$7,50,IF(L36&lt;='Reference (BOYS)'!$J$7,75,IF(L36&lt;='Reference (BOYS)'!$K$7,90,IF(L36&lt;='Reference (BOYS)'!$L$7,95,IF(L36&gt;'Reference (BOYS)'!$L$7,95)))))))),"")</f>
        <v>75</v>
      </c>
      <c r="N36" s="107">
        <f>N2/O2*O36</f>
        <v>5</v>
      </c>
      <c r="O36" s="104" t="str">
        <f t="shared" si="18"/>
        <v>5</v>
      </c>
      <c r="P36" s="108">
        <f t="shared" si="20"/>
        <v>2</v>
      </c>
      <c r="Q36" s="114"/>
      <c r="R36" s="105">
        <v>36.880000000000003</v>
      </c>
      <c r="S36" s="107">
        <f>IF(ISNUMBER(R36),IF(R36&lt;='Reference (BOYS)'!$F$10,5,IF(R36&lt;='Reference (BOYS)'!$G$10,10,IF(R36&lt;='Reference (BOYS)'!$H$10,25,IF(R36&lt;='Reference (BOYS)'!$I$10,50,IF(R36&lt;='Reference (BOYS)'!$J$10,75,IF(R36&lt;='Reference (BOYS)'!$K$10,90,IF(R36&lt;='Reference (BOYS)'!$L$10,95,IF(R36&gt;'Reference (BOYS)'!$L$10,95)))))))),"")</f>
        <v>50</v>
      </c>
      <c r="T36" s="108">
        <f t="shared" si="21"/>
        <v>11</v>
      </c>
      <c r="U36" s="114"/>
      <c r="V36" s="105"/>
      <c r="W36" s="108" t="e">
        <f t="shared" si="22"/>
        <v>#N/A</v>
      </c>
      <c r="X36" s="114"/>
      <c r="Y36" s="114"/>
      <c r="Z36" s="105"/>
      <c r="AA36" s="108" t="e">
        <f t="shared" si="23"/>
        <v>#N/A</v>
      </c>
      <c r="AB36" s="114"/>
      <c r="AC36" s="114"/>
      <c r="AD36" s="105"/>
      <c r="AE36" s="108" t="e">
        <f t="shared" si="24"/>
        <v>#N/A</v>
      </c>
      <c r="AF36" s="114"/>
      <c r="AG36" s="114"/>
      <c r="AH36" s="105">
        <v>44</v>
      </c>
      <c r="AI36" s="107">
        <f>IF(ISNUMBER(AH36),IF(AH36&lt;='Reference (BOYS)'!$F$25,5,IF(AH36&lt;='Reference (BOYS)'!$G$25,10,IF(AH36&lt;='Reference (BOYS)'!$H$25,25,IF(AH36&lt;='Reference (BOYS)'!$I$25,50,IF(AH36&lt;='Reference (BOYS)'!$J$25,75,IF(AH36&lt;='Reference (BOYS)'!$K$25,90,IF(AH36&lt;='Reference (BOYS)'!$L$25,95,IF(AH36&gt;'Reference (BOYS)'!$L$25,95)))))))),"")</f>
        <v>90</v>
      </c>
      <c r="AJ36" s="107">
        <f>AJ2/AK2*AK36</f>
        <v>4.2857142857142856</v>
      </c>
      <c r="AK36" s="104" t="str">
        <f t="shared" si="25"/>
        <v>3</v>
      </c>
      <c r="AL36" s="108">
        <f t="shared" si="19"/>
        <v>2</v>
      </c>
      <c r="AM36" s="114"/>
      <c r="AN36" s="187">
        <v>0.10694444444444444</v>
      </c>
      <c r="AO36" s="107">
        <f>AO2/AP2*AP36</f>
        <v>0.7142857142857143</v>
      </c>
      <c r="AP36" s="104" t="str">
        <f t="shared" si="26"/>
        <v>1</v>
      </c>
      <c r="AQ36" s="108">
        <f>RANK(AN36,AN33:AN62,1)</f>
        <v>6</v>
      </c>
      <c r="AR36" s="114"/>
      <c r="AS36" s="186">
        <v>5.85</v>
      </c>
      <c r="AT36" s="107">
        <f>AT2/AU2*AU36</f>
        <v>1.4285714285714286</v>
      </c>
      <c r="AU36" s="104" t="str">
        <f t="shared" si="27"/>
        <v>1</v>
      </c>
      <c r="AV36" s="108">
        <f t="shared" si="28"/>
        <v>9</v>
      </c>
      <c r="AW36" s="114"/>
      <c r="AX36" s="192">
        <v>8.375</v>
      </c>
      <c r="AY36" s="107">
        <f>AY2/AZ2*AZ36</f>
        <v>2.1428571428571428</v>
      </c>
      <c r="AZ36" s="104" t="str">
        <f t="shared" si="29"/>
        <v>1</v>
      </c>
      <c r="BA36" s="108">
        <f>RANK(AX36,AX33:AX62,1)</f>
        <v>9</v>
      </c>
      <c r="BB36" s="114"/>
      <c r="BC36" s="105"/>
      <c r="BD36" s="107">
        <f>BD2/BE2*BE36</f>
        <v>0</v>
      </c>
      <c r="BE36" s="104" t="str">
        <f t="shared" si="14"/>
        <v>0</v>
      </c>
      <c r="BF36" s="108" t="e">
        <f t="shared" si="30"/>
        <v>#N/A</v>
      </c>
      <c r="BG36" s="109"/>
      <c r="BH36" s="114"/>
      <c r="BI36" s="107">
        <f t="shared" si="16"/>
        <v>13.571428571428569</v>
      </c>
      <c r="BJ36" s="111">
        <f t="shared" si="17"/>
        <v>27</v>
      </c>
      <c r="BK36" s="105"/>
      <c r="BL36" s="105"/>
    </row>
    <row r="37" spans="1:64" s="112" customFormat="1">
      <c r="A37" s="104">
        <v>35</v>
      </c>
      <c r="B37" s="103" t="s">
        <v>208</v>
      </c>
      <c r="C37" s="104"/>
      <c r="D37" s="104" t="s">
        <v>95</v>
      </c>
      <c r="E37" s="122" t="s">
        <v>71</v>
      </c>
      <c r="F37" s="105"/>
      <c r="G37" s="108" t="e">
        <f t="shared" si="0"/>
        <v>#N/A</v>
      </c>
      <c r="H37" s="109"/>
      <c r="I37" s="105"/>
      <c r="J37" s="108" t="e">
        <f>RANK(I37,I37:I63,1)</f>
        <v>#N/A</v>
      </c>
      <c r="K37" s="109"/>
      <c r="L37" s="105">
        <v>141.5</v>
      </c>
      <c r="M37" s="107">
        <f>IF(ISNUMBER(L37),IF(L37&lt;='Reference (BOYS)'!$F$7,5,IF(L37&lt;='Reference (BOYS)'!$G$7,10,IF(L37&lt;='Reference (BOYS)'!$H$7,25,IF(L37&lt;='Reference (BOYS)'!$I$7,50,IF(L37&lt;='Reference (BOYS)'!$J$7,75,IF(L37&lt;='Reference (BOYS)'!$K$7,90,IF(L37&lt;='Reference (BOYS)'!$L$7,95,IF(L37&gt;'Reference (BOYS)'!$L$7,95)))))))),"")</f>
        <v>25</v>
      </c>
      <c r="N37" s="107">
        <f>N2/O2*O37</f>
        <v>3</v>
      </c>
      <c r="O37" s="104" t="str">
        <f t="shared" si="18"/>
        <v>3</v>
      </c>
      <c r="P37" s="108">
        <f t="shared" si="20"/>
        <v>19</v>
      </c>
      <c r="Q37" s="114"/>
      <c r="R37" s="105">
        <v>30.92</v>
      </c>
      <c r="S37" s="107">
        <f>IF(ISNUMBER(R37),IF(R37&lt;='Reference (BOYS)'!$F$10,5,IF(R37&lt;='Reference (BOYS)'!$G$10,10,IF(R37&lt;='Reference (BOYS)'!$H$10,25,IF(R37&lt;='Reference (BOYS)'!$I$10,50,IF(R37&lt;='Reference (BOYS)'!$J$10,75,IF(R37&lt;='Reference (BOYS)'!$K$10,90,IF(R37&lt;='Reference (BOYS)'!$L$10,95,IF(R37&gt;'Reference (BOYS)'!$L$10,95)))))))),"")</f>
        <v>25</v>
      </c>
      <c r="T37" s="108">
        <f t="shared" si="21"/>
        <v>19</v>
      </c>
      <c r="U37" s="114"/>
      <c r="V37" s="105"/>
      <c r="W37" s="108" t="e">
        <f t="shared" si="22"/>
        <v>#N/A</v>
      </c>
      <c r="X37" s="114"/>
      <c r="Y37" s="114"/>
      <c r="Z37" s="105"/>
      <c r="AA37" s="108" t="e">
        <f t="shared" si="23"/>
        <v>#N/A</v>
      </c>
      <c r="AB37" s="114"/>
      <c r="AC37" s="114"/>
      <c r="AD37" s="105"/>
      <c r="AE37" s="108" t="e">
        <f t="shared" si="24"/>
        <v>#N/A</v>
      </c>
      <c r="AF37" s="114"/>
      <c r="AG37" s="114"/>
      <c r="AH37" s="105">
        <v>45</v>
      </c>
      <c r="AI37" s="107">
        <f>IF(ISNUMBER(AH37),IF(AH37&lt;='Reference (BOYS)'!$F$25,5,IF(AH37&lt;='Reference (BOYS)'!$G$25,10,IF(AH37&lt;='Reference (BOYS)'!$H$25,25,IF(AH37&lt;='Reference (BOYS)'!$I$25,50,IF(AH37&lt;='Reference (BOYS)'!$J$25,75,IF(AH37&lt;='Reference (BOYS)'!$K$25,90,IF(AH37&lt;='Reference (BOYS)'!$L$25,95,IF(AH37&gt;'Reference (BOYS)'!$L$25,95)))))))),"")</f>
        <v>90</v>
      </c>
      <c r="AJ37" s="107">
        <f>AJ2/AK2*AK37</f>
        <v>5.7142857142857144</v>
      </c>
      <c r="AK37" s="104" t="str">
        <f t="shared" si="25"/>
        <v>4</v>
      </c>
      <c r="AL37" s="108">
        <f t="shared" si="19"/>
        <v>1</v>
      </c>
      <c r="AM37" s="114"/>
      <c r="AN37" s="187">
        <v>0.12222222222222223</v>
      </c>
      <c r="AO37" s="107">
        <f>AO2/AP2*AP37</f>
        <v>0.7142857142857143</v>
      </c>
      <c r="AP37" s="104" t="str">
        <f t="shared" si="26"/>
        <v>1</v>
      </c>
      <c r="AQ37" s="108">
        <f>RANK(AN37,AN33:AN62,1)</f>
        <v>19</v>
      </c>
      <c r="AR37" s="114"/>
      <c r="AS37" s="186">
        <v>5.2</v>
      </c>
      <c r="AT37" s="107">
        <f>AT2/AU2*AU37</f>
        <v>1.4285714285714286</v>
      </c>
      <c r="AU37" s="104" t="str">
        <f t="shared" si="27"/>
        <v>1</v>
      </c>
      <c r="AV37" s="108">
        <f t="shared" si="28"/>
        <v>17</v>
      </c>
      <c r="AW37" s="114"/>
      <c r="AX37" s="192">
        <v>8.907</v>
      </c>
      <c r="AY37" s="107">
        <f>AY2/AZ2*AZ37</f>
        <v>2.1428571428571428</v>
      </c>
      <c r="AZ37" s="104" t="str">
        <f t="shared" si="29"/>
        <v>1</v>
      </c>
      <c r="BA37" s="108">
        <f>RANK(AX37,AX33:AX62,1)</f>
        <v>17</v>
      </c>
      <c r="BB37" s="114"/>
      <c r="BC37" s="105"/>
      <c r="BD37" s="107">
        <f>BD2/BE2*BE37</f>
        <v>0</v>
      </c>
      <c r="BE37" s="104" t="str">
        <f t="shared" si="14"/>
        <v>0</v>
      </c>
      <c r="BF37" s="108" t="e">
        <f t="shared" si="30"/>
        <v>#N/A</v>
      </c>
      <c r="BG37" s="109"/>
      <c r="BH37" s="114"/>
      <c r="BI37" s="107">
        <f t="shared" si="16"/>
        <v>13</v>
      </c>
      <c r="BJ37" s="111">
        <f t="shared" si="17"/>
        <v>28</v>
      </c>
      <c r="BK37" s="105"/>
      <c r="BL37" s="105"/>
    </row>
    <row r="38" spans="1:64" s="112" customFormat="1">
      <c r="A38" s="104">
        <v>36</v>
      </c>
      <c r="B38" s="103" t="s">
        <v>209</v>
      </c>
      <c r="C38" s="104"/>
      <c r="D38" s="104" t="s">
        <v>95</v>
      </c>
      <c r="E38" s="122" t="s">
        <v>71</v>
      </c>
      <c r="F38" s="105"/>
      <c r="G38" s="108" t="e">
        <f t="shared" si="0"/>
        <v>#N/A</v>
      </c>
      <c r="H38" s="109"/>
      <c r="I38" s="105"/>
      <c r="J38" s="108" t="e">
        <f>RANK(I38,I38:I63,1)</f>
        <v>#N/A</v>
      </c>
      <c r="K38" s="109"/>
      <c r="L38" s="105">
        <v>154</v>
      </c>
      <c r="M38" s="107">
        <f>IF(ISNUMBER(L38),IF(L38&lt;='Reference (BOYS)'!$F$7,5,IF(L38&lt;='Reference (BOYS)'!$G$7,10,IF(L38&lt;='Reference (BOYS)'!$H$7,25,IF(L38&lt;='Reference (BOYS)'!$I$7,50,IF(L38&lt;='Reference (BOYS)'!$J$7,75,IF(L38&lt;='Reference (BOYS)'!$K$7,90,IF(L38&lt;='Reference (BOYS)'!$L$7,95,IF(L38&gt;'Reference (BOYS)'!$L$7,95)))))))),"")</f>
        <v>75</v>
      </c>
      <c r="N38" s="107">
        <f>N2/O2*O38</f>
        <v>5</v>
      </c>
      <c r="O38" s="104" t="str">
        <f t="shared" si="18"/>
        <v>5</v>
      </c>
      <c r="P38" s="108">
        <f t="shared" si="20"/>
        <v>4</v>
      </c>
      <c r="Q38" s="114"/>
      <c r="R38" s="105">
        <v>43.76</v>
      </c>
      <c r="S38" s="107">
        <f>IF(ISNUMBER(R38),IF(R38&lt;='Reference (BOYS)'!$F$10,5,IF(R38&lt;='Reference (BOYS)'!$G$10,10,IF(R38&lt;='Reference (BOYS)'!$H$10,25,IF(R38&lt;='Reference (BOYS)'!$I$10,50,IF(R38&lt;='Reference (BOYS)'!$J$10,75,IF(R38&lt;='Reference (BOYS)'!$K$10,90,IF(R38&lt;='Reference (BOYS)'!$L$10,95,IF(R38&gt;'Reference (BOYS)'!$L$10,95)))))))),"")</f>
        <v>75</v>
      </c>
      <c r="T38" s="108">
        <f t="shared" si="21"/>
        <v>4</v>
      </c>
      <c r="U38" s="114"/>
      <c r="V38" s="105"/>
      <c r="W38" s="108" t="e">
        <f t="shared" si="22"/>
        <v>#N/A</v>
      </c>
      <c r="X38" s="114"/>
      <c r="Y38" s="114"/>
      <c r="Z38" s="105"/>
      <c r="AA38" s="108" t="e">
        <f t="shared" si="23"/>
        <v>#N/A</v>
      </c>
      <c r="AB38" s="114"/>
      <c r="AC38" s="114"/>
      <c r="AD38" s="105"/>
      <c r="AE38" s="108" t="e">
        <f t="shared" si="24"/>
        <v>#N/A</v>
      </c>
      <c r="AF38" s="114"/>
      <c r="AG38" s="114"/>
      <c r="AH38" s="105">
        <v>38</v>
      </c>
      <c r="AI38" s="107">
        <f>IF(ISNUMBER(AH38),IF(AH38&lt;='Reference (BOYS)'!$F$25,5,IF(AH38&lt;='Reference (BOYS)'!$G$25,10,IF(AH38&lt;='Reference (BOYS)'!$H$25,25,IF(AH38&lt;='Reference (BOYS)'!$I$25,50,IF(AH38&lt;='Reference (BOYS)'!$J$25,75,IF(AH38&lt;='Reference (BOYS)'!$K$25,90,IF(AH38&lt;='Reference (BOYS)'!$L$25,95,IF(AH38&gt;'Reference (BOYS)'!$L$25,95)))))))),"")</f>
        <v>75</v>
      </c>
      <c r="AJ38" s="107">
        <f>AJ2/AK2*AK38</f>
        <v>2.8571428571428572</v>
      </c>
      <c r="AK38" s="104" t="str">
        <f t="shared" si="25"/>
        <v>2</v>
      </c>
      <c r="AL38" s="108">
        <f t="shared" si="19"/>
        <v>6</v>
      </c>
      <c r="AM38" s="114"/>
      <c r="AN38" s="187">
        <v>0.11388888888888889</v>
      </c>
      <c r="AO38" s="107">
        <f>AO2/AP2*AP38</f>
        <v>0.7142857142857143</v>
      </c>
      <c r="AP38" s="104" t="str">
        <f t="shared" si="26"/>
        <v>1</v>
      </c>
      <c r="AQ38" s="108">
        <f>RANK(AN38,AN33:AN62,1)</f>
        <v>15</v>
      </c>
      <c r="AR38" s="114"/>
      <c r="AS38" s="186">
        <v>5.95</v>
      </c>
      <c r="AT38" s="107">
        <f>AT2/AU2*AU38</f>
        <v>1.4285714285714286</v>
      </c>
      <c r="AU38" s="104" t="str">
        <f t="shared" si="27"/>
        <v>1</v>
      </c>
      <c r="AV38" s="108">
        <f t="shared" si="28"/>
        <v>7</v>
      </c>
      <c r="AW38" s="114"/>
      <c r="AX38" s="192">
        <v>8.2360000000000007</v>
      </c>
      <c r="AY38" s="107">
        <f>AY2/AZ2*AZ38</f>
        <v>2.1428571428571428</v>
      </c>
      <c r="AZ38" s="104" t="str">
        <f t="shared" si="29"/>
        <v>1</v>
      </c>
      <c r="BA38" s="108">
        <f>RANK(AX38,AX33:AX62,1)</f>
        <v>5</v>
      </c>
      <c r="BB38" s="114"/>
      <c r="BC38" s="105"/>
      <c r="BD38" s="107">
        <f>BD2/BE2*BE38</f>
        <v>0</v>
      </c>
      <c r="BE38" s="104" t="str">
        <f t="shared" si="14"/>
        <v>0</v>
      </c>
      <c r="BF38" s="108" t="e">
        <f t="shared" si="30"/>
        <v>#N/A</v>
      </c>
      <c r="BG38" s="109"/>
      <c r="BH38" s="114"/>
      <c r="BI38" s="107">
        <f t="shared" si="16"/>
        <v>12.142857142857142</v>
      </c>
      <c r="BJ38" s="111">
        <f>RANK(BI38,$BI$3:$BI$62)</f>
        <v>30</v>
      </c>
      <c r="BK38" s="105"/>
      <c r="BL38" s="105"/>
    </row>
    <row r="39" spans="1:64" s="112" customFormat="1">
      <c r="A39" s="104">
        <v>37</v>
      </c>
      <c r="B39" s="103" t="s">
        <v>210</v>
      </c>
      <c r="C39" s="104"/>
      <c r="D39" s="104" t="s">
        <v>95</v>
      </c>
      <c r="E39" s="122" t="s">
        <v>71</v>
      </c>
      <c r="F39" s="105"/>
      <c r="G39" s="108" t="e">
        <f t="shared" si="0"/>
        <v>#N/A</v>
      </c>
      <c r="H39" s="109"/>
      <c r="I39" s="105"/>
      <c r="J39" s="108" t="e">
        <f>RANK(I39,I39:I63,1)</f>
        <v>#N/A</v>
      </c>
      <c r="K39" s="109"/>
      <c r="L39" s="105">
        <v>154</v>
      </c>
      <c r="M39" s="107">
        <f>IF(ISNUMBER(L39),IF(L39&lt;='Reference (BOYS)'!$F$7,5,IF(L39&lt;='Reference (BOYS)'!$G$7,10,IF(L39&lt;='Reference (BOYS)'!$H$7,25,IF(L39&lt;='Reference (BOYS)'!$I$7,50,IF(L39&lt;='Reference (BOYS)'!$J$7,75,IF(L39&lt;='Reference (BOYS)'!$K$7,90,IF(L39&lt;='Reference (BOYS)'!$L$7,95,IF(L39&gt;'Reference (BOYS)'!$L$7,95)))))))),"")</f>
        <v>75</v>
      </c>
      <c r="N39" s="107">
        <f>N2/O2*O39</f>
        <v>5</v>
      </c>
      <c r="O39" s="104" t="str">
        <f t="shared" si="18"/>
        <v>5</v>
      </c>
      <c r="P39" s="108">
        <f t="shared" si="20"/>
        <v>4</v>
      </c>
      <c r="Q39" s="114"/>
      <c r="R39" s="105">
        <v>45.22</v>
      </c>
      <c r="S39" s="107">
        <f>IF(ISNUMBER(R39),IF(R39&lt;='Reference (BOYS)'!$F$10,5,IF(R39&lt;='Reference (BOYS)'!$G$10,10,IF(R39&lt;='Reference (BOYS)'!$H$10,25,IF(R39&lt;='Reference (BOYS)'!$I$10,50,IF(R39&lt;='Reference (BOYS)'!$J$10,75,IF(R39&lt;='Reference (BOYS)'!$K$10,90,IF(R39&lt;='Reference (BOYS)'!$L$10,95,IF(R39&gt;'Reference (BOYS)'!$L$10,95)))))))),"")</f>
        <v>75</v>
      </c>
      <c r="T39" s="108">
        <f t="shared" si="21"/>
        <v>3</v>
      </c>
      <c r="U39" s="114"/>
      <c r="V39" s="105"/>
      <c r="W39" s="108" t="e">
        <f t="shared" si="22"/>
        <v>#N/A</v>
      </c>
      <c r="X39" s="114"/>
      <c r="Y39" s="114"/>
      <c r="Z39" s="105"/>
      <c r="AA39" s="108" t="e">
        <f t="shared" si="23"/>
        <v>#N/A</v>
      </c>
      <c r="AB39" s="114"/>
      <c r="AC39" s="114"/>
      <c r="AD39" s="105"/>
      <c r="AE39" s="108" t="e">
        <f t="shared" si="24"/>
        <v>#N/A</v>
      </c>
      <c r="AF39" s="114"/>
      <c r="AG39" s="114"/>
      <c r="AH39" s="105">
        <v>38</v>
      </c>
      <c r="AI39" s="107">
        <f>IF(ISNUMBER(AH39),IF(AH39&lt;='Reference (BOYS)'!$F$25,5,IF(AH39&lt;='Reference (BOYS)'!$G$25,10,IF(AH39&lt;='Reference (BOYS)'!$H$25,25,IF(AH39&lt;='Reference (BOYS)'!$I$25,50,IF(AH39&lt;='Reference (BOYS)'!$J$25,75,IF(AH39&lt;='Reference (BOYS)'!$K$25,90,IF(AH39&lt;='Reference (BOYS)'!$L$25,95,IF(AH39&gt;'Reference (BOYS)'!$L$25,95)))))))),"")</f>
        <v>75</v>
      </c>
      <c r="AJ39" s="107">
        <f>AJ2/AK2*AK39</f>
        <v>2.8571428571428572</v>
      </c>
      <c r="AK39" s="104" t="str">
        <f t="shared" si="25"/>
        <v>2</v>
      </c>
      <c r="AL39" s="108">
        <f t="shared" si="19"/>
        <v>6</v>
      </c>
      <c r="AM39" s="114"/>
      <c r="AN39" s="187">
        <v>0.1125</v>
      </c>
      <c r="AO39" s="107">
        <f>AO2/AP2*AP39</f>
        <v>0.7142857142857143</v>
      </c>
      <c r="AP39" s="104" t="str">
        <f t="shared" si="26"/>
        <v>1</v>
      </c>
      <c r="AQ39" s="108">
        <f>RANK(AN39,AN33:AN62,1)</f>
        <v>12</v>
      </c>
      <c r="AR39" s="114"/>
      <c r="AS39" s="186">
        <v>5.2</v>
      </c>
      <c r="AT39" s="107">
        <f>AT2/AU2*AU39</f>
        <v>1.4285714285714286</v>
      </c>
      <c r="AU39" s="104" t="str">
        <f t="shared" si="27"/>
        <v>1</v>
      </c>
      <c r="AV39" s="108">
        <f t="shared" si="28"/>
        <v>17</v>
      </c>
      <c r="AW39" s="114"/>
      <c r="AX39" s="192">
        <v>8.2360000000000007</v>
      </c>
      <c r="AY39" s="107">
        <f>AY2/AZ2*AZ39</f>
        <v>2.1428571428571428</v>
      </c>
      <c r="AZ39" s="104" t="str">
        <f t="shared" si="29"/>
        <v>1</v>
      </c>
      <c r="BA39" s="108">
        <f>RANK(AX39,AX33:AX62,1)</f>
        <v>5</v>
      </c>
      <c r="BB39" s="114"/>
      <c r="BC39" s="105"/>
      <c r="BD39" s="107">
        <f>BD2/BE2*BE39</f>
        <v>0</v>
      </c>
      <c r="BE39" s="104" t="str">
        <f t="shared" si="14"/>
        <v>0</v>
      </c>
      <c r="BF39" s="108" t="e">
        <f t="shared" si="30"/>
        <v>#N/A</v>
      </c>
      <c r="BG39" s="109"/>
      <c r="BH39" s="114"/>
      <c r="BI39" s="107">
        <f t="shared" si="16"/>
        <v>12.142857142857142</v>
      </c>
      <c r="BJ39" s="111">
        <f t="shared" si="17"/>
        <v>30</v>
      </c>
      <c r="BK39" s="105"/>
      <c r="BL39" s="105"/>
    </row>
    <row r="40" spans="1:64" s="112" customFormat="1">
      <c r="A40" s="104">
        <v>38</v>
      </c>
      <c r="B40" s="103" t="s">
        <v>211</v>
      </c>
      <c r="C40" s="104"/>
      <c r="D40" s="104" t="s">
        <v>95</v>
      </c>
      <c r="E40" s="122" t="s">
        <v>71</v>
      </c>
      <c r="F40" s="105"/>
      <c r="G40" s="108" t="e">
        <f t="shared" si="0"/>
        <v>#N/A</v>
      </c>
      <c r="H40" s="109"/>
      <c r="I40" s="105"/>
      <c r="J40" s="108" t="e">
        <f t="shared" ref="J40:J62" si="31">RANK(I40,I40:I69,1)</f>
        <v>#N/A</v>
      </c>
      <c r="K40" s="109"/>
      <c r="L40" s="105">
        <v>137</v>
      </c>
      <c r="M40" s="107">
        <f>IF(ISNUMBER(L40),IF(L40&lt;='Reference (BOYS)'!$F$7,5,IF(L40&lt;='Reference (BOYS)'!$G$7,10,IF(L40&lt;='Reference (BOYS)'!$H$7,25,IF(L40&lt;='Reference (BOYS)'!$I$7,50,IF(L40&lt;='Reference (BOYS)'!$J$7,75,IF(L40&lt;='Reference (BOYS)'!$K$7,90,IF(L40&lt;='Reference (BOYS)'!$L$7,95,IF(L40&gt;'Reference (BOYS)'!$L$7,95)))))))),"")</f>
        <v>10</v>
      </c>
      <c r="N40" s="107">
        <f>N2/O2*O40</f>
        <v>2</v>
      </c>
      <c r="O40" s="104" t="str">
        <f t="shared" si="18"/>
        <v>2</v>
      </c>
      <c r="P40" s="108">
        <f t="shared" si="20"/>
        <v>23</v>
      </c>
      <c r="Q40" s="114"/>
      <c r="R40" s="105">
        <v>34.020000000000003</v>
      </c>
      <c r="S40" s="107">
        <f>IF(ISNUMBER(R40),IF(R40&lt;='Reference (BOYS)'!$F$10,5,IF(R40&lt;='Reference (BOYS)'!$G$10,10,IF(R40&lt;='Reference (BOYS)'!$H$10,25,IF(R40&lt;='Reference (BOYS)'!$I$10,50,IF(R40&lt;='Reference (BOYS)'!$J$10,75,IF(R40&lt;='Reference (BOYS)'!$K$10,90,IF(R40&lt;='Reference (BOYS)'!$L$10,95,IF(R40&gt;'Reference (BOYS)'!$L$10,95)))))))),"")</f>
        <v>25</v>
      </c>
      <c r="T40" s="108">
        <f t="shared" si="21"/>
        <v>14</v>
      </c>
      <c r="U40" s="114"/>
      <c r="V40" s="105"/>
      <c r="W40" s="108" t="e">
        <f t="shared" si="22"/>
        <v>#N/A</v>
      </c>
      <c r="X40" s="114"/>
      <c r="Y40" s="114"/>
      <c r="Z40" s="105"/>
      <c r="AA40" s="108" t="e">
        <f t="shared" si="23"/>
        <v>#N/A</v>
      </c>
      <c r="AB40" s="114"/>
      <c r="AC40" s="114"/>
      <c r="AD40" s="105"/>
      <c r="AE40" s="108" t="e">
        <f t="shared" si="24"/>
        <v>#N/A</v>
      </c>
      <c r="AF40" s="114"/>
      <c r="AG40" s="114"/>
      <c r="AH40" s="105">
        <v>36</v>
      </c>
      <c r="AI40" s="107">
        <f>IF(ISNUMBER(AH40),IF(AH40&lt;='Reference (BOYS)'!$F$25,5,IF(AH40&lt;='Reference (BOYS)'!$G$25,10,IF(AH40&lt;='Reference (BOYS)'!$H$25,25,IF(AH40&lt;='Reference (BOYS)'!$I$25,50,IF(AH40&lt;='Reference (BOYS)'!$J$25,75,IF(AH40&lt;='Reference (BOYS)'!$K$25,90,IF(AH40&lt;='Reference (BOYS)'!$L$25,95,IF(AH40&gt;'Reference (BOYS)'!$L$25,95)))))))),"")</f>
        <v>50</v>
      </c>
      <c r="AJ40" s="107">
        <f>AJ2/AK2*AK40</f>
        <v>2.8571428571428572</v>
      </c>
      <c r="AK40" s="104" t="str">
        <f t="shared" si="25"/>
        <v>2</v>
      </c>
      <c r="AL40" s="108">
        <f t="shared" si="19"/>
        <v>9</v>
      </c>
      <c r="AM40" s="114"/>
      <c r="AN40" s="187">
        <v>0.11944444444444445</v>
      </c>
      <c r="AO40" s="107">
        <f>AO2/AP2*AP40</f>
        <v>0.7142857142857143</v>
      </c>
      <c r="AP40" s="104" t="str">
        <f t="shared" si="26"/>
        <v>1</v>
      </c>
      <c r="AQ40" s="108">
        <f>RANK(AN40,AN33:AN62,1)</f>
        <v>18</v>
      </c>
      <c r="AR40" s="114"/>
      <c r="AS40" s="186">
        <v>5.05</v>
      </c>
      <c r="AT40" s="107">
        <f>AT2/AU2*AU40</f>
        <v>1.4285714285714286</v>
      </c>
      <c r="AU40" s="104" t="str">
        <f t="shared" si="27"/>
        <v>1</v>
      </c>
      <c r="AV40" s="108">
        <f t="shared" si="28"/>
        <v>20</v>
      </c>
      <c r="AW40" s="114"/>
      <c r="AX40" s="192">
        <v>8.9779999999999998</v>
      </c>
      <c r="AY40" s="107">
        <f>AY2/AZ2*AZ40</f>
        <v>2.1428571428571428</v>
      </c>
      <c r="AZ40" s="104" t="str">
        <f t="shared" si="29"/>
        <v>1</v>
      </c>
      <c r="BA40" s="108">
        <f>RANK(AX40,AX33:AX62,1)</f>
        <v>18</v>
      </c>
      <c r="BB40" s="114"/>
      <c r="BC40" s="105"/>
      <c r="BD40" s="107">
        <f>BD2/BE2*BE40</f>
        <v>0</v>
      </c>
      <c r="BE40" s="104" t="str">
        <f t="shared" si="14"/>
        <v>0</v>
      </c>
      <c r="BF40" s="108" t="e">
        <f t="shared" si="30"/>
        <v>#N/A</v>
      </c>
      <c r="BG40" s="109"/>
      <c r="BH40" s="114"/>
      <c r="BI40" s="107">
        <f t="shared" si="16"/>
        <v>9.1428571428571441</v>
      </c>
      <c r="BJ40" s="111">
        <f t="shared" si="17"/>
        <v>51</v>
      </c>
      <c r="BK40" s="105"/>
      <c r="BL40" s="105"/>
    </row>
    <row r="41" spans="1:64" s="229" customFormat="1">
      <c r="A41" s="230">
        <v>39</v>
      </c>
      <c r="B41" s="229" t="s">
        <v>212</v>
      </c>
      <c r="C41" s="230"/>
      <c r="D41" s="230" t="s">
        <v>95</v>
      </c>
      <c r="E41" s="231" t="s">
        <v>71</v>
      </c>
      <c r="F41" s="230"/>
      <c r="G41" s="232" t="e">
        <f t="shared" si="0"/>
        <v>#N/A</v>
      </c>
      <c r="H41" s="233"/>
      <c r="I41" s="230"/>
      <c r="J41" s="232" t="e">
        <f t="shared" si="31"/>
        <v>#N/A</v>
      </c>
      <c r="K41" s="233"/>
      <c r="L41" s="230">
        <v>143</v>
      </c>
      <c r="M41" s="235">
        <f>IF(ISNUMBER(L41),IF(L41&lt;='Reference (BOYS)'!$F$7,5,IF(L41&lt;='Reference (BOYS)'!$G$7,10,IF(L41&lt;='Reference (BOYS)'!$H$7,25,IF(L41&lt;='Reference (BOYS)'!$I$7,50,IF(L41&lt;='Reference (BOYS)'!$J$7,75,IF(L41&lt;='Reference (BOYS)'!$K$7,90,IF(L41&lt;='Reference (BOYS)'!$L$7,95,IF(L41&gt;'Reference (BOYS)'!$L$7,95)))))))),"")</f>
        <v>25</v>
      </c>
      <c r="N41" s="235">
        <f>N2/O2*O41</f>
        <v>3</v>
      </c>
      <c r="O41" s="230" t="str">
        <f t="shared" si="18"/>
        <v>3</v>
      </c>
      <c r="P41" s="232">
        <f t="shared" si="20"/>
        <v>17</v>
      </c>
      <c r="Q41" s="232"/>
      <c r="R41" s="230">
        <v>29.32</v>
      </c>
      <c r="S41" s="235">
        <f>IF(ISNUMBER(R41),IF(R41&lt;='Reference (BOYS)'!$F$10,5,IF(R41&lt;='Reference (BOYS)'!$G$10,10,IF(R41&lt;='Reference (BOYS)'!$H$10,25,IF(R41&lt;='Reference (BOYS)'!$I$10,50,IF(R41&lt;='Reference (BOYS)'!$J$10,75,IF(R41&lt;='Reference (BOYS)'!$K$10,90,IF(R41&lt;='Reference (BOYS)'!$L$10,95,IF(R41&gt;'Reference (BOYS)'!$L$10,95)))))))),"")</f>
        <v>10</v>
      </c>
      <c r="T41" s="232">
        <f t="shared" si="21"/>
        <v>23</v>
      </c>
      <c r="U41" s="232"/>
      <c r="V41" s="230"/>
      <c r="W41" s="232" t="e">
        <f t="shared" si="22"/>
        <v>#N/A</v>
      </c>
      <c r="X41" s="232"/>
      <c r="Y41" s="232"/>
      <c r="Z41" s="230"/>
      <c r="AA41" s="232" t="e">
        <f t="shared" si="23"/>
        <v>#N/A</v>
      </c>
      <c r="AB41" s="232"/>
      <c r="AC41" s="232"/>
      <c r="AD41" s="230"/>
      <c r="AE41" s="232" t="e">
        <f t="shared" si="24"/>
        <v>#N/A</v>
      </c>
      <c r="AF41" s="232"/>
      <c r="AG41" s="232"/>
      <c r="AH41" s="230">
        <v>31</v>
      </c>
      <c r="AI41" s="235">
        <f>IF(ISNUMBER(AH41),IF(AH41&lt;='Reference (BOYS)'!$F$25,5,IF(AH41&lt;='Reference (BOYS)'!$G$25,10,IF(AH41&lt;='Reference (BOYS)'!$H$25,25,IF(AH41&lt;='Reference (BOYS)'!$I$25,50,IF(AH41&lt;='Reference (BOYS)'!$J$25,75,IF(AH41&lt;='Reference (BOYS)'!$K$25,90,IF(AH41&lt;='Reference (BOYS)'!$L$25,95,IF(AH41&gt;'Reference (BOYS)'!$L$25,95)))))))),"")</f>
        <v>25</v>
      </c>
      <c r="AJ41" s="235">
        <f>AJ2/AK2*AK41</f>
        <v>1.4285714285714286</v>
      </c>
      <c r="AK41" s="230" t="str">
        <f t="shared" si="25"/>
        <v>1</v>
      </c>
      <c r="AL41" s="232">
        <f t="shared" si="19"/>
        <v>18</v>
      </c>
      <c r="AM41" s="232"/>
      <c r="AN41" s="237">
        <v>0.10416666666666667</v>
      </c>
      <c r="AO41" s="235">
        <f>AO2/AP2*AP41</f>
        <v>0.7142857142857143</v>
      </c>
      <c r="AP41" s="230" t="str">
        <f t="shared" si="26"/>
        <v>1</v>
      </c>
      <c r="AQ41" s="232">
        <f>RANK(AN41,AN33:AN62,1)</f>
        <v>5</v>
      </c>
      <c r="AR41" s="232"/>
      <c r="AS41" s="238">
        <v>5.5</v>
      </c>
      <c r="AT41" s="235">
        <f>AT2/AU2*AU41</f>
        <v>1.4285714285714286</v>
      </c>
      <c r="AU41" s="230" t="str">
        <f t="shared" si="27"/>
        <v>1</v>
      </c>
      <c r="AV41" s="232">
        <f t="shared" si="28"/>
        <v>12</v>
      </c>
      <c r="AW41" s="232"/>
      <c r="AX41" s="239">
        <v>8.6489999999999991</v>
      </c>
      <c r="AY41" s="235">
        <f>AY2/AZ2*AZ41</f>
        <v>2.1428571428571428</v>
      </c>
      <c r="AZ41" s="230" t="str">
        <f t="shared" si="29"/>
        <v>1</v>
      </c>
      <c r="BA41" s="232">
        <f>RANK(AX41,AX33:AX62,1)</f>
        <v>15</v>
      </c>
      <c r="BB41" s="232"/>
      <c r="BC41" s="230"/>
      <c r="BD41" s="235">
        <f>BD2/BE2*BE41</f>
        <v>0</v>
      </c>
      <c r="BE41" s="230" t="str">
        <f t="shared" si="14"/>
        <v>0</v>
      </c>
      <c r="BF41" s="232" t="e">
        <f t="shared" si="30"/>
        <v>#N/A</v>
      </c>
      <c r="BG41" s="233"/>
      <c r="BH41" s="232"/>
      <c r="BI41" s="235">
        <f t="shared" si="16"/>
        <v>8.7142857142857153</v>
      </c>
      <c r="BJ41" s="232">
        <f t="shared" si="17"/>
        <v>52</v>
      </c>
      <c r="BK41" s="230"/>
      <c r="BL41" s="230"/>
    </row>
    <row r="42" spans="1:64" s="112" customFormat="1">
      <c r="A42" s="104">
        <v>40</v>
      </c>
      <c r="B42" s="112" t="s">
        <v>213</v>
      </c>
      <c r="C42" s="105"/>
      <c r="D42" s="104" t="s">
        <v>95</v>
      </c>
      <c r="E42" s="122" t="s">
        <v>71</v>
      </c>
      <c r="F42" s="106"/>
      <c r="G42" s="108" t="e">
        <f t="shared" si="0"/>
        <v>#N/A</v>
      </c>
      <c r="H42" s="109"/>
      <c r="I42" s="105"/>
      <c r="J42" s="108" t="e">
        <f t="shared" si="31"/>
        <v>#N/A</v>
      </c>
      <c r="K42" s="109"/>
      <c r="L42" s="105">
        <v>152</v>
      </c>
      <c r="M42" s="107">
        <f>IF(ISNUMBER(L42),IF(L42&lt;='Reference (BOYS)'!$F$7,5,IF(L42&lt;='Reference (BOYS)'!$G$7,10,IF(L42&lt;='Reference (BOYS)'!$H$7,25,IF(L42&lt;='Reference (BOYS)'!$I$7,50,IF(L42&lt;='Reference (BOYS)'!$J$7,75,IF(L42&lt;='Reference (BOYS)'!$K$7,90,IF(L42&lt;='Reference (BOYS)'!$L$7,95,IF(L42&gt;'Reference (BOYS)'!$L$7,95)))))))),"")</f>
        <v>75</v>
      </c>
      <c r="N42" s="107">
        <f>N2/O2*O42</f>
        <v>5</v>
      </c>
      <c r="O42" s="104" t="str">
        <f t="shared" si="18"/>
        <v>5</v>
      </c>
      <c r="P42" s="108">
        <f t="shared" si="20"/>
        <v>10</v>
      </c>
      <c r="Q42" s="113"/>
      <c r="R42" s="105">
        <v>41.38</v>
      </c>
      <c r="S42" s="107">
        <f>IF(ISNUMBER(R42),IF(R42&lt;='Reference (BOYS)'!$F$10,5,IF(R42&lt;='Reference (BOYS)'!$G$10,10,IF(R42&lt;='Reference (BOYS)'!$H$10,25,IF(R42&lt;='Reference (BOYS)'!$I$10,50,IF(R42&lt;='Reference (BOYS)'!$J$10,75,IF(R42&lt;='Reference (BOYS)'!$K$10,90,IF(R42&lt;='Reference (BOYS)'!$L$10,95,IF(R42&gt;'Reference (BOYS)'!$L$10,95)))))))),"")</f>
        <v>75</v>
      </c>
      <c r="T42" s="108">
        <f t="shared" si="21"/>
        <v>6</v>
      </c>
      <c r="U42" s="113"/>
      <c r="V42" s="105"/>
      <c r="W42" s="108" t="e">
        <f t="shared" si="22"/>
        <v>#N/A</v>
      </c>
      <c r="X42" s="114"/>
      <c r="Y42" s="113"/>
      <c r="Z42" s="105"/>
      <c r="AA42" s="108" t="e">
        <f t="shared" si="23"/>
        <v>#N/A</v>
      </c>
      <c r="AB42" s="114"/>
      <c r="AC42" s="113"/>
      <c r="AD42" s="105"/>
      <c r="AE42" s="108" t="e">
        <f t="shared" si="24"/>
        <v>#N/A</v>
      </c>
      <c r="AF42" s="114"/>
      <c r="AG42" s="113"/>
      <c r="AH42" s="105">
        <v>37</v>
      </c>
      <c r="AI42" s="107">
        <f>IF(ISNUMBER(AH42),IF(AH42&lt;='Reference (BOYS)'!$F$25,5,IF(AH42&lt;='Reference (BOYS)'!$G$25,10,IF(AH42&lt;='Reference (BOYS)'!$H$25,25,IF(AH42&lt;='Reference (BOYS)'!$I$25,50,IF(AH42&lt;='Reference (BOYS)'!$J$25,75,IF(AH42&lt;='Reference (BOYS)'!$K$25,90,IF(AH42&lt;='Reference (BOYS)'!$L$25,95,IF(AH42&gt;'Reference (BOYS)'!$L$25,95)))))))),"")</f>
        <v>50</v>
      </c>
      <c r="AJ42" s="107">
        <f>AJ2/AK2*AK42</f>
        <v>2.8571428571428572</v>
      </c>
      <c r="AK42" s="104" t="str">
        <f t="shared" si="25"/>
        <v>2</v>
      </c>
      <c r="AL42" s="108">
        <f t="shared" si="19"/>
        <v>8</v>
      </c>
      <c r="AM42" s="113"/>
      <c r="AN42" s="187">
        <v>0.13749999999999998</v>
      </c>
      <c r="AO42" s="107">
        <f>AO2/AP2*AP42</f>
        <v>0.7142857142857143</v>
      </c>
      <c r="AP42" s="104" t="str">
        <f t="shared" si="26"/>
        <v>1</v>
      </c>
      <c r="AQ42" s="108">
        <f>RANK(AN42,AN33:AN62,1)</f>
        <v>20</v>
      </c>
      <c r="AR42" s="113"/>
      <c r="AS42" s="186">
        <v>5.5</v>
      </c>
      <c r="AT42" s="107">
        <f>AT2/AU2*AU42</f>
        <v>1.4285714285714286</v>
      </c>
      <c r="AU42" s="104" t="str">
        <f t="shared" si="27"/>
        <v>1</v>
      </c>
      <c r="AV42" s="108">
        <f t="shared" si="28"/>
        <v>12</v>
      </c>
      <c r="AW42" s="113"/>
      <c r="AX42" s="192">
        <v>8.4139999999999997</v>
      </c>
      <c r="AY42" s="107">
        <f>AY2/AZ2*AZ42</f>
        <v>2.1428571428571428</v>
      </c>
      <c r="AZ42" s="104" t="str">
        <f t="shared" si="29"/>
        <v>1</v>
      </c>
      <c r="BA42" s="108">
        <f>RANK(AX42,AX33:AX62,1)</f>
        <v>10</v>
      </c>
      <c r="BB42" s="114"/>
      <c r="BC42" s="105"/>
      <c r="BD42" s="107">
        <f>BD2/BE2*BE42</f>
        <v>0</v>
      </c>
      <c r="BE42" s="104" t="str">
        <f t="shared" si="14"/>
        <v>0</v>
      </c>
      <c r="BF42" s="108" t="e">
        <f t="shared" si="30"/>
        <v>#N/A</v>
      </c>
      <c r="BG42" s="109"/>
      <c r="BH42" s="114"/>
      <c r="BI42" s="107">
        <f t="shared" si="16"/>
        <v>12.142857142857142</v>
      </c>
      <c r="BJ42" s="111">
        <f t="shared" si="17"/>
        <v>30</v>
      </c>
      <c r="BK42" s="105"/>
      <c r="BL42" s="105"/>
    </row>
    <row r="43" spans="1:64" s="112" customFormat="1">
      <c r="A43" s="104">
        <v>41</v>
      </c>
      <c r="B43" s="112" t="s">
        <v>214</v>
      </c>
      <c r="C43" s="105"/>
      <c r="D43" s="104" t="s">
        <v>95</v>
      </c>
      <c r="E43" s="122" t="s">
        <v>71</v>
      </c>
      <c r="F43" s="106"/>
      <c r="G43" s="108" t="e">
        <f t="shared" si="0"/>
        <v>#N/A</v>
      </c>
      <c r="H43" s="109"/>
      <c r="I43" s="105"/>
      <c r="J43" s="108" t="e">
        <f t="shared" si="31"/>
        <v>#N/A</v>
      </c>
      <c r="K43" s="109"/>
      <c r="L43" s="105">
        <v>137</v>
      </c>
      <c r="M43" s="107">
        <f>IF(ISNUMBER(L43),IF(L43&lt;='Reference (BOYS)'!$F$7,5,IF(L43&lt;='Reference (BOYS)'!$G$7,10,IF(L43&lt;='Reference (BOYS)'!$H$7,25,IF(L43&lt;='Reference (BOYS)'!$I$7,50,IF(L43&lt;='Reference (BOYS)'!$J$7,75,IF(L43&lt;='Reference (BOYS)'!$K$7,90,IF(L43&lt;='Reference (BOYS)'!$L$7,95,IF(L43&gt;'Reference (BOYS)'!$L$7,95)))))))),"")</f>
        <v>10</v>
      </c>
      <c r="N43" s="107">
        <f>N2/O2*O43</f>
        <v>2</v>
      </c>
      <c r="O43" s="104" t="str">
        <f t="shared" si="18"/>
        <v>2</v>
      </c>
      <c r="P43" s="108">
        <f t="shared" si="20"/>
        <v>23</v>
      </c>
      <c r="Q43" s="113"/>
      <c r="R43" s="105">
        <v>33.299999999999997</v>
      </c>
      <c r="S43" s="107">
        <f>IF(ISNUMBER(R43),IF(R43&lt;='Reference (BOYS)'!$F$10,5,IF(R43&lt;='Reference (BOYS)'!$G$10,10,IF(R43&lt;='Reference (BOYS)'!$H$10,25,IF(R43&lt;='Reference (BOYS)'!$I$10,50,IF(R43&lt;='Reference (BOYS)'!$J$10,75,IF(R43&lt;='Reference (BOYS)'!$K$10,90,IF(R43&lt;='Reference (BOYS)'!$L$10,95,IF(R43&gt;'Reference (BOYS)'!$L$10,95)))))))),"")</f>
        <v>25</v>
      </c>
      <c r="T43" s="108">
        <f t="shared" si="21"/>
        <v>16</v>
      </c>
      <c r="U43" s="113"/>
      <c r="V43" s="105"/>
      <c r="W43" s="108" t="e">
        <f t="shared" si="22"/>
        <v>#N/A</v>
      </c>
      <c r="X43" s="114"/>
      <c r="Y43" s="113"/>
      <c r="Z43" s="105"/>
      <c r="AA43" s="108" t="e">
        <f t="shared" si="23"/>
        <v>#N/A</v>
      </c>
      <c r="AB43" s="114"/>
      <c r="AC43" s="113"/>
      <c r="AD43" s="105"/>
      <c r="AE43" s="108" t="e">
        <f t="shared" si="24"/>
        <v>#N/A</v>
      </c>
      <c r="AF43" s="114"/>
      <c r="AG43" s="113"/>
      <c r="AH43" s="105">
        <v>21</v>
      </c>
      <c r="AI43" s="107">
        <f>IF(ISNUMBER(AH43),IF(AH43&lt;='Reference (BOYS)'!$F$25,5,IF(AH43&lt;='Reference (BOYS)'!$G$25,10,IF(AH43&lt;='Reference (BOYS)'!$H$25,25,IF(AH43&lt;='Reference (BOYS)'!$I$25,50,IF(AH43&lt;='Reference (BOYS)'!$J$25,75,IF(AH43&lt;='Reference (BOYS)'!$K$25,90,IF(AH43&lt;='Reference (BOYS)'!$L$25,95,IF(AH43&gt;'Reference (BOYS)'!$L$25,95)))))))),"")</f>
        <v>5</v>
      </c>
      <c r="AJ43" s="107">
        <f>AJ2/AK2*AK43</f>
        <v>1.4285714285714286</v>
      </c>
      <c r="AK43" s="104" t="str">
        <f t="shared" si="25"/>
        <v>1</v>
      </c>
      <c r="AL43" s="108">
        <f t="shared" si="19"/>
        <v>25</v>
      </c>
      <c r="AM43" s="113"/>
      <c r="AN43" s="187">
        <v>0.14444444444444446</v>
      </c>
      <c r="AO43" s="107">
        <f>AO2/AP2*AP43</f>
        <v>0.7142857142857143</v>
      </c>
      <c r="AP43" s="104" t="str">
        <f t="shared" si="26"/>
        <v>1</v>
      </c>
      <c r="AQ43" s="108">
        <f>RANK(AN43,AN33:AN62,1)</f>
        <v>23</v>
      </c>
      <c r="AR43" s="113"/>
      <c r="AS43" s="186">
        <v>4.2</v>
      </c>
      <c r="AT43" s="107">
        <f>AT2/AU2*AU43</f>
        <v>1.4285714285714286</v>
      </c>
      <c r="AU43" s="104" t="str">
        <f t="shared" si="27"/>
        <v>1</v>
      </c>
      <c r="AV43" s="108">
        <f t="shared" si="28"/>
        <v>24</v>
      </c>
      <c r="AW43" s="113"/>
      <c r="AX43" s="192">
        <v>9.7210000000000001</v>
      </c>
      <c r="AY43" s="107">
        <f>AY2/AZ2*AZ43</f>
        <v>2.1428571428571428</v>
      </c>
      <c r="AZ43" s="104" t="str">
        <f t="shared" si="29"/>
        <v>1</v>
      </c>
      <c r="BA43" s="108">
        <f>RANK(AX43,AX33:AX62,1)</f>
        <v>22</v>
      </c>
      <c r="BB43" s="114"/>
      <c r="BC43" s="105"/>
      <c r="BD43" s="107">
        <f>BD2/BE2*BE43</f>
        <v>0</v>
      </c>
      <c r="BE43" s="104" t="str">
        <f t="shared" si="14"/>
        <v>0</v>
      </c>
      <c r="BF43" s="108" t="e">
        <f t="shared" si="30"/>
        <v>#N/A</v>
      </c>
      <c r="BG43" s="109"/>
      <c r="BH43" s="114"/>
      <c r="BI43" s="107">
        <f t="shared" si="16"/>
        <v>7.7142857142857153</v>
      </c>
      <c r="BJ43" s="111">
        <f t="shared" si="17"/>
        <v>56</v>
      </c>
      <c r="BK43" s="105"/>
      <c r="BL43" s="105"/>
    </row>
    <row r="44" spans="1:64" s="229" customFormat="1">
      <c r="A44" s="230">
        <v>42</v>
      </c>
      <c r="B44" s="229" t="s">
        <v>215</v>
      </c>
      <c r="C44" s="230"/>
      <c r="D44" s="230" t="s">
        <v>95</v>
      </c>
      <c r="E44" s="231" t="s">
        <v>71</v>
      </c>
      <c r="F44" s="242"/>
      <c r="G44" s="232" t="e">
        <f t="shared" si="0"/>
        <v>#N/A</v>
      </c>
      <c r="H44" s="233"/>
      <c r="I44" s="230"/>
      <c r="J44" s="232" t="e">
        <f t="shared" si="31"/>
        <v>#N/A</v>
      </c>
      <c r="K44" s="233"/>
      <c r="L44" s="230">
        <v>154.5</v>
      </c>
      <c r="M44" s="235">
        <f>IF(ISNUMBER(L44),IF(L44&lt;='Reference (BOYS)'!$F$7,5,IF(L44&lt;='Reference (BOYS)'!$G$7,10,IF(L44&lt;='Reference (BOYS)'!$H$7,25,IF(L44&lt;='Reference (BOYS)'!$I$7,50,IF(L44&lt;='Reference (BOYS)'!$J$7,75,IF(L44&lt;='Reference (BOYS)'!$K$7,90,IF(L44&lt;='Reference (BOYS)'!$L$7,95,IF(L44&gt;'Reference (BOYS)'!$L$7,95)))))))),"")</f>
        <v>75</v>
      </c>
      <c r="N44" s="235">
        <f>N2/O2*O44</f>
        <v>5</v>
      </c>
      <c r="O44" s="230" t="str">
        <f t="shared" si="18"/>
        <v>5</v>
      </c>
      <c r="P44" s="232">
        <f t="shared" si="20"/>
        <v>3</v>
      </c>
      <c r="Q44" s="236"/>
      <c r="R44" s="230">
        <v>72.16</v>
      </c>
      <c r="S44" s="235">
        <f>IF(ISNUMBER(R44),IF(R44&lt;='Reference (BOYS)'!$F$10,5,IF(R44&lt;='Reference (BOYS)'!$G$10,10,IF(R44&lt;='Reference (BOYS)'!$H$10,25,IF(R44&lt;='Reference (BOYS)'!$I$10,50,IF(R44&lt;='Reference (BOYS)'!$J$10,75,IF(R44&lt;='Reference (BOYS)'!$K$10,90,IF(R44&lt;='Reference (BOYS)'!$L$10,95,IF(R44&gt;'Reference (BOYS)'!$L$10,95)))))))),"")</f>
        <v>95</v>
      </c>
      <c r="T44" s="232">
        <f t="shared" si="21"/>
        <v>1</v>
      </c>
      <c r="U44" s="236"/>
      <c r="V44" s="230"/>
      <c r="W44" s="232" t="e">
        <f t="shared" si="22"/>
        <v>#N/A</v>
      </c>
      <c r="X44" s="232"/>
      <c r="Y44" s="236"/>
      <c r="Z44" s="230"/>
      <c r="AA44" s="232" t="e">
        <f t="shared" si="23"/>
        <v>#N/A</v>
      </c>
      <c r="AB44" s="232"/>
      <c r="AC44" s="236"/>
      <c r="AD44" s="230"/>
      <c r="AE44" s="232" t="e">
        <f t="shared" si="24"/>
        <v>#N/A</v>
      </c>
      <c r="AF44" s="232"/>
      <c r="AG44" s="236"/>
      <c r="AH44" s="230">
        <v>25</v>
      </c>
      <c r="AI44" s="235">
        <f>IF(ISNUMBER(AH44),IF(AH44&lt;='Reference (BOYS)'!$F$25,5,IF(AH44&lt;='Reference (BOYS)'!$G$25,10,IF(AH44&lt;='Reference (BOYS)'!$H$25,25,IF(AH44&lt;='Reference (BOYS)'!$I$25,50,IF(AH44&lt;='Reference (BOYS)'!$J$25,75,IF(AH44&lt;='Reference (BOYS)'!$K$25,90,IF(AH44&lt;='Reference (BOYS)'!$L$25,95,IF(AH44&gt;'Reference (BOYS)'!$L$25,95)))))))),"")</f>
        <v>5</v>
      </c>
      <c r="AJ44" s="235">
        <f>AJ2/AK2*AK44</f>
        <v>1.4285714285714286</v>
      </c>
      <c r="AK44" s="230" t="str">
        <f t="shared" si="25"/>
        <v>1</v>
      </c>
      <c r="AL44" s="232">
        <f t="shared" si="19"/>
        <v>22</v>
      </c>
      <c r="AM44" s="236"/>
      <c r="AN44" s="237">
        <v>0.14305555555555557</v>
      </c>
      <c r="AO44" s="235">
        <f>AO2/AP2*AP44</f>
        <v>0.7142857142857143</v>
      </c>
      <c r="AP44" s="230" t="str">
        <f t="shared" si="26"/>
        <v>1</v>
      </c>
      <c r="AQ44" s="232">
        <f>RANK(AN44,AN33:AN62,1)</f>
        <v>22</v>
      </c>
      <c r="AR44" s="236"/>
      <c r="AS44" s="238">
        <v>6.15</v>
      </c>
      <c r="AT44" s="235">
        <f>AT2/AU2*AU44</f>
        <v>1.4285714285714286</v>
      </c>
      <c r="AU44" s="230" t="str">
        <f t="shared" si="27"/>
        <v>1</v>
      </c>
      <c r="AV44" s="232">
        <f t="shared" si="28"/>
        <v>3</v>
      </c>
      <c r="AW44" s="236"/>
      <c r="AX44" s="239">
        <v>10.086</v>
      </c>
      <c r="AY44" s="235">
        <f>AY2/AZ2*AZ44</f>
        <v>2.1428571428571428</v>
      </c>
      <c r="AZ44" s="230" t="str">
        <f t="shared" si="29"/>
        <v>1</v>
      </c>
      <c r="BA44" s="232">
        <f>RANK(AX44,AX33:AX62,1)</f>
        <v>23</v>
      </c>
      <c r="BB44" s="232"/>
      <c r="BC44" s="230"/>
      <c r="BD44" s="235">
        <f>BD2/BE2*BE44</f>
        <v>0</v>
      </c>
      <c r="BE44" s="230" t="str">
        <f t="shared" si="14"/>
        <v>0</v>
      </c>
      <c r="BF44" s="232" t="e">
        <f t="shared" si="30"/>
        <v>#N/A</v>
      </c>
      <c r="BG44" s="233"/>
      <c r="BH44" s="232"/>
      <c r="BI44" s="235">
        <f t="shared" si="16"/>
        <v>10.714285714285714</v>
      </c>
      <c r="BJ44" s="232">
        <f t="shared" si="17"/>
        <v>40</v>
      </c>
      <c r="BK44" s="230"/>
      <c r="BL44" s="230"/>
    </row>
    <row r="45" spans="1:64" s="112" customFormat="1">
      <c r="A45" s="104">
        <v>43</v>
      </c>
      <c r="B45" s="112" t="s">
        <v>216</v>
      </c>
      <c r="C45" s="105"/>
      <c r="D45" s="104" t="s">
        <v>95</v>
      </c>
      <c r="E45" s="122" t="s">
        <v>71</v>
      </c>
      <c r="F45" s="106"/>
      <c r="G45" s="108" t="e">
        <f>RANK(F45,F45:F73,1)</f>
        <v>#N/A</v>
      </c>
      <c r="H45" s="109"/>
      <c r="I45" s="105"/>
      <c r="J45" s="108" t="e">
        <f t="shared" si="31"/>
        <v>#N/A</v>
      </c>
      <c r="K45" s="109"/>
      <c r="L45" s="105">
        <v>153.5</v>
      </c>
      <c r="M45" s="107">
        <f>IF(ISNUMBER(L45),IF(L45&lt;='Reference (BOYS)'!$F$7,5,IF(L45&lt;='Reference (BOYS)'!$G$7,10,IF(L45&lt;='Reference (BOYS)'!$H$7,25,IF(L45&lt;='Reference (BOYS)'!$I$7,50,IF(L45&lt;='Reference (BOYS)'!$J$7,75,IF(L45&lt;='Reference (BOYS)'!$K$7,90,IF(L45&lt;='Reference (BOYS)'!$L$7,95,IF(L45&gt;'Reference (BOYS)'!$L$7,95)))))))),"")</f>
        <v>75</v>
      </c>
      <c r="N45" s="107">
        <f>N2/O2*O45</f>
        <v>5</v>
      </c>
      <c r="O45" s="104" t="str">
        <f t="shared" si="18"/>
        <v>5</v>
      </c>
      <c r="P45" s="108">
        <f t="shared" si="20"/>
        <v>6</v>
      </c>
      <c r="Q45" s="113"/>
      <c r="R45" s="105">
        <v>39.08</v>
      </c>
      <c r="S45" s="107">
        <f>IF(ISNUMBER(R45),IF(R45&lt;='Reference (BOYS)'!$F$10,5,IF(R45&lt;='Reference (BOYS)'!$G$10,10,IF(R45&lt;='Reference (BOYS)'!$H$10,25,IF(R45&lt;='Reference (BOYS)'!$I$10,50,IF(R45&lt;='Reference (BOYS)'!$J$10,75,IF(R45&lt;='Reference (BOYS)'!$K$10,90,IF(R45&lt;='Reference (BOYS)'!$L$10,95,IF(R45&gt;'Reference (BOYS)'!$L$10,95)))))))),"")</f>
        <v>50</v>
      </c>
      <c r="T45" s="108">
        <f t="shared" si="21"/>
        <v>10</v>
      </c>
      <c r="U45" s="113"/>
      <c r="V45" s="105"/>
      <c r="W45" s="108" t="e">
        <f t="shared" si="22"/>
        <v>#N/A</v>
      </c>
      <c r="X45" s="114"/>
      <c r="Y45" s="113"/>
      <c r="Z45" s="105"/>
      <c r="AA45" s="108" t="e">
        <f t="shared" si="23"/>
        <v>#N/A</v>
      </c>
      <c r="AB45" s="114"/>
      <c r="AC45" s="113"/>
      <c r="AD45" s="105"/>
      <c r="AE45" s="108" t="e">
        <f t="shared" si="24"/>
        <v>#N/A</v>
      </c>
      <c r="AF45" s="114"/>
      <c r="AG45" s="113"/>
      <c r="AH45" s="105">
        <v>32</v>
      </c>
      <c r="AI45" s="107">
        <f>IF(ISNUMBER(AH45),IF(AH45&lt;='Reference (BOYS)'!$F$25,5,IF(AH45&lt;='Reference (BOYS)'!$G$25,10,IF(AH45&lt;='Reference (BOYS)'!$H$25,25,IF(AH45&lt;='Reference (BOYS)'!$I$25,50,IF(AH45&lt;='Reference (BOYS)'!$J$25,75,IF(AH45&lt;='Reference (BOYS)'!$K$25,90,IF(AH45&lt;='Reference (BOYS)'!$L$25,95,IF(AH45&gt;'Reference (BOYS)'!$L$25,95)))))))),"")</f>
        <v>25</v>
      </c>
      <c r="AJ45" s="107">
        <f>AJ2/AK2*AK45</f>
        <v>1.4285714285714286</v>
      </c>
      <c r="AK45" s="104" t="str">
        <f t="shared" si="25"/>
        <v>1</v>
      </c>
      <c r="AL45" s="108">
        <f t="shared" si="19"/>
        <v>16</v>
      </c>
      <c r="AM45" s="113"/>
      <c r="AN45" s="187">
        <v>0.13749999999999998</v>
      </c>
      <c r="AO45" s="107">
        <f>AO2/AP2*AP45</f>
        <v>0.7142857142857143</v>
      </c>
      <c r="AP45" s="104" t="str">
        <f t="shared" si="26"/>
        <v>1</v>
      </c>
      <c r="AQ45" s="108">
        <f>RANK(AN45,AN33:AN62,1)</f>
        <v>20</v>
      </c>
      <c r="AR45" s="113"/>
      <c r="AS45" s="186">
        <v>5.65</v>
      </c>
      <c r="AT45" s="107">
        <f>AT2/AU2*AU45</f>
        <v>1.4285714285714286</v>
      </c>
      <c r="AU45" s="104" t="str">
        <f t="shared" si="27"/>
        <v>1</v>
      </c>
      <c r="AV45" s="108">
        <f t="shared" si="28"/>
        <v>11</v>
      </c>
      <c r="AW45" s="113"/>
      <c r="AX45" s="192">
        <v>9.0169999999999995</v>
      </c>
      <c r="AY45" s="107">
        <f>AY2/AZ2*AZ45</f>
        <v>2.1428571428571428</v>
      </c>
      <c r="AZ45" s="104" t="str">
        <f t="shared" si="29"/>
        <v>1</v>
      </c>
      <c r="BA45" s="108">
        <f>RANK(AX45,AX33:AX62,1)</f>
        <v>19</v>
      </c>
      <c r="BB45" s="114"/>
      <c r="BC45" s="105"/>
      <c r="BD45" s="107">
        <f>BD2/BE2*BE45</f>
        <v>0</v>
      </c>
      <c r="BE45" s="104" t="str">
        <f t="shared" si="14"/>
        <v>0</v>
      </c>
      <c r="BF45" s="108" t="e">
        <f t="shared" si="30"/>
        <v>#N/A</v>
      </c>
      <c r="BG45" s="109"/>
      <c r="BH45" s="114"/>
      <c r="BI45" s="107">
        <f t="shared" si="16"/>
        <v>10.714285714285714</v>
      </c>
      <c r="BJ45" s="111">
        <f t="shared" si="17"/>
        <v>40</v>
      </c>
      <c r="BK45" s="105"/>
      <c r="BL45" s="105"/>
    </row>
    <row r="46" spans="1:64" s="229" customFormat="1">
      <c r="A46" s="230">
        <v>44</v>
      </c>
      <c r="B46" s="229" t="s">
        <v>217</v>
      </c>
      <c r="C46" s="230"/>
      <c r="D46" s="230" t="s">
        <v>95</v>
      </c>
      <c r="E46" s="231" t="s">
        <v>71</v>
      </c>
      <c r="F46" s="242"/>
      <c r="G46" s="232" t="e">
        <f>RANK(F46,F46:F73,1)</f>
        <v>#N/A</v>
      </c>
      <c r="H46" s="233"/>
      <c r="I46" s="230"/>
      <c r="J46" s="232" t="e">
        <f t="shared" si="31"/>
        <v>#N/A</v>
      </c>
      <c r="K46" s="233"/>
      <c r="L46" s="230">
        <v>146</v>
      </c>
      <c r="M46" s="235">
        <f>IF(ISNUMBER(L46),IF(L46&lt;='Reference (BOYS)'!$F$7,5,IF(L46&lt;='Reference (BOYS)'!$G$7,10,IF(L46&lt;='Reference (BOYS)'!$H$7,25,IF(L46&lt;='Reference (BOYS)'!$I$7,50,IF(L46&lt;='Reference (BOYS)'!$J$7,75,IF(L46&lt;='Reference (BOYS)'!$K$7,90,IF(L46&lt;='Reference (BOYS)'!$L$7,95,IF(L46&gt;'Reference (BOYS)'!$L$7,95)))))))),"")</f>
        <v>50</v>
      </c>
      <c r="N46" s="235">
        <f>N2/O2*O46</f>
        <v>4</v>
      </c>
      <c r="O46" s="230" t="str">
        <f t="shared" si="18"/>
        <v>4</v>
      </c>
      <c r="P46" s="232">
        <f t="shared" si="20"/>
        <v>11</v>
      </c>
      <c r="Q46" s="236"/>
      <c r="R46" s="230">
        <v>41.48</v>
      </c>
      <c r="S46" s="235">
        <f>IF(ISNUMBER(R46),IF(R46&lt;='Reference (BOYS)'!$F$10,5,IF(R46&lt;='Reference (BOYS)'!$G$10,10,IF(R46&lt;='Reference (BOYS)'!$H$10,25,IF(R46&lt;='Reference (BOYS)'!$I$10,50,IF(R46&lt;='Reference (BOYS)'!$J$10,75,IF(R46&lt;='Reference (BOYS)'!$K$10,90,IF(R46&lt;='Reference (BOYS)'!$L$10,95,IF(R46&gt;'Reference (BOYS)'!$L$10,95)))))))),"")</f>
        <v>75</v>
      </c>
      <c r="T46" s="232">
        <f t="shared" si="21"/>
        <v>5</v>
      </c>
      <c r="U46" s="236"/>
      <c r="V46" s="230"/>
      <c r="W46" s="232" t="e">
        <f t="shared" si="22"/>
        <v>#N/A</v>
      </c>
      <c r="X46" s="232"/>
      <c r="Y46" s="236"/>
      <c r="Z46" s="230"/>
      <c r="AA46" s="232" t="e">
        <f t="shared" si="23"/>
        <v>#N/A</v>
      </c>
      <c r="AB46" s="232"/>
      <c r="AC46" s="236"/>
      <c r="AD46" s="230"/>
      <c r="AE46" s="232" t="e">
        <f t="shared" si="24"/>
        <v>#N/A</v>
      </c>
      <c r="AF46" s="232"/>
      <c r="AG46" s="236"/>
      <c r="AH46" s="230">
        <v>36</v>
      </c>
      <c r="AI46" s="235">
        <f>IF(ISNUMBER(AH46),IF(AH46&lt;='Reference (BOYS)'!$F$25,5,IF(AH46&lt;='Reference (BOYS)'!$G$25,10,IF(AH46&lt;='Reference (BOYS)'!$H$25,25,IF(AH46&lt;='Reference (BOYS)'!$I$25,50,IF(AH46&lt;='Reference (BOYS)'!$J$25,75,IF(AH46&lt;='Reference (BOYS)'!$K$25,90,IF(AH46&lt;='Reference (BOYS)'!$L$25,95,IF(AH46&gt;'Reference (BOYS)'!$L$25,95)))))))),"")</f>
        <v>50</v>
      </c>
      <c r="AJ46" s="235">
        <f>AJ2/AK2*AK46</f>
        <v>2.8571428571428572</v>
      </c>
      <c r="AK46" s="230" t="str">
        <f t="shared" si="25"/>
        <v>2</v>
      </c>
      <c r="AL46" s="232">
        <f t="shared" si="19"/>
        <v>9</v>
      </c>
      <c r="AM46" s="236"/>
      <c r="AN46" s="237">
        <v>0.11875000000000001</v>
      </c>
      <c r="AO46" s="235">
        <f>AO2/AP2*AP46</f>
        <v>0.7142857142857143</v>
      </c>
      <c r="AP46" s="230" t="str">
        <f t="shared" si="26"/>
        <v>1</v>
      </c>
      <c r="AQ46" s="232">
        <f>RANK(AN46,AN33:AN62,1)</f>
        <v>17</v>
      </c>
      <c r="AR46" s="236"/>
      <c r="AS46" s="238">
        <v>5.85</v>
      </c>
      <c r="AT46" s="235">
        <f>AT2/AU2*AU46</f>
        <v>1.4285714285714286</v>
      </c>
      <c r="AU46" s="230" t="str">
        <f t="shared" si="27"/>
        <v>1</v>
      </c>
      <c r="AV46" s="232">
        <f t="shared" si="28"/>
        <v>9</v>
      </c>
      <c r="AW46" s="236"/>
      <c r="AX46" s="239">
        <v>9.1890000000000001</v>
      </c>
      <c r="AY46" s="235">
        <f>AY2/AZ2*AZ46</f>
        <v>2.1428571428571428</v>
      </c>
      <c r="AZ46" s="230" t="str">
        <f t="shared" si="29"/>
        <v>1</v>
      </c>
      <c r="BA46" s="232">
        <f>RANK(AX46,AX33:AX62,1)</f>
        <v>20</v>
      </c>
      <c r="BB46" s="232"/>
      <c r="BC46" s="230"/>
      <c r="BD46" s="235">
        <f>BD2/BE2*BE46</f>
        <v>0</v>
      </c>
      <c r="BE46" s="230" t="str">
        <f t="shared" si="14"/>
        <v>0</v>
      </c>
      <c r="BF46" s="232" t="e">
        <f t="shared" si="30"/>
        <v>#N/A</v>
      </c>
      <c r="BG46" s="233"/>
      <c r="BH46" s="232"/>
      <c r="BI46" s="235">
        <f t="shared" si="16"/>
        <v>11.142857142857142</v>
      </c>
      <c r="BJ46" s="232">
        <f t="shared" si="17"/>
        <v>36</v>
      </c>
      <c r="BK46" s="230"/>
      <c r="BL46" s="230"/>
    </row>
    <row r="47" spans="1:64" s="229" customFormat="1">
      <c r="A47" s="230">
        <v>45</v>
      </c>
      <c r="B47" s="229" t="s">
        <v>218</v>
      </c>
      <c r="C47" s="230"/>
      <c r="D47" s="230" t="s">
        <v>95</v>
      </c>
      <c r="E47" s="231" t="s">
        <v>71</v>
      </c>
      <c r="F47" s="242"/>
      <c r="G47" s="232" t="e">
        <f>RANK(F47,F47:F73,1)</f>
        <v>#N/A</v>
      </c>
      <c r="H47" s="233"/>
      <c r="I47" s="230"/>
      <c r="J47" s="232" t="e">
        <f t="shared" si="31"/>
        <v>#N/A</v>
      </c>
      <c r="K47" s="233"/>
      <c r="L47" s="230">
        <v>146</v>
      </c>
      <c r="M47" s="235">
        <f>IF(ISNUMBER(L47),IF(L47&lt;='Reference (BOYS)'!$F$7,5,IF(L47&lt;='Reference (BOYS)'!$G$7,10,IF(L47&lt;='Reference (BOYS)'!$H$7,25,IF(L47&lt;='Reference (BOYS)'!$I$7,50,IF(L47&lt;='Reference (BOYS)'!$J$7,75,IF(L47&lt;='Reference (BOYS)'!$K$7,90,IF(L47&lt;='Reference (BOYS)'!$L$7,95,IF(L47&gt;'Reference (BOYS)'!$L$7,95)))))))),"")</f>
        <v>50</v>
      </c>
      <c r="N47" s="235">
        <f>N2/O2*O47</f>
        <v>4</v>
      </c>
      <c r="O47" s="230" t="str">
        <f t="shared" si="18"/>
        <v>4</v>
      </c>
      <c r="P47" s="232">
        <f t="shared" si="20"/>
        <v>11</v>
      </c>
      <c r="Q47" s="236"/>
      <c r="R47" s="230">
        <v>34.58</v>
      </c>
      <c r="S47" s="235">
        <f>IF(ISNUMBER(R47),IF(R47&lt;='Reference (BOYS)'!$F$10,5,IF(R47&lt;='Reference (BOYS)'!$G$10,10,IF(R47&lt;='Reference (BOYS)'!$H$10,25,IF(R47&lt;='Reference (BOYS)'!$I$10,50,IF(R47&lt;='Reference (BOYS)'!$J$10,75,IF(R47&lt;='Reference (BOYS)'!$K$10,90,IF(R47&lt;='Reference (BOYS)'!$L$10,95,IF(R47&gt;'Reference (BOYS)'!$L$10,95)))))))),"")</f>
        <v>25</v>
      </c>
      <c r="T47" s="232">
        <f t="shared" si="21"/>
        <v>13</v>
      </c>
      <c r="U47" s="236"/>
      <c r="V47" s="230"/>
      <c r="W47" s="232" t="e">
        <f t="shared" si="22"/>
        <v>#N/A</v>
      </c>
      <c r="X47" s="232"/>
      <c r="Y47" s="236"/>
      <c r="Z47" s="230"/>
      <c r="AA47" s="232" t="e">
        <f t="shared" si="23"/>
        <v>#N/A</v>
      </c>
      <c r="AB47" s="232"/>
      <c r="AC47" s="236"/>
      <c r="AD47" s="230"/>
      <c r="AE47" s="232" t="e">
        <f t="shared" si="24"/>
        <v>#N/A</v>
      </c>
      <c r="AF47" s="232"/>
      <c r="AG47" s="236"/>
      <c r="AH47" s="230">
        <v>29</v>
      </c>
      <c r="AI47" s="235">
        <f>IF(ISNUMBER(AH47),IF(AH47&lt;='Reference (BOYS)'!$F$25,5,IF(AH47&lt;='Reference (BOYS)'!$G$25,10,IF(AH47&lt;='Reference (BOYS)'!$H$25,25,IF(AH47&lt;='Reference (BOYS)'!$I$25,50,IF(AH47&lt;='Reference (BOYS)'!$J$25,75,IF(AH47&lt;='Reference (BOYS)'!$K$25,90,IF(AH47&lt;='Reference (BOYS)'!$L$25,95,IF(AH47&gt;'Reference (BOYS)'!$L$25,95)))))))),"")</f>
        <v>25</v>
      </c>
      <c r="AJ47" s="235">
        <f>AJ2/AK2*AK47</f>
        <v>1.4285714285714286</v>
      </c>
      <c r="AK47" s="230" t="str">
        <f t="shared" si="25"/>
        <v>1</v>
      </c>
      <c r="AL47" s="232">
        <f t="shared" si="19"/>
        <v>20</v>
      </c>
      <c r="AM47" s="236"/>
      <c r="AN47" s="237">
        <v>0.10208333333333335</v>
      </c>
      <c r="AO47" s="235">
        <f>AO2/AP2*AP47</f>
        <v>0.7142857142857143</v>
      </c>
      <c r="AP47" s="230" t="str">
        <f t="shared" si="26"/>
        <v>1</v>
      </c>
      <c r="AQ47" s="232">
        <f>RANK(AN47,AN33:AN62,1)</f>
        <v>4</v>
      </c>
      <c r="AR47" s="236"/>
      <c r="AS47" s="238">
        <v>6.05</v>
      </c>
      <c r="AT47" s="235">
        <f>AT2/AU2*AU47</f>
        <v>1.4285714285714286</v>
      </c>
      <c r="AU47" s="230" t="str">
        <f t="shared" si="27"/>
        <v>1</v>
      </c>
      <c r="AV47" s="232">
        <f t="shared" si="28"/>
        <v>5</v>
      </c>
      <c r="AW47" s="236"/>
      <c r="AX47" s="239">
        <v>8.2520000000000007</v>
      </c>
      <c r="AY47" s="235">
        <f>AY2/AZ2*AZ47</f>
        <v>2.1428571428571428</v>
      </c>
      <c r="AZ47" s="230" t="str">
        <f t="shared" si="29"/>
        <v>1</v>
      </c>
      <c r="BA47" s="232">
        <f>RANK(AX47,AX33:AX62,1)</f>
        <v>7</v>
      </c>
      <c r="BB47" s="232"/>
      <c r="BC47" s="230"/>
      <c r="BD47" s="235">
        <f>BD2/BE2*BE47</f>
        <v>0</v>
      </c>
      <c r="BE47" s="230" t="str">
        <f t="shared" si="14"/>
        <v>0</v>
      </c>
      <c r="BF47" s="232" t="e">
        <f t="shared" si="30"/>
        <v>#N/A</v>
      </c>
      <c r="BG47" s="233"/>
      <c r="BH47" s="232"/>
      <c r="BI47" s="235">
        <f t="shared" si="16"/>
        <v>9.7142857142857153</v>
      </c>
      <c r="BJ47" s="232">
        <f t="shared" si="17"/>
        <v>49</v>
      </c>
      <c r="BK47" s="230"/>
      <c r="BL47" s="230"/>
    </row>
    <row r="48" spans="1:64" s="229" customFormat="1">
      <c r="A48" s="230">
        <v>46</v>
      </c>
      <c r="B48" s="229" t="s">
        <v>219</v>
      </c>
      <c r="C48" s="230"/>
      <c r="D48" s="230" t="s">
        <v>95</v>
      </c>
      <c r="E48" s="231" t="s">
        <v>71</v>
      </c>
      <c r="F48" s="242"/>
      <c r="G48" s="232" t="e">
        <f>RANK(F48,F48:F73,1)</f>
        <v>#N/A</v>
      </c>
      <c r="H48" s="233"/>
      <c r="I48" s="230"/>
      <c r="J48" s="232" t="e">
        <f t="shared" si="31"/>
        <v>#N/A</v>
      </c>
      <c r="K48" s="233"/>
      <c r="L48" s="230">
        <v>143.5</v>
      </c>
      <c r="M48" s="235">
        <f>IF(ISNUMBER(L48),IF(L48&lt;='Reference (BOYS)'!$F$7,5,IF(L48&lt;='Reference (BOYS)'!$G$7,10,IF(L48&lt;='Reference (BOYS)'!$H$7,25,IF(L48&lt;='Reference (BOYS)'!$I$7,50,IF(L48&lt;='Reference (BOYS)'!$J$7,75,IF(L48&lt;='Reference (BOYS)'!$K$7,90,IF(L48&lt;='Reference (BOYS)'!$L$7,95,IF(L48&gt;'Reference (BOYS)'!$L$7,95)))))))),"")</f>
        <v>25</v>
      </c>
      <c r="N48" s="235">
        <f>N2/O2*O48</f>
        <v>3</v>
      </c>
      <c r="O48" s="230" t="str">
        <f t="shared" si="18"/>
        <v>3</v>
      </c>
      <c r="P48" s="232">
        <f t="shared" si="20"/>
        <v>16</v>
      </c>
      <c r="Q48" s="236"/>
      <c r="R48" s="230">
        <v>29.92</v>
      </c>
      <c r="S48" s="235">
        <f>IF(ISNUMBER(R48),IF(R48&lt;='Reference (BOYS)'!$F$10,5,IF(R48&lt;='Reference (BOYS)'!$G$10,10,IF(R48&lt;='Reference (BOYS)'!$H$10,25,IF(R48&lt;='Reference (BOYS)'!$I$10,50,IF(R48&lt;='Reference (BOYS)'!$J$10,75,IF(R48&lt;='Reference (BOYS)'!$K$10,90,IF(R48&lt;='Reference (BOYS)'!$L$10,95,IF(R48&gt;'Reference (BOYS)'!$L$10,95)))))))),"")</f>
        <v>10</v>
      </c>
      <c r="T48" s="232">
        <f t="shared" si="21"/>
        <v>22</v>
      </c>
      <c r="U48" s="236"/>
      <c r="V48" s="230"/>
      <c r="W48" s="232" t="e">
        <f t="shared" si="22"/>
        <v>#N/A</v>
      </c>
      <c r="X48" s="232"/>
      <c r="Y48" s="236"/>
      <c r="Z48" s="230"/>
      <c r="AA48" s="232" t="e">
        <f t="shared" si="23"/>
        <v>#N/A</v>
      </c>
      <c r="AB48" s="232"/>
      <c r="AC48" s="236"/>
      <c r="AD48" s="230"/>
      <c r="AE48" s="232" t="e">
        <f t="shared" si="24"/>
        <v>#N/A</v>
      </c>
      <c r="AF48" s="232"/>
      <c r="AG48" s="236"/>
      <c r="AH48" s="230">
        <v>36</v>
      </c>
      <c r="AI48" s="235">
        <f>IF(ISNUMBER(AH48),IF(AH48&lt;='Reference (BOYS)'!$F$25,5,IF(AH48&lt;='Reference (BOYS)'!$G$25,10,IF(AH48&lt;='Reference (BOYS)'!$H$25,25,IF(AH48&lt;='Reference (BOYS)'!$I$25,50,IF(AH48&lt;='Reference (BOYS)'!$J$25,75,IF(AH48&lt;='Reference (BOYS)'!$K$25,90,IF(AH48&lt;='Reference (BOYS)'!$L$25,95,IF(AH48&gt;'Reference (BOYS)'!$L$25,95)))))))),"")</f>
        <v>50</v>
      </c>
      <c r="AJ48" s="235">
        <f>AJ2/AK2*AK48</f>
        <v>2.8571428571428572</v>
      </c>
      <c r="AK48" s="230" t="str">
        <f t="shared" si="25"/>
        <v>2</v>
      </c>
      <c r="AL48" s="232">
        <f t="shared" si="19"/>
        <v>9</v>
      </c>
      <c r="AM48" s="236"/>
      <c r="AN48" s="237">
        <v>0.11319444444444444</v>
      </c>
      <c r="AO48" s="235">
        <f>AO2/AP2*AP48</f>
        <v>0.7142857142857143</v>
      </c>
      <c r="AP48" s="230" t="str">
        <f t="shared" si="26"/>
        <v>1</v>
      </c>
      <c r="AQ48" s="232">
        <f>RANK(AN48,AN33:AN62,1)</f>
        <v>13</v>
      </c>
      <c r="AR48" s="236"/>
      <c r="AS48" s="238">
        <v>5</v>
      </c>
      <c r="AT48" s="235">
        <f>AT2/AU2*AU48</f>
        <v>1.4285714285714286</v>
      </c>
      <c r="AU48" s="230" t="str">
        <f t="shared" si="27"/>
        <v>1</v>
      </c>
      <c r="AV48" s="232">
        <f t="shared" si="28"/>
        <v>21</v>
      </c>
      <c r="AW48" s="236"/>
      <c r="AX48" s="239">
        <v>8.5489999999999995</v>
      </c>
      <c r="AY48" s="235">
        <f>AY2/AZ2*AZ48</f>
        <v>2.1428571428571428</v>
      </c>
      <c r="AZ48" s="230" t="str">
        <f t="shared" si="29"/>
        <v>1</v>
      </c>
      <c r="BA48" s="232">
        <f>RANK(AX48,AX33:AX62,1)</f>
        <v>13</v>
      </c>
      <c r="BB48" s="232"/>
      <c r="BC48" s="230"/>
      <c r="BD48" s="235">
        <f>BD2/BE2*BE48</f>
        <v>0</v>
      </c>
      <c r="BE48" s="230" t="str">
        <f t="shared" si="14"/>
        <v>0</v>
      </c>
      <c r="BF48" s="232" t="e">
        <f t="shared" si="30"/>
        <v>#N/A</v>
      </c>
      <c r="BG48" s="233"/>
      <c r="BH48" s="232"/>
      <c r="BI48" s="235">
        <f t="shared" si="16"/>
        <v>10.142857142857142</v>
      </c>
      <c r="BJ48" s="232">
        <f t="shared" si="17"/>
        <v>43</v>
      </c>
      <c r="BK48" s="230"/>
      <c r="BL48" s="230"/>
    </row>
    <row r="49" spans="1:64" s="112" customFormat="1">
      <c r="A49" s="104">
        <v>47</v>
      </c>
      <c r="B49" s="112" t="s">
        <v>220</v>
      </c>
      <c r="C49" s="105"/>
      <c r="D49" s="104" t="s">
        <v>95</v>
      </c>
      <c r="E49" s="122" t="s">
        <v>71</v>
      </c>
      <c r="F49" s="106"/>
      <c r="G49" s="108" t="e">
        <f>RANK(F49,F49:F73,1)</f>
        <v>#N/A</v>
      </c>
      <c r="H49" s="109"/>
      <c r="I49" s="105"/>
      <c r="J49" s="108" t="e">
        <f t="shared" si="31"/>
        <v>#N/A</v>
      </c>
      <c r="K49" s="109"/>
      <c r="L49" s="105">
        <v>159.5</v>
      </c>
      <c r="M49" s="107">
        <f>IF(ISNUMBER(L49),IF(L49&lt;='Reference (BOYS)'!$F$7,5,IF(L49&lt;='Reference (BOYS)'!$G$7,10,IF(L49&lt;='Reference (BOYS)'!$H$7,25,IF(L49&lt;='Reference (BOYS)'!$I$7,50,IF(L49&lt;='Reference (BOYS)'!$J$7,75,IF(L49&lt;='Reference (BOYS)'!$K$7,90,IF(L49&lt;='Reference (BOYS)'!$L$7,95,IF(L49&gt;'Reference (BOYS)'!$L$7,95)))))))),"")</f>
        <v>90</v>
      </c>
      <c r="N49" s="107">
        <f>N2/O2*O49</f>
        <v>6</v>
      </c>
      <c r="O49" s="104" t="str">
        <f t="shared" si="18"/>
        <v>6</v>
      </c>
      <c r="P49" s="108">
        <f t="shared" si="20"/>
        <v>1</v>
      </c>
      <c r="Q49" s="113"/>
      <c r="R49" s="105">
        <v>71.62</v>
      </c>
      <c r="S49" s="107">
        <f>IF(ISNUMBER(R49),IF(R49&lt;='Reference (BOYS)'!$F$10,5,IF(R49&lt;='Reference (BOYS)'!$G$10,10,IF(R49&lt;='Reference (BOYS)'!$H$10,25,IF(R49&lt;='Reference (BOYS)'!$I$10,50,IF(R49&lt;='Reference (BOYS)'!$J$10,75,IF(R49&lt;='Reference (BOYS)'!$K$10,90,IF(R49&lt;='Reference (BOYS)'!$L$10,95,IF(R49&gt;'Reference (BOYS)'!$L$10,95)))))))),"")</f>
        <v>95</v>
      </c>
      <c r="T49" s="108">
        <f t="shared" si="21"/>
        <v>2</v>
      </c>
      <c r="U49" s="113"/>
      <c r="V49" s="105"/>
      <c r="W49" s="108" t="e">
        <f t="shared" si="22"/>
        <v>#N/A</v>
      </c>
      <c r="X49" s="114"/>
      <c r="Y49" s="113"/>
      <c r="Z49" s="105"/>
      <c r="AA49" s="108" t="e">
        <f t="shared" si="23"/>
        <v>#N/A</v>
      </c>
      <c r="AB49" s="114"/>
      <c r="AC49" s="113"/>
      <c r="AD49" s="105"/>
      <c r="AE49" s="108" t="e">
        <f t="shared" si="24"/>
        <v>#N/A</v>
      </c>
      <c r="AF49" s="114"/>
      <c r="AG49" s="113"/>
      <c r="AH49" s="105">
        <v>24</v>
      </c>
      <c r="AI49" s="107">
        <f>IF(ISNUMBER(AH49),IF(AH49&lt;='Reference (BOYS)'!$F$25,5,IF(AH49&lt;='Reference (BOYS)'!$G$25,10,IF(AH49&lt;='Reference (BOYS)'!$H$25,25,IF(AH49&lt;='Reference (BOYS)'!$I$25,50,IF(AH49&lt;='Reference (BOYS)'!$J$25,75,IF(AH49&lt;='Reference (BOYS)'!$K$25,90,IF(AH49&lt;='Reference (BOYS)'!$L$25,95,IF(AH49&gt;'Reference (BOYS)'!$L$25,95)))))))),"")</f>
        <v>5</v>
      </c>
      <c r="AJ49" s="107">
        <f>AJ2/AK2*AK49</f>
        <v>1.4285714285714286</v>
      </c>
      <c r="AK49" s="104" t="str">
        <f t="shared" si="25"/>
        <v>1</v>
      </c>
      <c r="AL49" s="108">
        <f t="shared" si="19"/>
        <v>24</v>
      </c>
      <c r="AM49" s="113"/>
      <c r="AN49" s="187"/>
      <c r="AO49" s="107">
        <f>AO2/AP2*AP49</f>
        <v>5</v>
      </c>
      <c r="AP49" s="104" t="str">
        <f t="shared" si="26"/>
        <v>7</v>
      </c>
      <c r="AQ49" s="108" t="e">
        <f>RANK(AN49,AN33:AN62,1)</f>
        <v>#N/A</v>
      </c>
      <c r="AR49" s="113"/>
      <c r="AS49" s="186">
        <v>5.44</v>
      </c>
      <c r="AT49" s="107">
        <f>AT2/AU2*AU49</f>
        <v>1.4285714285714286</v>
      </c>
      <c r="AU49" s="104" t="str">
        <f t="shared" si="27"/>
        <v>1</v>
      </c>
      <c r="AV49" s="108">
        <f t="shared" si="28"/>
        <v>16</v>
      </c>
      <c r="AW49" s="113"/>
      <c r="AX49" s="192">
        <v>10.099</v>
      </c>
      <c r="AY49" s="107">
        <f>AY2/AZ2*AZ49</f>
        <v>2.1428571428571428</v>
      </c>
      <c r="AZ49" s="104" t="str">
        <f t="shared" si="29"/>
        <v>1</v>
      </c>
      <c r="BA49" s="108">
        <f>RANK(AX49,AX33:AX62,1)</f>
        <v>24</v>
      </c>
      <c r="BB49" s="114"/>
      <c r="BC49" s="105"/>
      <c r="BD49" s="107">
        <f>BD2/BE2*BE49</f>
        <v>0</v>
      </c>
      <c r="BE49" s="104" t="str">
        <f t="shared" si="14"/>
        <v>0</v>
      </c>
      <c r="BF49" s="108" t="e">
        <f t="shared" si="30"/>
        <v>#N/A</v>
      </c>
      <c r="BG49" s="109"/>
      <c r="BH49" s="114"/>
      <c r="BI49" s="107">
        <f t="shared" si="16"/>
        <v>16</v>
      </c>
      <c r="BJ49" s="111">
        <f t="shared" si="17"/>
        <v>22</v>
      </c>
      <c r="BK49" s="105"/>
      <c r="BL49" s="105"/>
    </row>
    <row r="50" spans="1:64" s="112" customFormat="1">
      <c r="A50" s="104">
        <v>48</v>
      </c>
      <c r="B50" s="112" t="s">
        <v>221</v>
      </c>
      <c r="C50" s="105"/>
      <c r="D50" s="104" t="s">
        <v>95</v>
      </c>
      <c r="E50" s="122" t="s">
        <v>71</v>
      </c>
      <c r="F50" s="106"/>
      <c r="G50" s="108" t="e">
        <f t="shared" ref="G50:G62" si="32">RANK(F50,F50:F79,1)</f>
        <v>#N/A</v>
      </c>
      <c r="H50" s="109"/>
      <c r="I50" s="105"/>
      <c r="J50" s="108" t="e">
        <f t="shared" si="31"/>
        <v>#N/A</v>
      </c>
      <c r="K50" s="109"/>
      <c r="L50" s="105">
        <v>142</v>
      </c>
      <c r="M50" s="107">
        <f>IF(ISNUMBER(L50),IF(L50&lt;='Reference (BOYS)'!$F$7,5,IF(L50&lt;='Reference (BOYS)'!$G$7,10,IF(L50&lt;='Reference (BOYS)'!$H$7,25,IF(L50&lt;='Reference (BOYS)'!$I$7,50,IF(L50&lt;='Reference (BOYS)'!$J$7,75,IF(L50&lt;='Reference (BOYS)'!$K$7,90,IF(L50&lt;='Reference (BOYS)'!$L$7,95,IF(L50&gt;'Reference (BOYS)'!$L$7,95)))))))),"")</f>
        <v>25</v>
      </c>
      <c r="N50" s="107">
        <f>N2/O2*O50</f>
        <v>3</v>
      </c>
      <c r="O50" s="104" t="str">
        <f t="shared" si="18"/>
        <v>3</v>
      </c>
      <c r="P50" s="108">
        <f t="shared" si="20"/>
        <v>18</v>
      </c>
      <c r="Q50" s="113"/>
      <c r="R50" s="105">
        <v>39.5</v>
      </c>
      <c r="S50" s="107">
        <f>IF(ISNUMBER(R50),IF(R50&lt;='Reference (BOYS)'!$F$10,5,IF(R50&lt;='Reference (BOYS)'!$G$10,10,IF(R50&lt;='Reference (BOYS)'!$H$10,25,IF(R50&lt;='Reference (BOYS)'!$I$10,50,IF(R50&lt;='Reference (BOYS)'!$J$10,75,IF(R50&lt;='Reference (BOYS)'!$K$10,90,IF(R50&lt;='Reference (BOYS)'!$L$10,95,IF(R50&gt;'Reference (BOYS)'!$L$10,95)))))))),"")</f>
        <v>50</v>
      </c>
      <c r="T50" s="108">
        <f t="shared" si="21"/>
        <v>9</v>
      </c>
      <c r="U50" s="113"/>
      <c r="V50" s="105"/>
      <c r="W50" s="108" t="e">
        <f t="shared" si="22"/>
        <v>#N/A</v>
      </c>
      <c r="X50" s="114"/>
      <c r="Y50" s="113"/>
      <c r="Z50" s="105"/>
      <c r="AA50" s="108" t="e">
        <f t="shared" si="23"/>
        <v>#N/A</v>
      </c>
      <c r="AB50" s="114"/>
      <c r="AC50" s="113"/>
      <c r="AD50" s="105"/>
      <c r="AE50" s="108" t="e">
        <f t="shared" si="24"/>
        <v>#N/A</v>
      </c>
      <c r="AF50" s="114"/>
      <c r="AG50" s="113"/>
      <c r="AH50" s="105">
        <v>25</v>
      </c>
      <c r="AI50" s="107">
        <f>IF(ISNUMBER(AH50),IF(AH50&lt;='Reference (BOYS)'!$F$25,5,IF(AH50&lt;='Reference (BOYS)'!$G$25,10,IF(AH50&lt;='Reference (BOYS)'!$H$25,25,IF(AH50&lt;='Reference (BOYS)'!$I$25,50,IF(AH50&lt;='Reference (BOYS)'!$J$25,75,IF(AH50&lt;='Reference (BOYS)'!$K$25,90,IF(AH50&lt;='Reference (BOYS)'!$L$25,95,IF(AH50&gt;'Reference (BOYS)'!$L$25,95)))))))),"")</f>
        <v>5</v>
      </c>
      <c r="AJ50" s="107">
        <f>AJ2/AK2*AK50</f>
        <v>1.4285714285714286</v>
      </c>
      <c r="AK50" s="104" t="str">
        <f t="shared" si="25"/>
        <v>1</v>
      </c>
      <c r="AL50" s="108">
        <f t="shared" si="19"/>
        <v>22</v>
      </c>
      <c r="AM50" s="113"/>
      <c r="AN50" s="187">
        <v>0.11180555555555556</v>
      </c>
      <c r="AO50" s="107">
        <f>AO2/AP2*AP50</f>
        <v>0.7142857142857143</v>
      </c>
      <c r="AP50" s="104" t="str">
        <f t="shared" si="26"/>
        <v>1</v>
      </c>
      <c r="AQ50" s="108">
        <f>RANK(AN50,AN33:AN62,1)</f>
        <v>11</v>
      </c>
      <c r="AR50" s="113"/>
      <c r="AS50" s="186">
        <v>4.7300000000000004</v>
      </c>
      <c r="AT50" s="107">
        <f>AT2/AU2*AU50</f>
        <v>1.4285714285714286</v>
      </c>
      <c r="AU50" s="104" t="str">
        <f t="shared" si="27"/>
        <v>1</v>
      </c>
      <c r="AV50" s="108">
        <f t="shared" si="28"/>
        <v>23</v>
      </c>
      <c r="AW50" s="113"/>
      <c r="AX50" s="192">
        <v>9.3819999999999997</v>
      </c>
      <c r="AY50" s="107">
        <f>AY2/AZ2*AZ50</f>
        <v>2.1428571428571428</v>
      </c>
      <c r="AZ50" s="104" t="str">
        <f t="shared" si="29"/>
        <v>1</v>
      </c>
      <c r="BA50" s="108">
        <f>RANK(AX50,AX33:AX62,1)</f>
        <v>21</v>
      </c>
      <c r="BB50" s="114"/>
      <c r="BC50" s="105"/>
      <c r="BD50" s="107">
        <f>BD2/BE2*BE50</f>
        <v>0</v>
      </c>
      <c r="BE50" s="104" t="str">
        <f t="shared" si="14"/>
        <v>0</v>
      </c>
      <c r="BF50" s="108" t="e">
        <f t="shared" si="30"/>
        <v>#N/A</v>
      </c>
      <c r="BG50" s="109"/>
      <c r="BH50" s="114"/>
      <c r="BI50" s="107">
        <f t="shared" si="16"/>
        <v>8.7142857142857153</v>
      </c>
      <c r="BJ50" s="111">
        <f t="shared" si="17"/>
        <v>52</v>
      </c>
      <c r="BK50" s="105"/>
      <c r="BL50" s="105"/>
    </row>
    <row r="51" spans="1:64" s="112" customFormat="1">
      <c r="A51" s="104">
        <v>49</v>
      </c>
      <c r="B51" s="112" t="s">
        <v>222</v>
      </c>
      <c r="C51" s="105"/>
      <c r="D51" s="104" t="s">
        <v>95</v>
      </c>
      <c r="E51" s="122" t="s">
        <v>71</v>
      </c>
      <c r="F51" s="106"/>
      <c r="G51" s="108" t="e">
        <f t="shared" si="32"/>
        <v>#N/A</v>
      </c>
      <c r="H51" s="109"/>
      <c r="I51" s="105"/>
      <c r="J51" s="108" t="e">
        <f t="shared" si="31"/>
        <v>#N/A</v>
      </c>
      <c r="K51" s="109"/>
      <c r="L51" s="105">
        <v>153</v>
      </c>
      <c r="M51" s="107">
        <f>IF(ISNUMBER(L51),IF(L51&lt;='Reference (BOYS)'!$F$7,5,IF(L51&lt;='Reference (BOYS)'!$G$7,10,IF(L51&lt;='Reference (BOYS)'!$H$7,25,IF(L51&lt;='Reference (BOYS)'!$I$7,50,IF(L51&lt;='Reference (BOYS)'!$J$7,75,IF(L51&lt;='Reference (BOYS)'!$K$7,90,IF(L51&lt;='Reference (BOYS)'!$L$7,95,IF(L51&gt;'Reference (BOYS)'!$L$7,95)))))))),"")</f>
        <v>75</v>
      </c>
      <c r="N51" s="107">
        <f>N2/O2*O51</f>
        <v>5</v>
      </c>
      <c r="O51" s="104" t="str">
        <f t="shared" si="18"/>
        <v>5</v>
      </c>
      <c r="P51" s="108">
        <f t="shared" si="20"/>
        <v>7</v>
      </c>
      <c r="Q51" s="113"/>
      <c r="R51" s="105">
        <v>40.020000000000003</v>
      </c>
      <c r="S51" s="107">
        <f>IF(ISNUMBER(R51),IF(R51&lt;='Reference (BOYS)'!$F$10,5,IF(R51&lt;='Reference (BOYS)'!$G$10,10,IF(R51&lt;='Reference (BOYS)'!$H$10,25,IF(R51&lt;='Reference (BOYS)'!$I$10,50,IF(R51&lt;='Reference (BOYS)'!$J$10,75,IF(R51&lt;='Reference (BOYS)'!$K$10,90,IF(R51&lt;='Reference (BOYS)'!$L$10,95,IF(R51&gt;'Reference (BOYS)'!$L$10,95)))))))),"")</f>
        <v>50</v>
      </c>
      <c r="T51" s="108">
        <f t="shared" si="21"/>
        <v>8</v>
      </c>
      <c r="U51" s="113"/>
      <c r="V51" s="105"/>
      <c r="W51" s="108" t="e">
        <f t="shared" si="22"/>
        <v>#N/A</v>
      </c>
      <c r="X51" s="114"/>
      <c r="Y51" s="113"/>
      <c r="Z51" s="105"/>
      <c r="AA51" s="108" t="e">
        <f t="shared" si="23"/>
        <v>#N/A</v>
      </c>
      <c r="AB51" s="114"/>
      <c r="AC51" s="113"/>
      <c r="AD51" s="105"/>
      <c r="AE51" s="108" t="e">
        <f t="shared" si="24"/>
        <v>#N/A</v>
      </c>
      <c r="AF51" s="114"/>
      <c r="AG51" s="113"/>
      <c r="AH51" s="105">
        <v>29</v>
      </c>
      <c r="AI51" s="107">
        <f>IF(ISNUMBER(AH51),IF(AH51&lt;='Reference (BOYS)'!$F$25,5,IF(AH51&lt;='Reference (BOYS)'!$G$25,10,IF(AH51&lt;='Reference (BOYS)'!$H$25,25,IF(AH51&lt;='Reference (BOYS)'!$I$25,50,IF(AH51&lt;='Reference (BOYS)'!$J$25,75,IF(AH51&lt;='Reference (BOYS)'!$K$25,90,IF(AH51&lt;='Reference (BOYS)'!$L$25,95,IF(AH51&gt;'Reference (BOYS)'!$L$25,95)))))))),"")</f>
        <v>25</v>
      </c>
      <c r="AJ51" s="107">
        <f>AJ2/AK2*AK51</f>
        <v>1.4285714285714286</v>
      </c>
      <c r="AK51" s="104" t="str">
        <f t="shared" si="25"/>
        <v>1</v>
      </c>
      <c r="AL51" s="108">
        <f t="shared" si="19"/>
        <v>20</v>
      </c>
      <c r="AM51" s="113"/>
      <c r="AN51" s="187">
        <v>0.10902777777777778</v>
      </c>
      <c r="AO51" s="107">
        <f>AO2/AP2*AP51</f>
        <v>0.7142857142857143</v>
      </c>
      <c r="AP51" s="104" t="str">
        <f t="shared" si="26"/>
        <v>1</v>
      </c>
      <c r="AQ51" s="108">
        <f>RANK(AN51,AN33:AN62,1)</f>
        <v>8</v>
      </c>
      <c r="AR51" s="113"/>
      <c r="AS51" s="186">
        <v>6.15</v>
      </c>
      <c r="AT51" s="107">
        <f>AT2/AU2*AU51</f>
        <v>1.4285714285714286</v>
      </c>
      <c r="AU51" s="104" t="str">
        <f t="shared" si="27"/>
        <v>1</v>
      </c>
      <c r="AV51" s="108">
        <f t="shared" si="28"/>
        <v>3</v>
      </c>
      <c r="AW51" s="113"/>
      <c r="AX51" s="192">
        <v>8.6750000000000007</v>
      </c>
      <c r="AY51" s="107">
        <f>AY2/AZ2*AZ51</f>
        <v>2.1428571428571428</v>
      </c>
      <c r="AZ51" s="104" t="str">
        <f t="shared" si="29"/>
        <v>1</v>
      </c>
      <c r="BA51" s="108">
        <f>RANK(AX51,AX33:AX62,1)</f>
        <v>16</v>
      </c>
      <c r="BB51" s="114"/>
      <c r="BC51" s="105"/>
      <c r="BD51" s="107">
        <f>BD2/BE2*BE51</f>
        <v>0</v>
      </c>
      <c r="BE51" s="104" t="str">
        <f t="shared" si="14"/>
        <v>0</v>
      </c>
      <c r="BF51" s="108" t="e">
        <f t="shared" si="30"/>
        <v>#N/A</v>
      </c>
      <c r="BG51" s="109"/>
      <c r="BH51" s="114"/>
      <c r="BI51" s="107">
        <f t="shared" si="16"/>
        <v>10.714285714285714</v>
      </c>
      <c r="BJ51" s="111">
        <f t="shared" si="17"/>
        <v>40</v>
      </c>
      <c r="BK51" s="105"/>
      <c r="BL51" s="105"/>
    </row>
    <row r="52" spans="1:64" s="112" customFormat="1">
      <c r="A52" s="104">
        <v>50</v>
      </c>
      <c r="B52" s="112" t="s">
        <v>223</v>
      </c>
      <c r="C52" s="105"/>
      <c r="D52" s="104" t="s">
        <v>95</v>
      </c>
      <c r="E52" s="122" t="s">
        <v>71</v>
      </c>
      <c r="F52" s="106"/>
      <c r="G52" s="108" t="e">
        <f t="shared" si="32"/>
        <v>#N/A</v>
      </c>
      <c r="H52" s="109"/>
      <c r="I52" s="105"/>
      <c r="J52" s="108" t="e">
        <f t="shared" si="31"/>
        <v>#N/A</v>
      </c>
      <c r="K52" s="109"/>
      <c r="L52" s="105">
        <v>141</v>
      </c>
      <c r="M52" s="107">
        <f>IF(ISNUMBER(L52),IF(L52&lt;='Reference (BOYS)'!$F$7,5,IF(L52&lt;='Reference (BOYS)'!$G$7,10,IF(L52&lt;='Reference (BOYS)'!$H$7,25,IF(L52&lt;='Reference (BOYS)'!$I$7,50,IF(L52&lt;='Reference (BOYS)'!$J$7,75,IF(L52&lt;='Reference (BOYS)'!$K$7,90,IF(L52&lt;='Reference (BOYS)'!$L$7,95,IF(L52&gt;'Reference (BOYS)'!$L$7,95)))))))),"")</f>
        <v>25</v>
      </c>
      <c r="N52" s="107">
        <f>N2/O2*O52</f>
        <v>3</v>
      </c>
      <c r="O52" s="104" t="str">
        <f t="shared" si="18"/>
        <v>3</v>
      </c>
      <c r="P52" s="108">
        <f t="shared" si="20"/>
        <v>20</v>
      </c>
      <c r="Q52" s="113"/>
      <c r="R52" s="105">
        <v>41.34</v>
      </c>
      <c r="S52" s="107">
        <f>IF(ISNUMBER(R52),IF(R52&lt;='Reference (BOYS)'!$F$10,5,IF(R52&lt;='Reference (BOYS)'!$G$10,10,IF(R52&lt;='Reference (BOYS)'!$H$10,25,IF(R52&lt;='Reference (BOYS)'!$I$10,50,IF(R52&lt;='Reference (BOYS)'!$J$10,75,IF(R52&lt;='Reference (BOYS)'!$K$10,90,IF(R52&lt;='Reference (BOYS)'!$L$10,95,IF(R52&gt;'Reference (BOYS)'!$L$10,95)))))))),"")</f>
        <v>75</v>
      </c>
      <c r="T52" s="108">
        <f t="shared" si="21"/>
        <v>7</v>
      </c>
      <c r="U52" s="113"/>
      <c r="V52" s="105"/>
      <c r="W52" s="108" t="e">
        <f t="shared" si="22"/>
        <v>#N/A</v>
      </c>
      <c r="X52" s="114"/>
      <c r="Y52" s="113"/>
      <c r="Z52" s="105"/>
      <c r="AA52" s="108" t="e">
        <f t="shared" si="23"/>
        <v>#N/A</v>
      </c>
      <c r="AB52" s="114"/>
      <c r="AC52" s="113"/>
      <c r="AD52" s="105"/>
      <c r="AE52" s="108" t="e">
        <f t="shared" si="24"/>
        <v>#N/A</v>
      </c>
      <c r="AF52" s="114"/>
      <c r="AG52" s="113"/>
      <c r="AH52" s="105">
        <v>35</v>
      </c>
      <c r="AI52" s="107">
        <f>IF(ISNUMBER(AH52),IF(AH52&lt;='Reference (BOYS)'!$F$25,5,IF(AH52&lt;='Reference (BOYS)'!$G$25,10,IF(AH52&lt;='Reference (BOYS)'!$H$25,25,IF(AH52&lt;='Reference (BOYS)'!$I$25,50,IF(AH52&lt;='Reference (BOYS)'!$J$25,75,IF(AH52&lt;='Reference (BOYS)'!$K$25,90,IF(AH52&lt;='Reference (BOYS)'!$L$25,95,IF(AH52&gt;'Reference (BOYS)'!$L$25,95)))))))),"")</f>
        <v>50</v>
      </c>
      <c r="AJ52" s="107">
        <f>AJ2/AK2*AK52</f>
        <v>2.8571428571428572</v>
      </c>
      <c r="AK52" s="104" t="str">
        <f t="shared" si="25"/>
        <v>2</v>
      </c>
      <c r="AL52" s="108">
        <f t="shared" si="19"/>
        <v>13</v>
      </c>
      <c r="AM52" s="113"/>
      <c r="AN52" s="187">
        <v>0.11388888888888889</v>
      </c>
      <c r="AO52" s="107">
        <f>AO2/AP2*AP52</f>
        <v>0.7142857142857143</v>
      </c>
      <c r="AP52" s="104" t="str">
        <f t="shared" si="26"/>
        <v>1</v>
      </c>
      <c r="AQ52" s="108">
        <f>RANK(AN52,AN33:AN62,1)</f>
        <v>15</v>
      </c>
      <c r="AR52" s="113"/>
      <c r="AS52" s="186">
        <v>5.9</v>
      </c>
      <c r="AT52" s="107">
        <f>AT2/AU2*AU52</f>
        <v>1.4285714285714286</v>
      </c>
      <c r="AU52" s="104" t="str">
        <f t="shared" si="27"/>
        <v>1</v>
      </c>
      <c r="AV52" s="108">
        <f t="shared" si="28"/>
        <v>8</v>
      </c>
      <c r="AW52" s="113"/>
      <c r="AX52" s="192">
        <v>8.1780000000000008</v>
      </c>
      <c r="AY52" s="107">
        <f>AY2/AZ2*AZ52</f>
        <v>2.1428571428571428</v>
      </c>
      <c r="AZ52" s="104" t="str">
        <f t="shared" si="29"/>
        <v>1</v>
      </c>
      <c r="BA52" s="108">
        <f>RANK(AX52,AX33:AX62,1)</f>
        <v>4</v>
      </c>
      <c r="BB52" s="114"/>
      <c r="BC52" s="105"/>
      <c r="BD52" s="107">
        <f>BD2/BE2*BE52</f>
        <v>0</v>
      </c>
      <c r="BE52" s="104" t="str">
        <f t="shared" si="14"/>
        <v>0</v>
      </c>
      <c r="BF52" s="108" t="e">
        <f t="shared" si="30"/>
        <v>#N/A</v>
      </c>
      <c r="BG52" s="109"/>
      <c r="BH52" s="114"/>
      <c r="BI52" s="107">
        <f t="shared" si="16"/>
        <v>10.142857142857142</v>
      </c>
      <c r="BJ52" s="111">
        <f t="shared" si="17"/>
        <v>43</v>
      </c>
      <c r="BK52" s="105"/>
      <c r="BL52" s="105"/>
    </row>
    <row r="53" spans="1:64" s="112" customFormat="1">
      <c r="A53" s="104">
        <v>51</v>
      </c>
      <c r="B53" s="112" t="s">
        <v>224</v>
      </c>
      <c r="C53" s="105"/>
      <c r="D53" s="104" t="s">
        <v>95</v>
      </c>
      <c r="E53" s="122" t="s">
        <v>71</v>
      </c>
      <c r="F53" s="105"/>
      <c r="G53" s="108" t="e">
        <f t="shared" si="32"/>
        <v>#N/A</v>
      </c>
      <c r="H53" s="109"/>
      <c r="I53" s="105"/>
      <c r="J53" s="108" t="e">
        <f t="shared" si="31"/>
        <v>#N/A</v>
      </c>
      <c r="K53" s="138"/>
      <c r="L53" s="112">
        <v>121.5</v>
      </c>
      <c r="M53" s="107">
        <f>IF(ISNUMBER(L53),IF(L53&lt;='Reference (BOYS)'!$F$7,5,IF(L53&lt;='Reference (BOYS)'!$G$7,10,IF(L53&lt;='Reference (BOYS)'!$H$7,25,IF(L53&lt;='Reference (BOYS)'!$I$7,50,IF(L53&lt;='Reference (BOYS)'!$J$7,75,IF(L53&lt;='Reference (BOYS)'!$K$7,90,IF(L53&lt;='Reference (BOYS)'!$L$7,95,IF(L53&gt;'Reference (BOYS)'!$L$7,95)))))))),"")</f>
        <v>5</v>
      </c>
      <c r="N53" s="107">
        <f>N2/O2*O53</f>
        <v>1</v>
      </c>
      <c r="O53" s="104" t="str">
        <f t="shared" si="18"/>
        <v>1</v>
      </c>
      <c r="P53" s="108">
        <f t="shared" si="20"/>
        <v>25</v>
      </c>
      <c r="Q53" s="113"/>
      <c r="R53" s="112">
        <v>19.54</v>
      </c>
      <c r="S53" s="107">
        <f>IF(ISNUMBER(R53),IF(R53&lt;='Reference (BOYS)'!$F$10,5,IF(R53&lt;='Reference (BOYS)'!$G$10,10,IF(R53&lt;='Reference (BOYS)'!$H$10,25,IF(R53&lt;='Reference (BOYS)'!$I$10,50,IF(R53&lt;='Reference (BOYS)'!$J$10,75,IF(R53&lt;='Reference (BOYS)'!$K$10,90,IF(R53&lt;='Reference (BOYS)'!$L$10,95,IF(R53&gt;'Reference (BOYS)'!$L$10,95)))))))),"")</f>
        <v>5</v>
      </c>
      <c r="T53" s="108">
        <f t="shared" si="21"/>
        <v>25</v>
      </c>
      <c r="U53" s="113"/>
      <c r="W53" s="108" t="e">
        <f t="shared" si="22"/>
        <v>#N/A</v>
      </c>
      <c r="X53" s="114"/>
      <c r="Y53" s="113"/>
      <c r="AA53" s="108" t="e">
        <f t="shared" si="23"/>
        <v>#N/A</v>
      </c>
      <c r="AB53" s="114"/>
      <c r="AC53" s="113"/>
      <c r="AE53" s="108" t="e">
        <f t="shared" si="24"/>
        <v>#N/A</v>
      </c>
      <c r="AF53" s="114"/>
      <c r="AG53" s="113"/>
      <c r="AH53" s="105">
        <v>30</v>
      </c>
      <c r="AI53" s="107">
        <f>IF(ISNUMBER(AH53),IF(AH53&lt;='Reference (BOYS)'!$F$25,5,IF(AH53&lt;='Reference (BOYS)'!$G$25,10,IF(AH53&lt;='Reference (BOYS)'!$H$25,25,IF(AH53&lt;='Reference (BOYS)'!$I$25,50,IF(AH53&lt;='Reference (BOYS)'!$J$25,75,IF(AH53&lt;='Reference (BOYS)'!$K$25,90,IF(AH53&lt;='Reference (BOYS)'!$L$25,95,IF(AH53&gt;'Reference (BOYS)'!$L$25,95)))))))),"")</f>
        <v>25</v>
      </c>
      <c r="AJ53" s="107">
        <f>AJ2/AK2*AK53</f>
        <v>1.4285714285714286</v>
      </c>
      <c r="AK53" s="104" t="str">
        <f t="shared" si="25"/>
        <v>1</v>
      </c>
      <c r="AL53" s="108">
        <f t="shared" si="19"/>
        <v>19</v>
      </c>
      <c r="AM53" s="113"/>
      <c r="AN53" s="187"/>
      <c r="AO53" s="107">
        <f>AO2/AP2*AP53</f>
        <v>5</v>
      </c>
      <c r="AP53" s="104" t="str">
        <f t="shared" si="26"/>
        <v>7</v>
      </c>
      <c r="AQ53" s="108" t="e">
        <f>RANK(AN53,AN33:AN62,1)</f>
        <v>#N/A</v>
      </c>
      <c r="AR53" s="113"/>
      <c r="AS53" s="186">
        <v>3.4</v>
      </c>
      <c r="AT53" s="107">
        <f>AT2/AU2*AU53</f>
        <v>1.4285714285714286</v>
      </c>
      <c r="AU53" s="104" t="str">
        <f t="shared" si="27"/>
        <v>1</v>
      </c>
      <c r="AV53" s="108">
        <f t="shared" si="28"/>
        <v>25</v>
      </c>
      <c r="AW53" s="113"/>
      <c r="AX53" s="192">
        <v>10.335000000000001</v>
      </c>
      <c r="AY53" s="107">
        <f>AY2/AZ2*AZ53</f>
        <v>2.1428571428571428</v>
      </c>
      <c r="AZ53" s="104" t="str">
        <f t="shared" si="29"/>
        <v>1</v>
      </c>
      <c r="BA53" s="108">
        <f>RANK(AX53,AX33:AX62,1)</f>
        <v>25</v>
      </c>
      <c r="BB53" s="114"/>
      <c r="BC53" s="105"/>
      <c r="BD53" s="107">
        <f>BD2/BE2*BE53</f>
        <v>0</v>
      </c>
      <c r="BE53" s="104" t="str">
        <f t="shared" si="14"/>
        <v>0</v>
      </c>
      <c r="BF53" s="108" t="e">
        <f t="shared" si="30"/>
        <v>#N/A</v>
      </c>
      <c r="BG53" s="109"/>
      <c r="BH53" s="114"/>
      <c r="BI53" s="107">
        <f t="shared" si="16"/>
        <v>11</v>
      </c>
      <c r="BJ53" s="111">
        <f t="shared" si="17"/>
        <v>39</v>
      </c>
      <c r="BK53" s="105"/>
      <c r="BL53" s="105"/>
    </row>
    <row r="54" spans="1:64" s="112" customFormat="1">
      <c r="A54" s="104">
        <v>52</v>
      </c>
      <c r="B54" s="112" t="s">
        <v>225</v>
      </c>
      <c r="C54" s="105"/>
      <c r="D54" s="104" t="s">
        <v>95</v>
      </c>
      <c r="E54" s="122" t="s">
        <v>71</v>
      </c>
      <c r="F54" s="105"/>
      <c r="G54" s="108" t="e">
        <f t="shared" si="32"/>
        <v>#N/A</v>
      </c>
      <c r="H54" s="109"/>
      <c r="I54" s="105"/>
      <c r="J54" s="108" t="e">
        <f t="shared" si="31"/>
        <v>#N/A</v>
      </c>
      <c r="K54" s="138"/>
      <c r="L54" s="105">
        <v>152.5</v>
      </c>
      <c r="M54" s="107">
        <f>IF(ISNUMBER(L54),IF(L54&lt;='Reference (BOYS)'!$F$7,5,IF(L54&lt;='Reference (BOYS)'!$G$7,10,IF(L54&lt;='Reference (BOYS)'!$H$7,25,IF(L54&lt;='Reference (BOYS)'!$I$7,50,IF(L54&lt;='Reference (BOYS)'!$J$7,75,IF(L54&lt;='Reference (BOYS)'!$K$7,90,IF(L54&lt;='Reference (BOYS)'!$L$7,95,IF(L54&gt;'Reference (BOYS)'!$L$7,95)))))))),"")</f>
        <v>75</v>
      </c>
      <c r="N54" s="107">
        <f>N2/O2*O54</f>
        <v>5</v>
      </c>
      <c r="O54" s="104" t="str">
        <f t="shared" si="18"/>
        <v>5</v>
      </c>
      <c r="P54" s="108">
        <f t="shared" si="20"/>
        <v>9</v>
      </c>
      <c r="Q54" s="113"/>
      <c r="R54" s="105">
        <v>33.840000000000003</v>
      </c>
      <c r="S54" s="107">
        <f>IF(ISNUMBER(R54),IF(R54&lt;='Reference (BOYS)'!$F$10,5,IF(R54&lt;='Reference (BOYS)'!$G$10,10,IF(R54&lt;='Reference (BOYS)'!$H$10,25,IF(R54&lt;='Reference (BOYS)'!$I$10,50,IF(R54&lt;='Reference (BOYS)'!$J$10,75,IF(R54&lt;='Reference (BOYS)'!$K$10,90,IF(R54&lt;='Reference (BOYS)'!$L$10,95,IF(R54&gt;'Reference (BOYS)'!$L$10,95)))))))),"")</f>
        <v>25</v>
      </c>
      <c r="T54" s="108">
        <f t="shared" si="21"/>
        <v>15</v>
      </c>
      <c r="U54" s="113"/>
      <c r="V54" s="134"/>
      <c r="W54" s="108" t="e">
        <f t="shared" si="22"/>
        <v>#N/A</v>
      </c>
      <c r="X54" s="114"/>
      <c r="Y54" s="113"/>
      <c r="Z54" s="134"/>
      <c r="AA54" s="108" t="e">
        <f t="shared" si="23"/>
        <v>#N/A</v>
      </c>
      <c r="AB54" s="114"/>
      <c r="AC54" s="113"/>
      <c r="AD54" s="134"/>
      <c r="AE54" s="108" t="e">
        <f t="shared" si="24"/>
        <v>#N/A</v>
      </c>
      <c r="AF54" s="114"/>
      <c r="AG54" s="113"/>
      <c r="AH54" s="105">
        <v>35</v>
      </c>
      <c r="AI54" s="107">
        <f>IF(ISNUMBER(AH54),IF(AH54&lt;='Reference (BOYS)'!$F$25,5,IF(AH54&lt;='Reference (BOYS)'!$G$25,10,IF(AH54&lt;='Reference (BOYS)'!$H$25,25,IF(AH54&lt;='Reference (BOYS)'!$I$25,50,IF(AH54&lt;='Reference (BOYS)'!$J$25,75,IF(AH54&lt;='Reference (BOYS)'!$K$25,90,IF(AH54&lt;='Reference (BOYS)'!$L$25,95,IF(AH54&gt;'Reference (BOYS)'!$L$25,95)))))))),"")</f>
        <v>50</v>
      </c>
      <c r="AJ54" s="107">
        <f>AJ2/AK2*AK54</f>
        <v>2.8571428571428572</v>
      </c>
      <c r="AK54" s="104" t="str">
        <f t="shared" si="25"/>
        <v>2</v>
      </c>
      <c r="AL54" s="108">
        <f t="shared" si="19"/>
        <v>13</v>
      </c>
      <c r="AM54" s="113"/>
      <c r="AN54" s="187">
        <v>9.5833333333333326E-2</v>
      </c>
      <c r="AO54" s="107">
        <f>AO2/AP2*AP54</f>
        <v>0.7142857142857143</v>
      </c>
      <c r="AP54" s="104" t="str">
        <f t="shared" si="26"/>
        <v>1</v>
      </c>
      <c r="AQ54" s="108">
        <f>RANK(AN54,AN33:AN62,1)</f>
        <v>1</v>
      </c>
      <c r="AR54" s="113"/>
      <c r="AS54" s="186">
        <v>6</v>
      </c>
      <c r="AT54" s="107">
        <f>AT2/AU2*AU54</f>
        <v>1.4285714285714286</v>
      </c>
      <c r="AU54" s="104" t="str">
        <f t="shared" si="27"/>
        <v>1</v>
      </c>
      <c r="AV54" s="108">
        <f t="shared" si="28"/>
        <v>6</v>
      </c>
      <c r="AW54" s="113"/>
      <c r="AX54" s="192">
        <v>8.3219999999999992</v>
      </c>
      <c r="AY54" s="107">
        <f>AY2/AZ2*AZ54</f>
        <v>2.1428571428571428</v>
      </c>
      <c r="AZ54" s="104" t="str">
        <f t="shared" si="29"/>
        <v>1</v>
      </c>
      <c r="BA54" s="108">
        <f>RANK(AX54,AX33:AX62,1)</f>
        <v>8</v>
      </c>
      <c r="BB54" s="114"/>
      <c r="BC54" s="105"/>
      <c r="BD54" s="107">
        <f>BD2/BE2*BE54</f>
        <v>0</v>
      </c>
      <c r="BE54" s="104" t="str">
        <f t="shared" si="14"/>
        <v>0</v>
      </c>
      <c r="BF54" s="108" t="e">
        <f t="shared" si="30"/>
        <v>#N/A</v>
      </c>
      <c r="BG54" s="109"/>
      <c r="BH54" s="114"/>
      <c r="BI54" s="107">
        <f t="shared" si="16"/>
        <v>12.142857142857142</v>
      </c>
      <c r="BJ54" s="111">
        <f t="shared" si="17"/>
        <v>30</v>
      </c>
      <c r="BK54" s="105"/>
      <c r="BL54" s="105"/>
    </row>
    <row r="55" spans="1:64" s="229" customFormat="1">
      <c r="A55" s="230">
        <v>53</v>
      </c>
      <c r="B55" s="229" t="s">
        <v>226</v>
      </c>
      <c r="C55" s="230"/>
      <c r="D55" s="230" t="s">
        <v>95</v>
      </c>
      <c r="E55" s="231" t="s">
        <v>71</v>
      </c>
      <c r="F55" s="230"/>
      <c r="G55" s="232" t="e">
        <f t="shared" si="32"/>
        <v>#N/A</v>
      </c>
      <c r="H55" s="233"/>
      <c r="I55" s="230"/>
      <c r="J55" s="232" t="e">
        <f t="shared" si="31"/>
        <v>#N/A</v>
      </c>
      <c r="K55" s="234"/>
      <c r="L55" s="230">
        <v>139</v>
      </c>
      <c r="M55" s="235">
        <f>IF(ISNUMBER(L55),IF(L55&lt;='Reference (BOYS)'!$F$7,5,IF(L55&lt;='Reference (BOYS)'!$G$7,10,IF(L55&lt;='Reference (BOYS)'!$H$7,25,IF(L55&lt;='Reference (BOYS)'!$I$7,50,IF(L55&lt;='Reference (BOYS)'!$J$7,75,IF(L55&lt;='Reference (BOYS)'!$K$7,90,IF(L55&lt;='Reference (BOYS)'!$L$7,95,IF(L55&gt;'Reference (BOYS)'!$L$7,95)))))))),"")</f>
        <v>10</v>
      </c>
      <c r="N55" s="235">
        <f>N2/O2*O55</f>
        <v>2</v>
      </c>
      <c r="O55" s="230" t="str">
        <f t="shared" si="18"/>
        <v>2</v>
      </c>
      <c r="P55" s="232">
        <f t="shared" si="20"/>
        <v>22</v>
      </c>
      <c r="Q55" s="236"/>
      <c r="R55" s="230">
        <v>28.36</v>
      </c>
      <c r="S55" s="235">
        <f>IF(ISNUMBER(R55),IF(R55&lt;='Reference (BOYS)'!$F$10,5,IF(R55&lt;='Reference (BOYS)'!$G$10,10,IF(R55&lt;='Reference (BOYS)'!$H$10,25,IF(R55&lt;='Reference (BOYS)'!$I$10,50,IF(R55&lt;='Reference (BOYS)'!$J$10,75,IF(R55&lt;='Reference (BOYS)'!$K$10,90,IF(R55&lt;='Reference (BOYS)'!$L$10,95,IF(R55&gt;'Reference (BOYS)'!$L$10,95)))))))),"")</f>
        <v>10</v>
      </c>
      <c r="T55" s="232">
        <f t="shared" si="21"/>
        <v>24</v>
      </c>
      <c r="U55" s="236"/>
      <c r="V55" s="115"/>
      <c r="W55" s="232" t="e">
        <f t="shared" si="22"/>
        <v>#N/A</v>
      </c>
      <c r="X55" s="232"/>
      <c r="Y55" s="236"/>
      <c r="Z55" s="115"/>
      <c r="AA55" s="232" t="e">
        <f t="shared" si="23"/>
        <v>#N/A</v>
      </c>
      <c r="AB55" s="232"/>
      <c r="AC55" s="236"/>
      <c r="AD55" s="115"/>
      <c r="AE55" s="232" t="e">
        <f t="shared" si="24"/>
        <v>#N/A</v>
      </c>
      <c r="AF55" s="232"/>
      <c r="AG55" s="236"/>
      <c r="AH55" s="230">
        <v>32</v>
      </c>
      <c r="AI55" s="235">
        <f>IF(ISNUMBER(AH55),IF(AH55&lt;='Reference (BOYS)'!$F$25,5,IF(AH55&lt;='Reference (BOYS)'!$G$25,10,IF(AH55&lt;='Reference (BOYS)'!$H$25,25,IF(AH55&lt;='Reference (BOYS)'!$I$25,50,IF(AH55&lt;='Reference (BOYS)'!$J$25,75,IF(AH55&lt;='Reference (BOYS)'!$K$25,90,IF(AH55&lt;='Reference (BOYS)'!$L$25,95,IF(AH55&gt;'Reference (BOYS)'!$L$25,95)))))))),"")</f>
        <v>25</v>
      </c>
      <c r="AJ55" s="235">
        <f>AJ2/AK2*AK55</f>
        <v>1.4285714285714286</v>
      </c>
      <c r="AK55" s="230" t="str">
        <f t="shared" si="25"/>
        <v>1</v>
      </c>
      <c r="AL55" s="232">
        <f t="shared" si="19"/>
        <v>16</v>
      </c>
      <c r="AM55" s="236"/>
      <c r="AN55" s="237">
        <v>0.10902777777777778</v>
      </c>
      <c r="AO55" s="235">
        <f>AO2/AP2*AP55</f>
        <v>0.7142857142857143</v>
      </c>
      <c r="AP55" s="230" t="str">
        <f t="shared" si="26"/>
        <v>1</v>
      </c>
      <c r="AQ55" s="232">
        <f>RANK(AN55,AN33:AN62,1)</f>
        <v>8</v>
      </c>
      <c r="AR55" s="236"/>
      <c r="AS55" s="238">
        <v>5</v>
      </c>
      <c r="AT55" s="235">
        <f>AT2/AU2*AU55</f>
        <v>1.4285714285714286</v>
      </c>
      <c r="AU55" s="230" t="str">
        <f t="shared" si="27"/>
        <v>1</v>
      </c>
      <c r="AV55" s="232">
        <f t="shared" si="28"/>
        <v>21</v>
      </c>
      <c r="AW55" s="236"/>
      <c r="AX55" s="239">
        <v>8.6110000000000007</v>
      </c>
      <c r="AY55" s="235">
        <f>AY2/AZ2*AZ55</f>
        <v>2.1428571428571428</v>
      </c>
      <c r="AZ55" s="230" t="str">
        <f t="shared" si="29"/>
        <v>1</v>
      </c>
      <c r="BA55" s="232">
        <f>RANK(AX55,AX33:AX62,1)</f>
        <v>14</v>
      </c>
      <c r="BB55" s="232"/>
      <c r="BC55" s="230"/>
      <c r="BD55" s="235">
        <f>BD2/BE2*BE55</f>
        <v>0</v>
      </c>
      <c r="BE55" s="230" t="str">
        <f t="shared" si="14"/>
        <v>0</v>
      </c>
      <c r="BF55" s="232" t="e">
        <f t="shared" si="30"/>
        <v>#N/A</v>
      </c>
      <c r="BG55" s="233"/>
      <c r="BH55" s="232"/>
      <c r="BI55" s="235">
        <f t="shared" si="16"/>
        <v>7.7142857142857153</v>
      </c>
      <c r="BJ55" s="232">
        <f t="shared" si="17"/>
        <v>56</v>
      </c>
      <c r="BK55" s="230"/>
      <c r="BL55" s="230"/>
    </row>
    <row r="56" spans="1:64" s="229" customFormat="1">
      <c r="A56" s="230">
        <v>54</v>
      </c>
      <c r="B56" s="229" t="s">
        <v>227</v>
      </c>
      <c r="C56" s="230"/>
      <c r="D56" s="230" t="s">
        <v>95</v>
      </c>
      <c r="E56" s="231" t="s">
        <v>71</v>
      </c>
      <c r="F56" s="230"/>
      <c r="G56" s="232" t="e">
        <f t="shared" si="32"/>
        <v>#N/A</v>
      </c>
      <c r="H56" s="233"/>
      <c r="I56" s="230"/>
      <c r="J56" s="232" t="e">
        <f t="shared" si="31"/>
        <v>#N/A</v>
      </c>
      <c r="K56" s="234"/>
      <c r="L56" s="236">
        <v>139.5</v>
      </c>
      <c r="M56" s="235">
        <f>IF(ISNUMBER(L56),IF(L56&lt;='Reference (BOYS)'!$F$7,5,IF(L56&lt;='Reference (BOYS)'!$G$7,10,IF(L56&lt;='Reference (BOYS)'!$H$7,25,IF(L56&lt;='Reference (BOYS)'!$I$7,50,IF(L56&lt;='Reference (BOYS)'!$J$7,75,IF(L56&lt;='Reference (BOYS)'!$K$7,90,IF(L56&lt;='Reference (BOYS)'!$L$7,95,IF(L56&gt;'Reference (BOYS)'!$L$7,95)))))))),"")</f>
        <v>25</v>
      </c>
      <c r="N56" s="235">
        <f>N2/O2*O56</f>
        <v>3</v>
      </c>
      <c r="O56" s="230" t="str">
        <f t="shared" si="18"/>
        <v>3</v>
      </c>
      <c r="P56" s="232">
        <f t="shared" si="20"/>
        <v>21</v>
      </c>
      <c r="Q56" s="236"/>
      <c r="R56" s="230">
        <v>30.44</v>
      </c>
      <c r="S56" s="235">
        <f>IF(ISNUMBER(R56),IF(R56&lt;='Reference (BOYS)'!$F$10,5,IF(R56&lt;='Reference (BOYS)'!$G$10,10,IF(R56&lt;='Reference (BOYS)'!$H$10,25,IF(R56&lt;='Reference (BOYS)'!$I$10,50,IF(R56&lt;='Reference (BOYS)'!$J$10,75,IF(R56&lt;='Reference (BOYS)'!$K$10,90,IF(R56&lt;='Reference (BOYS)'!$L$10,95,IF(R56&gt;'Reference (BOYS)'!$L$10,95)))))))),"")</f>
        <v>25</v>
      </c>
      <c r="T56" s="232">
        <f t="shared" si="21"/>
        <v>21</v>
      </c>
      <c r="U56" s="236"/>
      <c r="V56" s="115"/>
      <c r="W56" s="232" t="e">
        <f t="shared" si="22"/>
        <v>#N/A</v>
      </c>
      <c r="X56" s="232"/>
      <c r="Y56" s="236"/>
      <c r="Z56" s="115"/>
      <c r="AA56" s="232" t="e">
        <f t="shared" si="23"/>
        <v>#N/A</v>
      </c>
      <c r="AB56" s="232"/>
      <c r="AC56" s="236"/>
      <c r="AD56" s="115"/>
      <c r="AE56" s="232" t="e">
        <f t="shared" si="24"/>
        <v>#N/A</v>
      </c>
      <c r="AF56" s="232"/>
      <c r="AG56" s="236"/>
      <c r="AH56" s="230">
        <v>41</v>
      </c>
      <c r="AI56" s="235">
        <f>IF(ISNUMBER(AH56),IF(AH56&lt;='Reference (BOYS)'!$F$25,5,IF(AH56&lt;='Reference (BOYS)'!$G$25,10,IF(AH56&lt;='Reference (BOYS)'!$H$25,25,IF(AH56&lt;='Reference (BOYS)'!$I$25,50,IF(AH56&lt;='Reference (BOYS)'!$J$25,75,IF(AH56&lt;='Reference (BOYS)'!$K$25,90,IF(AH56&lt;='Reference (BOYS)'!$L$25,95,IF(AH56&gt;'Reference (BOYS)'!$L$25,95)))))))),"")</f>
        <v>75</v>
      </c>
      <c r="AJ56" s="235">
        <f>AJ2/AK2*AK56</f>
        <v>4.2857142857142856</v>
      </c>
      <c r="AK56" s="230" t="str">
        <f t="shared" si="25"/>
        <v>3</v>
      </c>
      <c r="AL56" s="232">
        <f t="shared" si="19"/>
        <v>4</v>
      </c>
      <c r="AM56" s="236"/>
      <c r="AN56" s="237">
        <v>0.1013888888888889</v>
      </c>
      <c r="AO56" s="235">
        <f>AO2/AP2*AP56</f>
        <v>0.7142857142857143</v>
      </c>
      <c r="AP56" s="230" t="str">
        <f t="shared" si="26"/>
        <v>1</v>
      </c>
      <c r="AQ56" s="232">
        <f>RANK(AN56,AN33:AN62,1)</f>
        <v>3</v>
      </c>
      <c r="AR56" s="236"/>
      <c r="AS56" s="238">
        <v>5.5</v>
      </c>
      <c r="AT56" s="235">
        <f>AT2/AU2*AU56</f>
        <v>1.4285714285714286</v>
      </c>
      <c r="AU56" s="230" t="str">
        <f t="shared" si="27"/>
        <v>1</v>
      </c>
      <c r="AV56" s="232">
        <f t="shared" si="28"/>
        <v>12</v>
      </c>
      <c r="AW56" s="236"/>
      <c r="AX56" s="239">
        <v>8.0489999999999995</v>
      </c>
      <c r="AY56" s="235">
        <f>AY2/AZ2*AZ56</f>
        <v>2.1428571428571428</v>
      </c>
      <c r="AZ56" s="230" t="str">
        <f t="shared" si="29"/>
        <v>1</v>
      </c>
      <c r="BA56" s="232">
        <f>RANK(AX56,AX33:AX62,1)</f>
        <v>3</v>
      </c>
      <c r="BB56" s="232"/>
      <c r="BC56" s="230"/>
      <c r="BD56" s="235">
        <f>BD2/BE2*BE56</f>
        <v>0</v>
      </c>
      <c r="BE56" s="230" t="str">
        <f t="shared" si="14"/>
        <v>0</v>
      </c>
      <c r="BF56" s="232" t="e">
        <f t="shared" si="30"/>
        <v>#N/A</v>
      </c>
      <c r="BG56" s="233"/>
      <c r="BH56" s="232"/>
      <c r="BI56" s="235">
        <f t="shared" si="16"/>
        <v>11.571428571428571</v>
      </c>
      <c r="BJ56" s="232">
        <f t="shared" si="17"/>
        <v>35</v>
      </c>
      <c r="BK56" s="230"/>
      <c r="BL56" s="230"/>
    </row>
    <row r="57" spans="1:64" s="229" customFormat="1">
      <c r="A57" s="230">
        <v>55</v>
      </c>
      <c r="B57" s="229" t="s">
        <v>228</v>
      </c>
      <c r="C57" s="230"/>
      <c r="D57" s="230" t="s">
        <v>95</v>
      </c>
      <c r="E57" s="231" t="s">
        <v>71</v>
      </c>
      <c r="F57" s="230"/>
      <c r="G57" s="232" t="e">
        <f t="shared" si="32"/>
        <v>#N/A</v>
      </c>
      <c r="H57" s="233"/>
      <c r="I57" s="230"/>
      <c r="J57" s="232" t="e">
        <f t="shared" si="31"/>
        <v>#N/A</v>
      </c>
      <c r="K57" s="234"/>
      <c r="L57" s="230">
        <v>144.5</v>
      </c>
      <c r="M57" s="235">
        <f>IF(ISNUMBER(L57),IF(L57&lt;='Reference (BOYS)'!$F$7,5,IF(L57&lt;='Reference (BOYS)'!$G$7,10,IF(L57&lt;='Reference (BOYS)'!$H$7,25,IF(L57&lt;='Reference (BOYS)'!$I$7,50,IF(L57&lt;='Reference (BOYS)'!$J$7,75,IF(L57&lt;='Reference (BOYS)'!$K$7,90,IF(L57&lt;='Reference (BOYS)'!$L$7,95,IF(L57&gt;'Reference (BOYS)'!$L$7,95)))))))),"")</f>
        <v>25</v>
      </c>
      <c r="N57" s="235">
        <f>N2/O2*O57</f>
        <v>3</v>
      </c>
      <c r="O57" s="230" t="str">
        <f t="shared" si="18"/>
        <v>3</v>
      </c>
      <c r="P57" s="232">
        <f t="shared" si="20"/>
        <v>15</v>
      </c>
      <c r="Q57" s="236"/>
      <c r="R57" s="230">
        <v>30.52</v>
      </c>
      <c r="S57" s="235">
        <f>IF(ISNUMBER(R57),IF(R57&lt;='Reference (BOYS)'!$F$10,5,IF(R57&lt;='Reference (BOYS)'!$G$10,10,IF(R57&lt;='Reference (BOYS)'!$H$10,25,IF(R57&lt;='Reference (BOYS)'!$I$10,50,IF(R57&lt;='Reference (BOYS)'!$J$10,75,IF(R57&lt;='Reference (BOYS)'!$K$10,90,IF(R57&lt;='Reference (BOYS)'!$L$10,95,IF(R57&gt;'Reference (BOYS)'!$L$10,95)))))))),"")</f>
        <v>25</v>
      </c>
      <c r="T57" s="232">
        <f t="shared" si="21"/>
        <v>20</v>
      </c>
      <c r="U57" s="236"/>
      <c r="V57" s="115"/>
      <c r="W57" s="232" t="e">
        <f t="shared" si="22"/>
        <v>#N/A</v>
      </c>
      <c r="X57" s="232"/>
      <c r="Y57" s="236"/>
      <c r="Z57" s="115"/>
      <c r="AA57" s="232" t="e">
        <f t="shared" si="23"/>
        <v>#N/A</v>
      </c>
      <c r="AB57" s="232"/>
      <c r="AC57" s="236"/>
      <c r="AD57" s="115"/>
      <c r="AE57" s="232" t="e">
        <f t="shared" si="24"/>
        <v>#N/A</v>
      </c>
      <c r="AF57" s="232"/>
      <c r="AG57" s="236"/>
      <c r="AH57" s="230">
        <v>34</v>
      </c>
      <c r="AI57" s="235">
        <f>IF(ISNUMBER(AH57),IF(AH57&lt;='Reference (BOYS)'!$F$25,5,IF(AH57&lt;='Reference (BOYS)'!$G$25,10,IF(AH57&lt;='Reference (BOYS)'!$H$25,25,IF(AH57&lt;='Reference (BOYS)'!$I$25,50,IF(AH57&lt;='Reference (BOYS)'!$J$25,75,IF(AH57&lt;='Reference (BOYS)'!$K$25,90,IF(AH57&lt;='Reference (BOYS)'!$L$25,95,IF(AH57&gt;'Reference (BOYS)'!$L$25,95)))))))),"")</f>
        <v>50</v>
      </c>
      <c r="AJ57" s="235">
        <f>AJ2/AK2*AK57</f>
        <v>1.4285714285714286</v>
      </c>
      <c r="AK57" s="230" t="str">
        <f t="shared" si="25"/>
        <v>1</v>
      </c>
      <c r="AL57" s="232">
        <f t="shared" si="19"/>
        <v>15</v>
      </c>
      <c r="AM57" s="236"/>
      <c r="AN57" s="237">
        <v>0.10972222222222222</v>
      </c>
      <c r="AO57" s="235">
        <f>AO2/AP2*AP57</f>
        <v>0.7142857142857143</v>
      </c>
      <c r="AP57" s="230" t="str">
        <f t="shared" si="26"/>
        <v>1</v>
      </c>
      <c r="AQ57" s="232">
        <f>RANK(AN57,AN33:AN62,1)</f>
        <v>10</v>
      </c>
      <c r="AR57" s="236"/>
      <c r="AS57" s="238">
        <v>5.5</v>
      </c>
      <c r="AT57" s="235">
        <f>AT2/AU2*AU57</f>
        <v>1.4285714285714286</v>
      </c>
      <c r="AU57" s="230" t="str">
        <f t="shared" si="27"/>
        <v>1</v>
      </c>
      <c r="AV57" s="232">
        <f t="shared" si="28"/>
        <v>12</v>
      </c>
      <c r="AW57" s="236"/>
      <c r="AX57" s="239">
        <v>8.4550000000000001</v>
      </c>
      <c r="AY57" s="235">
        <f>AY2/AZ2*AZ57</f>
        <v>2.1428571428571428</v>
      </c>
      <c r="AZ57" s="230" t="str">
        <f t="shared" si="29"/>
        <v>1</v>
      </c>
      <c r="BA57" s="232">
        <f>RANK(AX57,AX33:AX62,1)</f>
        <v>12</v>
      </c>
      <c r="BB57" s="232"/>
      <c r="BC57" s="230"/>
      <c r="BD57" s="235">
        <f>BD2/BE2*BE57</f>
        <v>0</v>
      </c>
      <c r="BE57" s="230" t="str">
        <f t="shared" si="14"/>
        <v>0</v>
      </c>
      <c r="BF57" s="232" t="e">
        <f t="shared" si="30"/>
        <v>#N/A</v>
      </c>
      <c r="BG57" s="233"/>
      <c r="BH57" s="232"/>
      <c r="BI57" s="235">
        <f t="shared" si="16"/>
        <v>8.7142857142857153</v>
      </c>
      <c r="BJ57" s="232">
        <f t="shared" si="17"/>
        <v>52</v>
      </c>
      <c r="BK57" s="230"/>
      <c r="BL57" s="230"/>
    </row>
    <row r="58" spans="1:64" s="112" customFormat="1">
      <c r="A58" s="104">
        <v>56</v>
      </c>
      <c r="C58" s="105"/>
      <c r="D58" s="104" t="s">
        <v>95</v>
      </c>
      <c r="E58" s="122" t="s">
        <v>71</v>
      </c>
      <c r="F58" s="105"/>
      <c r="G58" s="108" t="e">
        <f t="shared" si="32"/>
        <v>#N/A</v>
      </c>
      <c r="H58" s="109"/>
      <c r="I58" s="105"/>
      <c r="J58" s="108" t="e">
        <f t="shared" si="31"/>
        <v>#N/A</v>
      </c>
      <c r="K58" s="138"/>
      <c r="L58" s="134"/>
      <c r="M58" s="107" t="str">
        <f>IF(ISNUMBER(L58),IF(L58&lt;='Reference (BOYS)'!$F$7,5,IF(L58&lt;='Reference (BOYS)'!$G$7,10,IF(L58&lt;='Reference (BOYS)'!$H$7,25,IF(L58&lt;='Reference (BOYS)'!$I$7,50,IF(L58&lt;='Reference (BOYS)'!$J$7,75,IF(L58&lt;='Reference (BOYS)'!$K$7,90,IF(L58&lt;='Reference (BOYS)'!$L$7,95,IF(L58&gt;'Reference (BOYS)'!$L$7,95)))))))),"")</f>
        <v/>
      </c>
      <c r="N58" s="107">
        <f>N2/O2*O58</f>
        <v>0</v>
      </c>
      <c r="O58" s="104" t="b">
        <f t="shared" si="18"/>
        <v>0</v>
      </c>
      <c r="P58" s="108" t="e">
        <f t="shared" si="20"/>
        <v>#N/A</v>
      </c>
      <c r="Q58" s="113"/>
      <c r="R58" s="134"/>
      <c r="S58" s="107" t="str">
        <f>IF(ISNUMBER(R58),IF(R58&lt;='Reference (BOYS)'!$F$10,5,IF(R58&lt;='Reference (BOYS)'!$G$10,10,IF(R58&lt;='Reference (BOYS)'!$H$10,25,IF(R58&lt;='Reference (BOYS)'!$I$10,50,IF(R58&lt;='Reference (BOYS)'!$J$10,75,IF(R58&lt;='Reference (BOYS)'!$K$10,90,IF(R58&lt;='Reference (BOYS)'!$L$10,95,IF(R58&gt;'Reference (BOYS)'!$L$10,95)))))))),"")</f>
        <v/>
      </c>
      <c r="T58" s="108" t="e">
        <f t="shared" si="21"/>
        <v>#N/A</v>
      </c>
      <c r="U58" s="113"/>
      <c r="V58" s="134"/>
      <c r="W58" s="108" t="e">
        <f t="shared" si="22"/>
        <v>#N/A</v>
      </c>
      <c r="X58" s="114"/>
      <c r="Y58" s="113"/>
      <c r="Z58" s="134"/>
      <c r="AA58" s="108" t="e">
        <f t="shared" si="23"/>
        <v>#N/A</v>
      </c>
      <c r="AB58" s="114"/>
      <c r="AC58" s="113"/>
      <c r="AD58" s="134"/>
      <c r="AE58" s="108" t="e">
        <f t="shared" si="24"/>
        <v>#N/A</v>
      </c>
      <c r="AF58" s="114"/>
      <c r="AG58" s="113"/>
      <c r="AH58" s="134"/>
      <c r="AI58" s="107" t="str">
        <f>IF(ISNUMBER(AH58),IF(AH58&lt;='Reference (BOYS)'!$F$25,5,IF(AH58&lt;='Reference (BOYS)'!$G$25,10,IF(AH58&lt;='Reference (BOYS)'!$H$25,25,IF(AH58&lt;='Reference (BOYS)'!$I$25,50,IF(AH58&lt;='Reference (BOYS)'!$J$25,75,IF(AH58&lt;='Reference (BOYS)'!$K$25,90,IF(AH58&lt;='Reference (BOYS)'!$L$25,95,IF(AH58&gt;'Reference (BOYS)'!$L$25,95)))))))),"")</f>
        <v/>
      </c>
      <c r="AJ58" s="107">
        <f>AJ2/AK2*AK58</f>
        <v>1.4285714285714286</v>
      </c>
      <c r="AK58" s="104" t="str">
        <f t="shared" si="25"/>
        <v>1</v>
      </c>
      <c r="AL58" s="108" t="e">
        <f t="shared" si="19"/>
        <v>#N/A</v>
      </c>
      <c r="AM58" s="113"/>
      <c r="AN58" s="187"/>
      <c r="AO58" s="107">
        <f>AO2/AP2*AP58</f>
        <v>5</v>
      </c>
      <c r="AP58" s="104" t="str">
        <f t="shared" si="26"/>
        <v>7</v>
      </c>
      <c r="AQ58" s="108" t="e">
        <f>RANK(AN58,AN33:AN62,1)</f>
        <v>#N/A</v>
      </c>
      <c r="AR58" s="113"/>
      <c r="AS58" s="186"/>
      <c r="AT58" s="107">
        <f>AT2/AU2*AU58</f>
        <v>1.4285714285714286</v>
      </c>
      <c r="AU58" s="104" t="str">
        <f t="shared" si="27"/>
        <v>1</v>
      </c>
      <c r="AV58" s="108" t="e">
        <f t="shared" si="28"/>
        <v>#N/A</v>
      </c>
      <c r="AW58" s="113"/>
      <c r="AX58" s="192"/>
      <c r="AY58" s="107">
        <f>AY2/AZ2*AZ58</f>
        <v>15</v>
      </c>
      <c r="AZ58" s="104" t="str">
        <f t="shared" si="29"/>
        <v>7</v>
      </c>
      <c r="BA58" s="108" t="e">
        <f>RANK(AX58,AX33:AX62,1)</f>
        <v>#N/A</v>
      </c>
      <c r="BB58" s="114"/>
      <c r="BC58" s="105"/>
      <c r="BD58" s="107">
        <f>BD2/BE2*BE58</f>
        <v>0</v>
      </c>
      <c r="BE58" s="104" t="str">
        <f t="shared" si="14"/>
        <v>0</v>
      </c>
      <c r="BF58" s="108" t="e">
        <f t="shared" si="30"/>
        <v>#N/A</v>
      </c>
      <c r="BG58" s="109"/>
      <c r="BH58" s="114"/>
      <c r="BI58" s="107">
        <f t="shared" si="16"/>
        <v>22.857142857142858</v>
      </c>
      <c r="BJ58" s="111">
        <f t="shared" si="17"/>
        <v>8</v>
      </c>
      <c r="BK58" s="105"/>
      <c r="BL58" s="105"/>
    </row>
    <row r="59" spans="1:64" s="112" customFormat="1">
      <c r="A59" s="104">
        <v>57</v>
      </c>
      <c r="C59" s="105"/>
      <c r="D59" s="104" t="s">
        <v>95</v>
      </c>
      <c r="E59" s="122" t="s">
        <v>71</v>
      </c>
      <c r="F59" s="105"/>
      <c r="G59" s="108" t="e">
        <f t="shared" si="32"/>
        <v>#N/A</v>
      </c>
      <c r="H59" s="109"/>
      <c r="I59" s="105"/>
      <c r="J59" s="108" t="e">
        <f t="shared" si="31"/>
        <v>#N/A</v>
      </c>
      <c r="K59" s="138"/>
      <c r="L59" s="134"/>
      <c r="M59" s="107" t="str">
        <f>IF(ISNUMBER(L59),IF(L59&lt;='Reference (BOYS)'!$F$7,5,IF(L59&lt;='Reference (BOYS)'!$G$7,10,IF(L59&lt;='Reference (BOYS)'!$H$7,25,IF(L59&lt;='Reference (BOYS)'!$I$7,50,IF(L59&lt;='Reference (BOYS)'!$J$7,75,IF(L59&lt;='Reference (BOYS)'!$K$7,90,IF(L59&lt;='Reference (BOYS)'!$L$7,95,IF(L59&gt;'Reference (BOYS)'!$L$7,95)))))))),"")</f>
        <v/>
      </c>
      <c r="N59" s="107">
        <f>N2/O2*O59</f>
        <v>0</v>
      </c>
      <c r="O59" s="104" t="b">
        <f t="shared" si="18"/>
        <v>0</v>
      </c>
      <c r="P59" s="108" t="e">
        <f t="shared" si="20"/>
        <v>#N/A</v>
      </c>
      <c r="Q59" s="113"/>
      <c r="R59" s="134"/>
      <c r="S59" s="107" t="str">
        <f>IF(ISNUMBER(R59),IF(R59&lt;='Reference (BOYS)'!$F$10,5,IF(R59&lt;='Reference (BOYS)'!$G$10,10,IF(R59&lt;='Reference (BOYS)'!$H$10,25,IF(R59&lt;='Reference (BOYS)'!$I$10,50,IF(R59&lt;='Reference (BOYS)'!$J$10,75,IF(R59&lt;='Reference (BOYS)'!$K$10,90,IF(R59&lt;='Reference (BOYS)'!$L$10,95,IF(R59&gt;'Reference (BOYS)'!$L$10,95)))))))),"")</f>
        <v/>
      </c>
      <c r="T59" s="108" t="e">
        <f t="shared" si="21"/>
        <v>#N/A</v>
      </c>
      <c r="U59" s="113"/>
      <c r="V59" s="134"/>
      <c r="W59" s="108" t="e">
        <f t="shared" si="22"/>
        <v>#N/A</v>
      </c>
      <c r="X59" s="114"/>
      <c r="Y59" s="113"/>
      <c r="Z59" s="134"/>
      <c r="AA59" s="108" t="e">
        <f t="shared" si="23"/>
        <v>#N/A</v>
      </c>
      <c r="AB59" s="114"/>
      <c r="AC59" s="113"/>
      <c r="AD59" s="134"/>
      <c r="AE59" s="108" t="e">
        <f t="shared" si="24"/>
        <v>#N/A</v>
      </c>
      <c r="AF59" s="114"/>
      <c r="AG59" s="113"/>
      <c r="AH59" s="134"/>
      <c r="AI59" s="107" t="str">
        <f>IF(ISNUMBER(AH59),IF(AH59&lt;='Reference (BOYS)'!$F$25,5,IF(AH59&lt;='Reference (BOYS)'!$G$25,10,IF(AH59&lt;='Reference (BOYS)'!$H$25,25,IF(AH59&lt;='Reference (BOYS)'!$I$25,50,IF(AH59&lt;='Reference (BOYS)'!$J$25,75,IF(AH59&lt;='Reference (BOYS)'!$K$25,90,IF(AH59&lt;='Reference (BOYS)'!$L$25,95,IF(AH59&gt;'Reference (BOYS)'!$L$25,95)))))))),"")</f>
        <v/>
      </c>
      <c r="AJ59" s="107">
        <f>AJ2/AK2*AK59</f>
        <v>1.4285714285714286</v>
      </c>
      <c r="AK59" s="104" t="str">
        <f t="shared" si="25"/>
        <v>1</v>
      </c>
      <c r="AL59" s="108" t="e">
        <f t="shared" si="19"/>
        <v>#N/A</v>
      </c>
      <c r="AM59" s="113"/>
      <c r="AN59" s="187"/>
      <c r="AO59" s="107">
        <f>AO2/AP2*AP59</f>
        <v>5</v>
      </c>
      <c r="AP59" s="104" t="str">
        <f t="shared" si="26"/>
        <v>7</v>
      </c>
      <c r="AQ59" s="108" t="e">
        <f>RANK(AN59,AN33:AN62,1)</f>
        <v>#N/A</v>
      </c>
      <c r="AR59" s="113"/>
      <c r="AS59" s="186"/>
      <c r="AT59" s="107">
        <f>AT2/AU2*AU59</f>
        <v>1.4285714285714286</v>
      </c>
      <c r="AU59" s="104" t="str">
        <f t="shared" si="27"/>
        <v>1</v>
      </c>
      <c r="AV59" s="108" t="e">
        <f t="shared" si="28"/>
        <v>#N/A</v>
      </c>
      <c r="AW59" s="113"/>
      <c r="AX59" s="192"/>
      <c r="AY59" s="107">
        <f>AY2/AZ2*AZ59</f>
        <v>15</v>
      </c>
      <c r="AZ59" s="104" t="str">
        <f t="shared" si="29"/>
        <v>7</v>
      </c>
      <c r="BA59" s="108" t="e">
        <f>RANK(AX59,AX33:AX62,1)</f>
        <v>#N/A</v>
      </c>
      <c r="BB59" s="114"/>
      <c r="BC59" s="105"/>
      <c r="BD59" s="107">
        <f>BD2/BE2*BE59</f>
        <v>0</v>
      </c>
      <c r="BE59" s="104" t="str">
        <f t="shared" si="14"/>
        <v>0</v>
      </c>
      <c r="BF59" s="108" t="e">
        <f t="shared" si="30"/>
        <v>#N/A</v>
      </c>
      <c r="BG59" s="109"/>
      <c r="BH59" s="114"/>
      <c r="BI59" s="107">
        <f t="shared" si="16"/>
        <v>22.857142857142858</v>
      </c>
      <c r="BJ59" s="111">
        <f t="shared" si="17"/>
        <v>8</v>
      </c>
      <c r="BK59" s="105"/>
      <c r="BL59" s="105"/>
    </row>
    <row r="60" spans="1:64" s="112" customFormat="1">
      <c r="A60" s="104">
        <v>58</v>
      </c>
      <c r="C60" s="105"/>
      <c r="D60" s="104" t="s">
        <v>95</v>
      </c>
      <c r="E60" s="122" t="s">
        <v>71</v>
      </c>
      <c r="F60" s="105"/>
      <c r="G60" s="108" t="e">
        <f t="shared" si="32"/>
        <v>#N/A</v>
      </c>
      <c r="H60" s="109"/>
      <c r="I60" s="105"/>
      <c r="J60" s="108" t="e">
        <f t="shared" si="31"/>
        <v>#N/A</v>
      </c>
      <c r="K60" s="138"/>
      <c r="L60" s="134"/>
      <c r="M60" s="107" t="str">
        <f>IF(ISNUMBER(L60),IF(L60&lt;='Reference (BOYS)'!$F$7,5,IF(L60&lt;='Reference (BOYS)'!$G$7,10,IF(L60&lt;='Reference (BOYS)'!$H$7,25,IF(L60&lt;='Reference (BOYS)'!$I$7,50,IF(L60&lt;='Reference (BOYS)'!$J$7,75,IF(L60&lt;='Reference (BOYS)'!$K$7,90,IF(L60&lt;='Reference (BOYS)'!$L$7,95,IF(L60&gt;'Reference (BOYS)'!$L$7,95)))))))),"")</f>
        <v/>
      </c>
      <c r="N60" s="107">
        <f>N2/O2*O60</f>
        <v>0</v>
      </c>
      <c r="O60" s="104" t="b">
        <f t="shared" si="18"/>
        <v>0</v>
      </c>
      <c r="P60" s="108" t="e">
        <f t="shared" si="20"/>
        <v>#N/A</v>
      </c>
      <c r="Q60" s="113"/>
      <c r="R60" s="134"/>
      <c r="S60" s="107" t="str">
        <f>IF(ISNUMBER(R60),IF(R60&lt;='Reference (BOYS)'!$F$10,5,IF(R60&lt;='Reference (BOYS)'!$G$10,10,IF(R60&lt;='Reference (BOYS)'!$H$10,25,IF(R60&lt;='Reference (BOYS)'!$I$10,50,IF(R60&lt;='Reference (BOYS)'!$J$10,75,IF(R60&lt;='Reference (BOYS)'!$K$10,90,IF(R60&lt;='Reference (BOYS)'!$L$10,95,IF(R60&gt;'Reference (BOYS)'!$L$10,95)))))))),"")</f>
        <v/>
      </c>
      <c r="T60" s="108" t="e">
        <f t="shared" si="21"/>
        <v>#N/A</v>
      </c>
      <c r="U60" s="113"/>
      <c r="V60" s="134"/>
      <c r="W60" s="108" t="e">
        <f t="shared" si="22"/>
        <v>#N/A</v>
      </c>
      <c r="X60" s="114"/>
      <c r="Y60" s="113"/>
      <c r="Z60" s="134"/>
      <c r="AA60" s="108" t="e">
        <f t="shared" si="23"/>
        <v>#N/A</v>
      </c>
      <c r="AB60" s="114"/>
      <c r="AC60" s="113"/>
      <c r="AD60" s="134"/>
      <c r="AE60" s="108" t="e">
        <f t="shared" si="24"/>
        <v>#N/A</v>
      </c>
      <c r="AF60" s="114"/>
      <c r="AG60" s="113"/>
      <c r="AH60" s="134"/>
      <c r="AI60" s="107" t="str">
        <f>IF(ISNUMBER(AH60),IF(AH60&lt;='Reference (BOYS)'!$F$25,5,IF(AH60&lt;='Reference (BOYS)'!$G$25,10,IF(AH60&lt;='Reference (BOYS)'!$H$25,25,IF(AH60&lt;='Reference (BOYS)'!$I$25,50,IF(AH60&lt;='Reference (BOYS)'!$J$25,75,IF(AH60&lt;='Reference (BOYS)'!$K$25,90,IF(AH60&lt;='Reference (BOYS)'!$L$25,95,IF(AH60&gt;'Reference (BOYS)'!$L$25,95)))))))),"")</f>
        <v/>
      </c>
      <c r="AJ60" s="107">
        <f>AJ2/AK2*AK60</f>
        <v>1.4285714285714286</v>
      </c>
      <c r="AK60" s="104" t="str">
        <f t="shared" si="25"/>
        <v>1</v>
      </c>
      <c r="AL60" s="108" t="e">
        <f t="shared" si="19"/>
        <v>#N/A</v>
      </c>
      <c r="AM60" s="113"/>
      <c r="AN60" s="187"/>
      <c r="AO60" s="107">
        <f>AO2/AP2*AP60</f>
        <v>5</v>
      </c>
      <c r="AP60" s="104" t="str">
        <f t="shared" si="26"/>
        <v>7</v>
      </c>
      <c r="AQ60" s="108" t="e">
        <f>RANK(AN60,AN33:AN62,1)</f>
        <v>#N/A</v>
      </c>
      <c r="AR60" s="113"/>
      <c r="AS60" s="186"/>
      <c r="AT60" s="107">
        <f>AT2/AU2*AU60</f>
        <v>1.4285714285714286</v>
      </c>
      <c r="AU60" s="104" t="str">
        <f t="shared" si="27"/>
        <v>1</v>
      </c>
      <c r="AV60" s="108" t="e">
        <f t="shared" si="28"/>
        <v>#N/A</v>
      </c>
      <c r="AW60" s="113"/>
      <c r="AX60" s="192"/>
      <c r="AY60" s="107">
        <f>AY2/AZ2*AZ60</f>
        <v>15</v>
      </c>
      <c r="AZ60" s="104" t="str">
        <f t="shared" si="29"/>
        <v>7</v>
      </c>
      <c r="BA60" s="108" t="e">
        <f>RANK(AX60,AX33:AX62,1)</f>
        <v>#N/A</v>
      </c>
      <c r="BB60" s="114"/>
      <c r="BC60" s="105"/>
      <c r="BD60" s="107">
        <f>BD2/BE2*BE60</f>
        <v>0</v>
      </c>
      <c r="BE60" s="104" t="str">
        <f t="shared" si="14"/>
        <v>0</v>
      </c>
      <c r="BF60" s="108" t="e">
        <f t="shared" si="30"/>
        <v>#N/A</v>
      </c>
      <c r="BG60" s="109"/>
      <c r="BH60" s="114"/>
      <c r="BI60" s="107">
        <f t="shared" si="16"/>
        <v>22.857142857142858</v>
      </c>
      <c r="BJ60" s="111">
        <f t="shared" si="17"/>
        <v>8</v>
      </c>
      <c r="BK60" s="105"/>
      <c r="BL60" s="105"/>
    </row>
    <row r="61" spans="1:64" s="112" customFormat="1">
      <c r="A61" s="104">
        <v>59</v>
      </c>
      <c r="C61" s="105"/>
      <c r="D61" s="104" t="s">
        <v>95</v>
      </c>
      <c r="E61" s="122" t="s">
        <v>71</v>
      </c>
      <c r="F61" s="105"/>
      <c r="G61" s="108" t="e">
        <f t="shared" si="32"/>
        <v>#N/A</v>
      </c>
      <c r="H61" s="109"/>
      <c r="I61" s="105"/>
      <c r="J61" s="108" t="e">
        <f t="shared" si="31"/>
        <v>#N/A</v>
      </c>
      <c r="K61" s="138"/>
      <c r="L61" s="134"/>
      <c r="M61" s="107" t="str">
        <f>IF(ISNUMBER(L61),IF(L61&lt;='Reference (BOYS)'!$F$7,5,IF(L61&lt;='Reference (BOYS)'!$G$7,10,IF(L61&lt;='Reference (BOYS)'!$H$7,25,IF(L61&lt;='Reference (BOYS)'!$I$7,50,IF(L61&lt;='Reference (BOYS)'!$J$7,75,IF(L61&lt;='Reference (BOYS)'!$K$7,90,IF(L61&lt;='Reference (BOYS)'!$L$7,95,IF(L61&gt;'Reference (BOYS)'!$L$7,95)))))))),"")</f>
        <v/>
      </c>
      <c r="N61" s="107">
        <f>N2/O2*O61</f>
        <v>0</v>
      </c>
      <c r="O61" s="104" t="b">
        <f t="shared" si="18"/>
        <v>0</v>
      </c>
      <c r="P61" s="108" t="e">
        <f t="shared" si="20"/>
        <v>#N/A</v>
      </c>
      <c r="Q61" s="113"/>
      <c r="R61" s="134"/>
      <c r="S61" s="107" t="str">
        <f>IF(ISNUMBER(R61),IF(R61&lt;='Reference (BOYS)'!$F$10,5,IF(R61&lt;='Reference (BOYS)'!$G$10,10,IF(R61&lt;='Reference (BOYS)'!$H$10,25,IF(R61&lt;='Reference (BOYS)'!$I$10,50,IF(R61&lt;='Reference (BOYS)'!$J$10,75,IF(R61&lt;='Reference (BOYS)'!$K$10,90,IF(R61&lt;='Reference (BOYS)'!$L$10,95,IF(R61&gt;'Reference (BOYS)'!$L$10,95)))))))),"")</f>
        <v/>
      </c>
      <c r="T61" s="108" t="e">
        <f t="shared" si="21"/>
        <v>#N/A</v>
      </c>
      <c r="U61" s="113"/>
      <c r="V61" s="134"/>
      <c r="W61" s="108" t="e">
        <f t="shared" si="22"/>
        <v>#N/A</v>
      </c>
      <c r="X61" s="114"/>
      <c r="Y61" s="113"/>
      <c r="Z61" s="134"/>
      <c r="AA61" s="108" t="e">
        <f t="shared" si="23"/>
        <v>#N/A</v>
      </c>
      <c r="AB61" s="114"/>
      <c r="AC61" s="113"/>
      <c r="AD61" s="134"/>
      <c r="AE61" s="108" t="e">
        <f t="shared" si="24"/>
        <v>#N/A</v>
      </c>
      <c r="AF61" s="114"/>
      <c r="AG61" s="113"/>
      <c r="AH61" s="134"/>
      <c r="AI61" s="107" t="str">
        <f>IF(ISNUMBER(AH61),IF(AH61&lt;='Reference (BOYS)'!$F$25,5,IF(AH61&lt;='Reference (BOYS)'!$G$25,10,IF(AH61&lt;='Reference (BOYS)'!$H$25,25,IF(AH61&lt;='Reference (BOYS)'!$I$25,50,IF(AH61&lt;='Reference (BOYS)'!$J$25,75,IF(AH61&lt;='Reference (BOYS)'!$K$25,90,IF(AH61&lt;='Reference (BOYS)'!$L$25,95,IF(AH61&gt;'Reference (BOYS)'!$L$25,95)))))))),"")</f>
        <v/>
      </c>
      <c r="AJ61" s="107">
        <f>AJ2/AK2*AK61</f>
        <v>1.4285714285714286</v>
      </c>
      <c r="AK61" s="104" t="str">
        <f t="shared" si="25"/>
        <v>1</v>
      </c>
      <c r="AL61" s="108" t="e">
        <f t="shared" si="19"/>
        <v>#N/A</v>
      </c>
      <c r="AM61" s="113"/>
      <c r="AN61" s="187"/>
      <c r="AO61" s="107">
        <f>AO2/AP2*AP61</f>
        <v>5</v>
      </c>
      <c r="AP61" s="104" t="str">
        <f t="shared" si="26"/>
        <v>7</v>
      </c>
      <c r="AQ61" s="108" t="e">
        <f>RANK(AN61,AN33:AN62,1)</f>
        <v>#N/A</v>
      </c>
      <c r="AR61" s="113"/>
      <c r="AS61" s="186"/>
      <c r="AT61" s="107">
        <f>AT2/AU2*AU61</f>
        <v>1.4285714285714286</v>
      </c>
      <c r="AU61" s="104" t="str">
        <f t="shared" si="27"/>
        <v>1</v>
      </c>
      <c r="AV61" s="108" t="e">
        <f t="shared" si="28"/>
        <v>#N/A</v>
      </c>
      <c r="AW61" s="113"/>
      <c r="AX61" s="192"/>
      <c r="AY61" s="107">
        <f>AY2/AZ2*AZ61</f>
        <v>15</v>
      </c>
      <c r="AZ61" s="104" t="str">
        <f t="shared" si="29"/>
        <v>7</v>
      </c>
      <c r="BA61" s="108" t="e">
        <f>RANK(AX61,AX33:AX62,1)</f>
        <v>#N/A</v>
      </c>
      <c r="BB61" s="114"/>
      <c r="BC61" s="105"/>
      <c r="BD61" s="107">
        <f>BD2/BE2*BE61</f>
        <v>0</v>
      </c>
      <c r="BE61" s="104" t="str">
        <f t="shared" si="14"/>
        <v>0</v>
      </c>
      <c r="BF61" s="108" t="e">
        <f t="shared" si="30"/>
        <v>#N/A</v>
      </c>
      <c r="BG61" s="109"/>
      <c r="BH61" s="114"/>
      <c r="BI61" s="107">
        <f t="shared" si="16"/>
        <v>22.857142857142858</v>
      </c>
      <c r="BJ61" s="111">
        <f t="shared" si="17"/>
        <v>8</v>
      </c>
      <c r="BK61" s="105"/>
      <c r="BL61" s="105"/>
    </row>
    <row r="62" spans="1:64" s="112" customFormat="1">
      <c r="A62" s="104">
        <v>60</v>
      </c>
      <c r="C62" s="105"/>
      <c r="D62" s="104" t="s">
        <v>95</v>
      </c>
      <c r="E62" s="122" t="s">
        <v>71</v>
      </c>
      <c r="F62" s="105"/>
      <c r="G62" s="108" t="e">
        <f t="shared" si="32"/>
        <v>#N/A</v>
      </c>
      <c r="H62" s="109"/>
      <c r="I62" s="105"/>
      <c r="J62" s="108" t="e">
        <f t="shared" si="31"/>
        <v>#N/A</v>
      </c>
      <c r="K62" s="138"/>
      <c r="L62" s="134"/>
      <c r="M62" s="107" t="str">
        <f>IF(ISNUMBER(L62),IF(L62&lt;='Reference (BOYS)'!$F$7,5,IF(L62&lt;='Reference (BOYS)'!$G$7,10,IF(L62&lt;='Reference (BOYS)'!$H$7,25,IF(L62&lt;='Reference (BOYS)'!$I$7,50,IF(L62&lt;='Reference (BOYS)'!$J$7,75,IF(L62&lt;='Reference (BOYS)'!$K$7,90,IF(L62&lt;='Reference (BOYS)'!$L$7,95,IF(L62&gt;'Reference (BOYS)'!$L$7,95)))))))),"")</f>
        <v/>
      </c>
      <c r="N62" s="107">
        <f>N2/O2*O62</f>
        <v>0</v>
      </c>
      <c r="O62" s="104" t="b">
        <f t="shared" si="18"/>
        <v>0</v>
      </c>
      <c r="P62" s="108" t="e">
        <f t="shared" si="20"/>
        <v>#N/A</v>
      </c>
      <c r="Q62" s="113"/>
      <c r="R62" s="134"/>
      <c r="S62" s="107" t="str">
        <f>IF(ISNUMBER(R62),IF(R62&lt;='Reference (BOYS)'!$F$10,5,IF(R62&lt;='Reference (BOYS)'!$G$10,10,IF(R62&lt;='Reference (BOYS)'!$H$10,25,IF(R62&lt;='Reference (BOYS)'!$I$10,50,IF(R62&lt;='Reference (BOYS)'!$J$10,75,IF(R62&lt;='Reference (BOYS)'!$K$10,90,IF(R62&lt;='Reference (BOYS)'!$L$10,95,IF(R62&gt;'Reference (BOYS)'!$L$10,95)))))))),"")</f>
        <v/>
      </c>
      <c r="T62" s="108" t="e">
        <f t="shared" si="21"/>
        <v>#N/A</v>
      </c>
      <c r="U62" s="113"/>
      <c r="V62" s="134"/>
      <c r="W62" s="108" t="e">
        <f t="shared" si="22"/>
        <v>#N/A</v>
      </c>
      <c r="X62" s="114"/>
      <c r="Y62" s="113"/>
      <c r="Z62" s="134"/>
      <c r="AA62" s="108" t="e">
        <f t="shared" si="23"/>
        <v>#N/A</v>
      </c>
      <c r="AB62" s="114"/>
      <c r="AC62" s="113"/>
      <c r="AD62" s="134"/>
      <c r="AE62" s="108" t="e">
        <f t="shared" si="24"/>
        <v>#N/A</v>
      </c>
      <c r="AF62" s="114"/>
      <c r="AG62" s="113"/>
      <c r="AH62" s="134"/>
      <c r="AI62" s="107" t="str">
        <f>IF(ISNUMBER(AH62),IF(AH62&lt;='Reference (BOYS)'!$F$25,5,IF(AH62&lt;='Reference (BOYS)'!$G$25,10,IF(AH62&lt;='Reference (BOYS)'!$H$25,25,IF(AH62&lt;='Reference (BOYS)'!$I$25,50,IF(AH62&lt;='Reference (BOYS)'!$J$25,75,IF(AH62&lt;='Reference (BOYS)'!$K$25,90,IF(AH62&lt;='Reference (BOYS)'!$L$25,95,IF(AH62&gt;'Reference (BOYS)'!$L$25,95)))))))),"")</f>
        <v/>
      </c>
      <c r="AJ62" s="107">
        <f>AJ2/AK2*AK62</f>
        <v>1.4285714285714286</v>
      </c>
      <c r="AK62" s="104" t="str">
        <f t="shared" si="25"/>
        <v>1</v>
      </c>
      <c r="AL62" s="108" t="e">
        <f t="shared" si="19"/>
        <v>#N/A</v>
      </c>
      <c r="AM62" s="113"/>
      <c r="AN62" s="187"/>
      <c r="AO62" s="107">
        <f>AO2/AP2*AP62</f>
        <v>5</v>
      </c>
      <c r="AP62" s="104" t="str">
        <f t="shared" si="26"/>
        <v>7</v>
      </c>
      <c r="AQ62" s="108" t="e">
        <f>RANK(AN62,AN33:AN62,1)</f>
        <v>#N/A</v>
      </c>
      <c r="AR62" s="113"/>
      <c r="AS62" s="186"/>
      <c r="AT62" s="107">
        <f>AT2/AU2*AU62</f>
        <v>1.4285714285714286</v>
      </c>
      <c r="AU62" s="104" t="str">
        <f t="shared" si="27"/>
        <v>1</v>
      </c>
      <c r="AV62" s="108" t="e">
        <f t="shared" si="28"/>
        <v>#N/A</v>
      </c>
      <c r="AW62" s="113"/>
      <c r="AX62" s="192"/>
      <c r="AY62" s="107">
        <f>AY2/AZ2*AZ62</f>
        <v>15</v>
      </c>
      <c r="AZ62" s="104" t="str">
        <f t="shared" si="29"/>
        <v>7</v>
      </c>
      <c r="BA62" s="108" t="e">
        <f>RANK(AX62,AX33:AX62,1)</f>
        <v>#N/A</v>
      </c>
      <c r="BB62" s="114"/>
      <c r="BC62" s="105"/>
      <c r="BD62" s="107">
        <f>BD2/BE2*BE62</f>
        <v>0</v>
      </c>
      <c r="BE62" s="104" t="str">
        <f t="shared" si="14"/>
        <v>0</v>
      </c>
      <c r="BF62" s="108" t="e">
        <f t="shared" si="30"/>
        <v>#N/A</v>
      </c>
      <c r="BG62" s="109"/>
      <c r="BH62" s="114"/>
      <c r="BI62" s="107">
        <f t="shared" si="16"/>
        <v>22.857142857142858</v>
      </c>
      <c r="BJ62" s="111">
        <f t="shared" si="17"/>
        <v>8</v>
      </c>
      <c r="BK62" s="105"/>
      <c r="BL62" s="105"/>
    </row>
    <row r="63" spans="1:64" s="112" customFormat="1">
      <c r="A63" s="104"/>
      <c r="C63" s="105"/>
      <c r="D63" s="105"/>
      <c r="E63" s="105"/>
      <c r="F63" s="105"/>
      <c r="G63" s="114"/>
      <c r="H63" s="109"/>
      <c r="I63" s="105"/>
      <c r="J63" s="137"/>
      <c r="K63" s="138"/>
      <c r="L63" s="134"/>
      <c r="M63" s="134"/>
      <c r="N63" s="135"/>
      <c r="O63" s="134"/>
      <c r="P63" s="113"/>
      <c r="Q63" s="113"/>
      <c r="R63" s="134"/>
      <c r="S63" s="134"/>
      <c r="T63" s="113"/>
      <c r="U63" s="113"/>
      <c r="V63" s="134"/>
      <c r="W63" s="113"/>
      <c r="X63" s="113"/>
      <c r="Y63" s="113"/>
      <c r="Z63" s="134"/>
      <c r="AA63" s="113"/>
      <c r="AB63" s="113"/>
      <c r="AC63" s="113"/>
      <c r="AD63" s="134"/>
      <c r="AE63" s="113"/>
      <c r="AF63" s="113"/>
      <c r="AG63" s="113"/>
      <c r="AH63" s="134"/>
      <c r="AI63" s="134"/>
      <c r="AJ63" s="135"/>
      <c r="AK63" s="134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05"/>
      <c r="BD63" s="113"/>
      <c r="BE63" s="105"/>
      <c r="BF63" s="113"/>
      <c r="BG63" s="109"/>
      <c r="BH63" s="114"/>
      <c r="BI63" s="105"/>
      <c r="BJ63" s="109"/>
      <c r="BK63" s="105"/>
      <c r="BL63" s="105"/>
    </row>
    <row r="64" spans="1:64" s="112" customFormat="1" ht="16" thickBot="1">
      <c r="A64" s="104"/>
      <c r="C64" s="105"/>
      <c r="E64" s="105"/>
      <c r="F64" s="134" t="s">
        <v>70</v>
      </c>
      <c r="G64" s="134" t="s">
        <v>71</v>
      </c>
      <c r="H64" s="109"/>
      <c r="I64" s="105"/>
      <c r="J64" s="134" t="s">
        <v>70</v>
      </c>
      <c r="K64" s="134" t="s">
        <v>71</v>
      </c>
      <c r="N64" s="134" t="s">
        <v>70</v>
      </c>
      <c r="O64" s="134" t="s">
        <v>71</v>
      </c>
      <c r="P64" s="113"/>
      <c r="Q64" s="113"/>
      <c r="S64" s="134" t="s">
        <v>70</v>
      </c>
      <c r="T64" s="134" t="s">
        <v>71</v>
      </c>
      <c r="W64" s="134" t="s">
        <v>70</v>
      </c>
      <c r="X64" s="134" t="s">
        <v>71</v>
      </c>
      <c r="Y64" s="113"/>
      <c r="AA64" s="134" t="s">
        <v>70</v>
      </c>
      <c r="AB64" s="134" t="s">
        <v>71</v>
      </c>
      <c r="AC64" s="113"/>
      <c r="AE64" s="134" t="s">
        <v>70</v>
      </c>
      <c r="AF64" s="134" t="s">
        <v>71</v>
      </c>
      <c r="AG64" s="113"/>
      <c r="AI64" s="134" t="s">
        <v>70</v>
      </c>
      <c r="AJ64" s="134" t="s">
        <v>71</v>
      </c>
      <c r="AL64" s="113"/>
      <c r="AM64" s="113"/>
      <c r="AO64" s="134" t="s">
        <v>70</v>
      </c>
      <c r="AP64" s="134" t="s">
        <v>71</v>
      </c>
      <c r="AQ64" s="113"/>
      <c r="AR64" s="113"/>
      <c r="AT64" s="134" t="s">
        <v>70</v>
      </c>
      <c r="AU64" s="134" t="s">
        <v>71</v>
      </c>
      <c r="AV64" s="113"/>
      <c r="AW64" s="113"/>
      <c r="AY64" s="134" t="s">
        <v>70</v>
      </c>
      <c r="AZ64" s="134" t="s">
        <v>71</v>
      </c>
      <c r="BA64" s="113"/>
      <c r="BB64" s="113"/>
      <c r="BD64" s="134" t="s">
        <v>70</v>
      </c>
      <c r="BE64" s="134" t="s">
        <v>71</v>
      </c>
      <c r="BF64" s="113"/>
      <c r="BG64" s="109"/>
      <c r="BH64" s="114"/>
      <c r="BI64" s="105"/>
      <c r="BJ64" s="109"/>
      <c r="BK64" s="105"/>
      <c r="BL64" s="105"/>
    </row>
    <row r="65" spans="1:62" s="103" customFormat="1" ht="31">
      <c r="A65" s="104"/>
      <c r="C65" s="104"/>
      <c r="D65" s="104"/>
      <c r="E65" s="125" t="s">
        <v>2</v>
      </c>
      <c r="F65" s="126">
        <f>COUNT(F3:F32)</f>
        <v>4</v>
      </c>
      <c r="G65" s="126">
        <f>COUNT(F33:F62)</f>
        <v>0</v>
      </c>
      <c r="I65" s="125" t="s">
        <v>2</v>
      </c>
      <c r="J65" s="126">
        <f>COUNT(I3:I32)</f>
        <v>4</v>
      </c>
      <c r="K65" s="126">
        <f>COUNT(I33:I62)</f>
        <v>0</v>
      </c>
      <c r="L65" s="104"/>
      <c r="M65" s="125" t="s">
        <v>2</v>
      </c>
      <c r="N65" s="184">
        <f>COUNT(L3:L32)</f>
        <v>30</v>
      </c>
      <c r="O65" s="126">
        <f>COUNT(L33:L62)</f>
        <v>25</v>
      </c>
      <c r="P65" s="104"/>
      <c r="Q65" s="140"/>
      <c r="R65" s="125" t="s">
        <v>2</v>
      </c>
      <c r="S65" s="184">
        <f>COUNT(R3:R32)</f>
        <v>30</v>
      </c>
      <c r="T65" s="126">
        <f>COUNT(R33:R42)</f>
        <v>10</v>
      </c>
      <c r="U65" s="143"/>
      <c r="V65" s="125" t="s">
        <v>2</v>
      </c>
      <c r="W65" s="184">
        <f>COUNT(V3:V32)</f>
        <v>5</v>
      </c>
      <c r="X65" s="126">
        <f>COUNT(V33:V62)</f>
        <v>0</v>
      </c>
      <c r="Y65" s="140"/>
      <c r="Z65" s="125" t="s">
        <v>2</v>
      </c>
      <c r="AA65" s="184">
        <f>COUNT(Z3:Z32)</f>
        <v>5</v>
      </c>
      <c r="AB65" s="126">
        <f>COUNT(Z33:Z62)</f>
        <v>0</v>
      </c>
      <c r="AC65" s="140"/>
      <c r="AD65" s="125" t="s">
        <v>2</v>
      </c>
      <c r="AE65" s="184">
        <f>COUNT(AD3:AD32)</f>
        <v>5</v>
      </c>
      <c r="AF65" s="126">
        <f>COUNT(AD33:AD62)</f>
        <v>0</v>
      </c>
      <c r="AG65" s="140"/>
      <c r="AH65" s="125" t="s">
        <v>2</v>
      </c>
      <c r="AI65" s="184">
        <f>COUNT(AH3:AH32)</f>
        <v>30</v>
      </c>
      <c r="AJ65" s="126">
        <f>COUNT(AH33:AH62)</f>
        <v>25</v>
      </c>
      <c r="AK65" s="143"/>
      <c r="AL65" s="104"/>
      <c r="AM65" s="140"/>
      <c r="AN65" s="125" t="s">
        <v>2</v>
      </c>
      <c r="AO65" s="184">
        <f>COUNT(AN3:AN32)</f>
        <v>29</v>
      </c>
      <c r="AP65" s="126">
        <f>COUNT(AN33:AN62)</f>
        <v>23</v>
      </c>
      <c r="AQ65" s="140"/>
      <c r="AR65" s="140"/>
      <c r="AS65" s="125" t="s">
        <v>2</v>
      </c>
      <c r="AT65" s="184">
        <f>COUNT(AS3:AS32)</f>
        <v>30</v>
      </c>
      <c r="AU65" s="126">
        <f>COUNT(AS33:AS62)</f>
        <v>25</v>
      </c>
      <c r="AV65" s="140"/>
      <c r="AW65" s="140"/>
      <c r="AX65" s="125" t="s">
        <v>2</v>
      </c>
      <c r="AY65" s="184">
        <f>COUNT(AX3:AX32)</f>
        <v>30</v>
      </c>
      <c r="AZ65" s="195">
        <f>COUNT(AX33:AX62)</f>
        <v>25</v>
      </c>
      <c r="BA65" s="140"/>
      <c r="BB65" s="140"/>
      <c r="BC65" s="125" t="s">
        <v>2</v>
      </c>
      <c r="BD65" s="184">
        <f>COUNT(BC3:BC32)</f>
        <v>3</v>
      </c>
      <c r="BE65" s="195">
        <f>COUNT(BC33:BC62)</f>
        <v>0</v>
      </c>
      <c r="BF65" s="104"/>
      <c r="BI65" s="117"/>
      <c r="BJ65" s="118"/>
    </row>
    <row r="66" spans="1:62" s="103" customFormat="1">
      <c r="A66" s="104"/>
      <c r="C66" s="104"/>
      <c r="D66" s="104"/>
      <c r="E66" s="127" t="s">
        <v>67</v>
      </c>
      <c r="F66" s="129">
        <f>AVERAGE(F3:F32)</f>
        <v>9.5</v>
      </c>
      <c r="G66" s="129" t="e">
        <f>AVERAGE(F33:F62)</f>
        <v>#DIV/0!</v>
      </c>
      <c r="I66" s="127" t="s">
        <v>67</v>
      </c>
      <c r="J66" s="129">
        <f>AVERAGE(I3:I32)</f>
        <v>7.75</v>
      </c>
      <c r="K66" s="129" t="e">
        <f>AVERAGE(I33:I62)</f>
        <v>#DIV/0!</v>
      </c>
      <c r="L66" s="104"/>
      <c r="M66" s="127" t="s">
        <v>67</v>
      </c>
      <c r="N66" s="182">
        <f>AVERAGE(L3:L32)</f>
        <v>147.85</v>
      </c>
      <c r="O66" s="129">
        <f>AVERAGE(L33:L62)</f>
        <v>146.22</v>
      </c>
      <c r="P66" s="104"/>
      <c r="Q66" s="142"/>
      <c r="R66" s="127" t="s">
        <v>67</v>
      </c>
      <c r="S66" s="182">
        <f>AVERAGE(R3:R32)</f>
        <v>36.367333333333335</v>
      </c>
      <c r="T66" s="129">
        <f>AVERAGE(R33:R62)</f>
        <v>37.972000000000001</v>
      </c>
      <c r="U66" s="144"/>
      <c r="V66" s="127" t="s">
        <v>67</v>
      </c>
      <c r="W66" s="182">
        <f>AVERAGE(V3:V32)</f>
        <v>37.799999999999997</v>
      </c>
      <c r="X66" s="129" t="e">
        <f>AVERAGE(V33:V62)</f>
        <v>#DIV/0!</v>
      </c>
      <c r="Y66" s="142"/>
      <c r="Z66" s="127" t="s">
        <v>67</v>
      </c>
      <c r="AA66" s="182">
        <f>AVERAGE(Z3:Z32)</f>
        <v>157</v>
      </c>
      <c r="AB66" s="129" t="e">
        <f>AVERAGE(Z33:Z62)</f>
        <v>#DIV/0!</v>
      </c>
      <c r="AC66" s="142"/>
      <c r="AD66" s="127" t="s">
        <v>67</v>
      </c>
      <c r="AE66" s="182">
        <f>AVERAGE(AD3:AD32)</f>
        <v>130.80000000000001</v>
      </c>
      <c r="AF66" s="129" t="e">
        <f>AVERAGE(AD33:AD62)</f>
        <v>#DIV/0!</v>
      </c>
      <c r="AG66" s="142"/>
      <c r="AH66" s="127" t="s">
        <v>67</v>
      </c>
      <c r="AI66" s="182">
        <f>AVERAGE(AH3:AH32)</f>
        <v>37.133333333333333</v>
      </c>
      <c r="AJ66" s="129">
        <f>AVERAGE(AH33:AH62)</f>
        <v>34.04</v>
      </c>
      <c r="AK66" s="144"/>
      <c r="AL66" s="104"/>
      <c r="AM66" s="142"/>
      <c r="AN66" s="127" t="s">
        <v>67</v>
      </c>
      <c r="AO66" s="188">
        <f>AVERAGE(AN3:AN32)</f>
        <v>0.11578065134099615</v>
      </c>
      <c r="AP66" s="190">
        <f>AVERAGE(AN33:AN62)</f>
        <v>0.11512681159420288</v>
      </c>
      <c r="AQ66" s="142"/>
      <c r="AR66" s="142"/>
      <c r="AS66" s="127" t="s">
        <v>67</v>
      </c>
      <c r="AT66" s="183">
        <f>AVERAGE(AS3:AS32)</f>
        <v>5.4206666666666656</v>
      </c>
      <c r="AU66" s="128">
        <f>AVERAGE(AS33:AS62)</f>
        <v>5.4808000000000012</v>
      </c>
      <c r="AV66" s="142"/>
      <c r="AW66" s="142"/>
      <c r="AX66" s="127" t="s">
        <v>67</v>
      </c>
      <c r="AY66" s="196">
        <f>AVERAGE(AX3:AX32)</f>
        <v>8.3948</v>
      </c>
      <c r="AZ66" s="197">
        <f>AVERAGE(AX33:AX62)</f>
        <v>8.7629600000000014</v>
      </c>
      <c r="BA66" s="142"/>
      <c r="BB66" s="142"/>
      <c r="BC66" s="127" t="s">
        <v>67</v>
      </c>
      <c r="BD66" s="182">
        <f>AVERAGE(BC3:BC32)</f>
        <v>79.666666666666671</v>
      </c>
      <c r="BE66" s="129" t="e">
        <f>AVERAGE(BC33:BC62)</f>
        <v>#DIV/0!</v>
      </c>
      <c r="BF66" s="104"/>
      <c r="BI66" s="119"/>
      <c r="BJ66" s="120"/>
    </row>
    <row r="67" spans="1:62" s="103" customFormat="1">
      <c r="A67" s="104"/>
      <c r="C67" s="104"/>
      <c r="D67" s="104"/>
      <c r="E67" s="127" t="s">
        <v>48</v>
      </c>
      <c r="F67" s="128">
        <f>STDEV(F3:F32)</f>
        <v>6.757711644237764</v>
      </c>
      <c r="G67" s="128" t="e">
        <f>STDEV(F33:F62)</f>
        <v>#DIV/0!</v>
      </c>
      <c r="I67" s="127" t="s">
        <v>48</v>
      </c>
      <c r="J67" s="128">
        <f>STDEV(I3:I32)</f>
        <v>6.6520673478250352</v>
      </c>
      <c r="K67" s="128" t="e">
        <f>STDEV(I33:I62)</f>
        <v>#DIV/0!</v>
      </c>
      <c r="L67" s="104"/>
      <c r="M67" s="127" t="s">
        <v>48</v>
      </c>
      <c r="N67" s="183">
        <f>STDEV(L3:L32)</f>
        <v>10.476698282214285</v>
      </c>
      <c r="O67" s="128">
        <f>STDEV(L33:L62)</f>
        <v>8.281606124418138</v>
      </c>
      <c r="P67" s="104"/>
      <c r="Q67" s="141"/>
      <c r="R67" s="127" t="s">
        <v>48</v>
      </c>
      <c r="S67" s="183">
        <f>STDEV(R3:R32)</f>
        <v>7.9063719101500194</v>
      </c>
      <c r="T67" s="128">
        <f>STDEV(R33:R62)</f>
        <v>11.706125177302132</v>
      </c>
      <c r="U67" s="144"/>
      <c r="V67" s="127" t="s">
        <v>48</v>
      </c>
      <c r="W67" s="183">
        <f>STDEV(V3:V32)</f>
        <v>11.945710527214363</v>
      </c>
      <c r="X67" s="128" t="e">
        <f>STDEV(V33:V62)</f>
        <v>#DIV/0!</v>
      </c>
      <c r="Y67" s="141"/>
      <c r="Z67" s="127" t="s">
        <v>48</v>
      </c>
      <c r="AA67" s="183">
        <f>STDEV(Z3:Z32)</f>
        <v>7.4833147735478827</v>
      </c>
      <c r="AB67" s="128" t="e">
        <f>STDEV(Z33:Z62)</f>
        <v>#DIV/0!</v>
      </c>
      <c r="AC67" s="141"/>
      <c r="AD67" s="127" t="s">
        <v>48</v>
      </c>
      <c r="AE67" s="183">
        <f>STDEV(AD3:AD32)</f>
        <v>60.701729794133549</v>
      </c>
      <c r="AF67" s="128" t="e">
        <f>STDEV(AD33:AD62)</f>
        <v>#DIV/0!</v>
      </c>
      <c r="AG67" s="141"/>
      <c r="AH67" s="127" t="s">
        <v>48</v>
      </c>
      <c r="AI67" s="183">
        <f>STDEV(AH3:AH32)</f>
        <v>4.6737220885413757</v>
      </c>
      <c r="AJ67" s="128">
        <f>STDEV(AH33:AH62)</f>
        <v>6.288083968904993</v>
      </c>
      <c r="AK67" s="144"/>
      <c r="AL67" s="104"/>
      <c r="AM67" s="141"/>
      <c r="AN67" s="127" t="s">
        <v>48</v>
      </c>
      <c r="AO67" s="188">
        <f>STDEV(AN3:AN32)</f>
        <v>1.553478869047187E-2</v>
      </c>
      <c r="AP67" s="190">
        <f>STDEV(AN33:AN62)</f>
        <v>1.3546856234524425E-2</v>
      </c>
      <c r="AQ67" s="141"/>
      <c r="AR67" s="141"/>
      <c r="AS67" s="127" t="s">
        <v>48</v>
      </c>
      <c r="AT67" s="183">
        <f>STDEV(AS3:AS32)</f>
        <v>0.77551732826338604</v>
      </c>
      <c r="AU67" s="128">
        <f>STDEV(AS33:AS62)</f>
        <v>0.71209152033521073</v>
      </c>
      <c r="AV67" s="141"/>
      <c r="AW67" s="141"/>
      <c r="AX67" s="127" t="s">
        <v>48</v>
      </c>
      <c r="AY67" s="196">
        <f>STDEV(AX3:AX32)</f>
        <v>0.47833709077782482</v>
      </c>
      <c r="AZ67" s="197">
        <f>STDEV(AX33:AX62)</f>
        <v>0.68724240507504586</v>
      </c>
      <c r="BA67" s="141"/>
      <c r="BB67" s="141"/>
      <c r="BC67" s="127" t="s">
        <v>48</v>
      </c>
      <c r="BD67" s="182">
        <f>STDEV(BC3:BC32)</f>
        <v>4.1633319989322652</v>
      </c>
      <c r="BE67" s="129" t="e">
        <f>STDEV(BC33:BC62)</f>
        <v>#DIV/0!</v>
      </c>
      <c r="BF67" s="104"/>
      <c r="BI67" s="119"/>
      <c r="BJ67" s="120"/>
    </row>
    <row r="68" spans="1:62" s="103" customFormat="1">
      <c r="A68" s="104"/>
      <c r="C68" s="104"/>
      <c r="D68" s="104"/>
      <c r="E68" s="127" t="s">
        <v>68</v>
      </c>
      <c r="F68" s="129">
        <f>MAX(F3:F32)</f>
        <v>17</v>
      </c>
      <c r="G68" s="129">
        <f>MAX(F33:F62)</f>
        <v>0</v>
      </c>
      <c r="I68" s="127" t="s">
        <v>68</v>
      </c>
      <c r="J68" s="129">
        <f>MAX(I3:I32)</f>
        <v>17</v>
      </c>
      <c r="K68" s="129">
        <f>MAX(I33:I62)</f>
        <v>0</v>
      </c>
      <c r="L68" s="104"/>
      <c r="M68" s="127" t="s">
        <v>68</v>
      </c>
      <c r="N68" s="182">
        <f>MAX(L3:L32)</f>
        <v>168.5</v>
      </c>
      <c r="O68" s="129">
        <f>MAX(L33:L62)</f>
        <v>159.5</v>
      </c>
      <c r="P68" s="104"/>
      <c r="Q68" s="142"/>
      <c r="R68" s="127" t="s">
        <v>68</v>
      </c>
      <c r="S68" s="182">
        <f>MAX(R3:R32)</f>
        <v>56.08</v>
      </c>
      <c r="T68" s="129">
        <f>MAX(R33:R62)</f>
        <v>72.16</v>
      </c>
      <c r="U68" s="144"/>
      <c r="V68" s="127" t="s">
        <v>68</v>
      </c>
      <c r="W68" s="182">
        <f>MAX(V3:V32)</f>
        <v>54</v>
      </c>
      <c r="X68" s="129">
        <f>MAX(V33:V62)</f>
        <v>0</v>
      </c>
      <c r="Y68" s="142"/>
      <c r="Z68" s="127" t="s">
        <v>68</v>
      </c>
      <c r="AA68" s="182">
        <f>MAX(Z3:Z32)</f>
        <v>166</v>
      </c>
      <c r="AB68" s="129">
        <f>MAX(Z33:Z62)</f>
        <v>0</v>
      </c>
      <c r="AC68" s="142"/>
      <c r="AD68" s="127" t="s">
        <v>68</v>
      </c>
      <c r="AE68" s="182">
        <f>MAX(AD3:AD32)</f>
        <v>166</v>
      </c>
      <c r="AF68" s="129">
        <f>MAX(AD33:AD62)</f>
        <v>0</v>
      </c>
      <c r="AG68" s="142"/>
      <c r="AH68" s="127" t="s">
        <v>68</v>
      </c>
      <c r="AI68" s="182">
        <f>MAX(AH3:AH32)</f>
        <v>45</v>
      </c>
      <c r="AJ68" s="129">
        <f>MAX(AH33:AH62)</f>
        <v>45</v>
      </c>
      <c r="AK68" s="144"/>
      <c r="AL68" s="104"/>
      <c r="AM68" s="142"/>
      <c r="AN68" s="127" t="s">
        <v>68</v>
      </c>
      <c r="AO68" s="188">
        <f>MAX(AN3:AN32)</f>
        <v>0.14652777777777778</v>
      </c>
      <c r="AP68" s="190">
        <f>MAX(AN33:AN62)</f>
        <v>0.14444444444444446</v>
      </c>
      <c r="AQ68" s="142"/>
      <c r="AR68" s="142"/>
      <c r="AS68" s="127" t="s">
        <v>68</v>
      </c>
      <c r="AT68" s="183">
        <f>MAX(AS3:AS32)</f>
        <v>6.72</v>
      </c>
      <c r="AU68" s="128">
        <f>MAX(AS33:AS62)</f>
        <v>6.9</v>
      </c>
      <c r="AV68" s="142"/>
      <c r="AW68" s="142"/>
      <c r="AX68" s="127" t="s">
        <v>68</v>
      </c>
      <c r="AY68" s="196">
        <f>MAX(AX3:AX32)</f>
        <v>9.1539999999999999</v>
      </c>
      <c r="AZ68" s="197">
        <f>MAX(AX33:AX62)</f>
        <v>10.335000000000001</v>
      </c>
      <c r="BA68" s="142"/>
      <c r="BB68" s="142"/>
      <c r="BC68" s="127" t="s">
        <v>68</v>
      </c>
      <c r="BD68" s="182">
        <f>MAX(BC3:BC32)</f>
        <v>83</v>
      </c>
      <c r="BE68" s="129">
        <f>MAX(BC33:BC62)</f>
        <v>0</v>
      </c>
      <c r="BF68" s="104"/>
      <c r="BI68" s="119"/>
      <c r="BJ68" s="120"/>
    </row>
    <row r="69" spans="1:62" s="103" customFormat="1" ht="16" thickBot="1">
      <c r="A69" s="104"/>
      <c r="C69" s="104"/>
      <c r="D69" s="104"/>
      <c r="E69" s="130" t="s">
        <v>69</v>
      </c>
      <c r="F69" s="131">
        <f>MIN(F3:F32)</f>
        <v>2</v>
      </c>
      <c r="G69" s="131">
        <f>MIN(F33:F62)</f>
        <v>0</v>
      </c>
      <c r="I69" s="130" t="s">
        <v>69</v>
      </c>
      <c r="J69" s="131">
        <f>MIN(I3:I32)</f>
        <v>2</v>
      </c>
      <c r="K69" s="131">
        <f>MIN(I33:I62)</f>
        <v>0</v>
      </c>
      <c r="L69" s="104"/>
      <c r="M69" s="130" t="s">
        <v>69</v>
      </c>
      <c r="N69" s="185">
        <f>MIN(L3:L32)</f>
        <v>132.5</v>
      </c>
      <c r="O69" s="131">
        <f>MIN(L33:L62)</f>
        <v>121.5</v>
      </c>
      <c r="P69" s="104"/>
      <c r="Q69" s="142"/>
      <c r="R69" s="130" t="s">
        <v>69</v>
      </c>
      <c r="S69" s="185">
        <f>MIN(R3:R32)</f>
        <v>23.42</v>
      </c>
      <c r="T69" s="131">
        <f>MIN(R33:R62)</f>
        <v>19.54</v>
      </c>
      <c r="U69" s="144"/>
      <c r="V69" s="130" t="s">
        <v>69</v>
      </c>
      <c r="W69" s="185">
        <f>MIN(V3:V32)</f>
        <v>23</v>
      </c>
      <c r="X69" s="131">
        <f>MIN(V33:V62)</f>
        <v>0</v>
      </c>
      <c r="Y69" s="142"/>
      <c r="Z69" s="130" t="s">
        <v>69</v>
      </c>
      <c r="AA69" s="185">
        <f>MIN(Z3:Z32)</f>
        <v>146</v>
      </c>
      <c r="AB69" s="131">
        <f>MIN(Z33:Z62)</f>
        <v>0</v>
      </c>
      <c r="AC69" s="142"/>
      <c r="AD69" s="130" t="s">
        <v>69</v>
      </c>
      <c r="AE69" s="185">
        <f>MIN(AD3:AD32)</f>
        <v>23</v>
      </c>
      <c r="AF69" s="131">
        <f>MIN(AD33:AD62)</f>
        <v>0</v>
      </c>
      <c r="AG69" s="142"/>
      <c r="AH69" s="130" t="s">
        <v>69</v>
      </c>
      <c r="AI69" s="185">
        <f>MIN(AH3:AH32)</f>
        <v>27</v>
      </c>
      <c r="AJ69" s="131">
        <f>MIN(AH33:AH62)</f>
        <v>21</v>
      </c>
      <c r="AK69" s="144"/>
      <c r="AL69" s="104"/>
      <c r="AM69" s="142"/>
      <c r="AN69" s="130" t="s">
        <v>69</v>
      </c>
      <c r="AO69" s="189">
        <f>MIN(AN3:AN32)</f>
        <v>8.7500000000000008E-2</v>
      </c>
      <c r="AP69" s="191">
        <f>MIN(AN33:AN62)</f>
        <v>9.5833333333333326E-2</v>
      </c>
      <c r="AQ69" s="142"/>
      <c r="AR69" s="142"/>
      <c r="AS69" s="130" t="s">
        <v>69</v>
      </c>
      <c r="AT69" s="193">
        <f>MIN(AS3:AS32)</f>
        <v>3.8</v>
      </c>
      <c r="AU69" s="194">
        <f>MIN(AS33:AS62)</f>
        <v>3.4</v>
      </c>
      <c r="AV69" s="142"/>
      <c r="AW69" s="142"/>
      <c r="AX69" s="130" t="s">
        <v>69</v>
      </c>
      <c r="AY69" s="198">
        <f>MIN(AX3:AX32)</f>
        <v>7.2610000000000001</v>
      </c>
      <c r="AZ69" s="199">
        <f>MIN(AX33:AX62)</f>
        <v>7.8869999999999996</v>
      </c>
      <c r="BA69" s="142"/>
      <c r="BB69" s="142"/>
      <c r="BC69" s="130" t="s">
        <v>69</v>
      </c>
      <c r="BD69" s="185">
        <f>MIN(BC3:BC32)</f>
        <v>75</v>
      </c>
      <c r="BE69" s="131">
        <f>MIN(BC33:BC62)</f>
        <v>0</v>
      </c>
      <c r="BF69" s="104"/>
      <c r="BI69" s="119"/>
      <c r="BJ69" s="120"/>
    </row>
    <row r="70" spans="1:62" s="103" customFormat="1">
      <c r="A70" s="104"/>
      <c r="C70" s="104"/>
      <c r="D70" s="104"/>
      <c r="E70" s="104"/>
      <c r="F70" s="104"/>
      <c r="G70" s="104"/>
      <c r="I70" s="104"/>
      <c r="J70" s="139"/>
      <c r="K70" s="121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5"/>
      <c r="Y70" s="104"/>
      <c r="Z70" s="104"/>
      <c r="AA70" s="104"/>
      <c r="AB70" s="105"/>
      <c r="AC70" s="104"/>
      <c r="AD70" s="104"/>
      <c r="AE70" s="104"/>
      <c r="AF70" s="105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5"/>
      <c r="BC70" s="104"/>
      <c r="BD70" s="104"/>
      <c r="BE70" s="104"/>
      <c r="BF70" s="104"/>
      <c r="BI70" s="121"/>
      <c r="BJ70" s="121"/>
    </row>
    <row r="71" spans="1:62" s="103" customFormat="1">
      <c r="A71" s="124" t="s">
        <v>72</v>
      </c>
      <c r="C71" s="104"/>
      <c r="D71" s="104"/>
      <c r="E71" s="104"/>
      <c r="F71" s="104"/>
      <c r="G71" s="104"/>
      <c r="I71" s="104"/>
      <c r="J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5"/>
      <c r="Y71" s="104"/>
      <c r="Z71" s="104"/>
      <c r="AA71" s="104"/>
      <c r="AB71" s="105"/>
      <c r="AC71" s="104"/>
      <c r="AD71" s="104"/>
      <c r="AE71" s="104"/>
      <c r="AF71" s="105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5"/>
      <c r="BC71" s="104"/>
      <c r="BD71" s="104"/>
      <c r="BE71" s="104"/>
      <c r="BF71" s="104"/>
    </row>
    <row r="72" spans="1:62" s="103" customFormat="1">
      <c r="A72" s="133" t="s">
        <v>94</v>
      </c>
      <c r="C72" s="104"/>
      <c r="D72" s="104"/>
      <c r="E72" s="104"/>
      <c r="F72" s="104"/>
      <c r="G72" s="104"/>
      <c r="I72" s="104"/>
      <c r="J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5"/>
      <c r="Y72" s="104"/>
      <c r="Z72" s="104"/>
      <c r="AA72" s="104"/>
      <c r="AB72" s="105"/>
      <c r="AC72" s="104"/>
      <c r="AD72" s="104"/>
      <c r="AE72" s="104"/>
      <c r="AF72" s="105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5"/>
      <c r="BC72" s="104"/>
      <c r="BD72" s="104"/>
      <c r="BE72" s="104"/>
      <c r="BF72" s="10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zoomScale="80" zoomScaleNormal="80" zoomScalePageLayoutView="80" workbookViewId="0">
      <selection activeCell="W6" sqref="W6"/>
    </sheetView>
  </sheetViews>
  <sheetFormatPr defaultColWidth="8.81640625" defaultRowHeight="14.5"/>
  <cols>
    <col min="2" max="2" width="33.7265625" bestFit="1" customWidth="1"/>
    <col min="4" max="4" width="14.7265625" bestFit="1" customWidth="1"/>
  </cols>
  <sheetData>
    <row r="1" spans="1:64" s="103" customFormat="1" ht="15.5">
      <c r="A1" s="104">
        <v>1</v>
      </c>
      <c r="B1" s="103" t="s">
        <v>157</v>
      </c>
      <c r="C1" s="104"/>
      <c r="D1" s="104" t="s">
        <v>95</v>
      </c>
      <c r="E1" s="122" t="s">
        <v>70</v>
      </c>
      <c r="F1" s="136"/>
      <c r="G1" s="108" t="e">
        <v>#N/A</v>
      </c>
      <c r="H1" s="109"/>
      <c r="I1" s="123"/>
      <c r="J1" s="108" t="e">
        <v>#N/A</v>
      </c>
      <c r="K1" s="109"/>
      <c r="L1" s="122">
        <v>136.5</v>
      </c>
      <c r="M1" s="107">
        <v>5</v>
      </c>
      <c r="N1" s="107">
        <v>0</v>
      </c>
      <c r="O1" s="104" t="s">
        <v>229</v>
      </c>
      <c r="P1" s="108">
        <v>24</v>
      </c>
      <c r="Q1" s="114"/>
      <c r="R1" s="122">
        <v>26.46</v>
      </c>
      <c r="S1" s="107">
        <v>5</v>
      </c>
      <c r="T1" s="108">
        <v>27</v>
      </c>
      <c r="U1" s="114"/>
      <c r="V1" s="122"/>
      <c r="W1" s="108" t="e">
        <v>#N/A</v>
      </c>
      <c r="X1" s="114"/>
      <c r="Y1" s="114"/>
      <c r="Z1" s="122"/>
      <c r="AA1" s="108" t="e">
        <v>#N/A</v>
      </c>
      <c r="AB1" s="114"/>
      <c r="AC1" s="114"/>
      <c r="AD1" s="122"/>
      <c r="AE1" s="108" t="e">
        <v>#N/A</v>
      </c>
      <c r="AF1" s="114"/>
      <c r="AG1" s="114"/>
      <c r="AH1" s="122">
        <v>36</v>
      </c>
      <c r="AI1" s="107">
        <v>75</v>
      </c>
      <c r="AJ1" s="107">
        <v>2.8571428571428572</v>
      </c>
      <c r="AK1" s="104" t="s">
        <v>230</v>
      </c>
      <c r="AL1" s="108">
        <v>19</v>
      </c>
      <c r="AM1" s="114"/>
      <c r="AN1" s="187">
        <v>0.11875000000000001</v>
      </c>
      <c r="AO1" s="107">
        <v>0.7142857142857143</v>
      </c>
      <c r="AP1" s="104" t="s">
        <v>231</v>
      </c>
      <c r="AQ1" s="108">
        <v>17</v>
      </c>
      <c r="AR1" s="114"/>
      <c r="AS1" s="186">
        <v>5.35</v>
      </c>
      <c r="AT1" s="107">
        <v>4.2857142857142856</v>
      </c>
      <c r="AU1" s="104" t="s">
        <v>232</v>
      </c>
      <c r="AV1" s="108">
        <v>15</v>
      </c>
      <c r="AW1" s="114"/>
      <c r="AX1" s="192">
        <v>8.43</v>
      </c>
      <c r="AY1" s="107">
        <v>2.1428571428571428</v>
      </c>
      <c r="AZ1" s="104" t="s">
        <v>231</v>
      </c>
      <c r="BA1" s="108">
        <v>16</v>
      </c>
      <c r="BB1" s="114"/>
      <c r="BC1" s="106"/>
      <c r="BD1" s="107">
        <v>0</v>
      </c>
      <c r="BE1" s="104" t="s">
        <v>229</v>
      </c>
      <c r="BF1" s="108" t="e">
        <v>#N/A</v>
      </c>
      <c r="BG1" s="109"/>
      <c r="BH1" s="110"/>
      <c r="BI1" s="107">
        <v>10</v>
      </c>
      <c r="BJ1" s="111">
        <v>45</v>
      </c>
      <c r="BK1" s="104"/>
      <c r="BL1" s="104"/>
    </row>
    <row r="2" spans="1:64" s="103" customFormat="1" ht="15.5">
      <c r="A2" s="104">
        <v>2</v>
      </c>
      <c r="B2" s="103" t="s">
        <v>158</v>
      </c>
      <c r="C2" s="104"/>
      <c r="D2" s="104" t="s">
        <v>95</v>
      </c>
      <c r="E2" s="122" t="s">
        <v>70</v>
      </c>
      <c r="F2" s="136"/>
      <c r="G2" s="108" t="e">
        <v>#N/A</v>
      </c>
      <c r="H2" s="109"/>
      <c r="I2" s="123"/>
      <c r="J2" s="108" t="e">
        <v>#N/A</v>
      </c>
      <c r="K2" s="109"/>
      <c r="L2" s="122">
        <v>136</v>
      </c>
      <c r="M2" s="107">
        <v>5</v>
      </c>
      <c r="N2" s="107">
        <v>0</v>
      </c>
      <c r="O2" s="104" t="s">
        <v>229</v>
      </c>
      <c r="P2" s="108">
        <v>25</v>
      </c>
      <c r="Q2" s="114"/>
      <c r="R2" s="122">
        <v>25.8</v>
      </c>
      <c r="S2" s="107">
        <v>5</v>
      </c>
      <c r="T2" s="108">
        <v>29</v>
      </c>
      <c r="U2" s="114"/>
      <c r="V2" s="122"/>
      <c r="W2" s="108" t="e">
        <v>#N/A</v>
      </c>
      <c r="X2" s="114"/>
      <c r="Y2" s="114"/>
      <c r="Z2" s="122"/>
      <c r="AA2" s="108" t="e">
        <v>#N/A</v>
      </c>
      <c r="AB2" s="114"/>
      <c r="AC2" s="114"/>
      <c r="AD2" s="122"/>
      <c r="AE2" s="108" t="e">
        <v>#N/A</v>
      </c>
      <c r="AF2" s="114"/>
      <c r="AG2" s="114"/>
      <c r="AH2" s="122">
        <v>27</v>
      </c>
      <c r="AI2" s="107">
        <v>25</v>
      </c>
      <c r="AJ2" s="107">
        <v>1.4285714285714286</v>
      </c>
      <c r="AK2" s="104" t="s">
        <v>231</v>
      </c>
      <c r="AL2" s="108">
        <v>30</v>
      </c>
      <c r="AM2" s="114"/>
      <c r="AN2" s="187">
        <v>0.12222222222222223</v>
      </c>
      <c r="AO2" s="107">
        <v>0.7142857142857143</v>
      </c>
      <c r="AP2" s="104" t="s">
        <v>231</v>
      </c>
      <c r="AQ2" s="108">
        <v>22</v>
      </c>
      <c r="AR2" s="114"/>
      <c r="AS2" s="186">
        <v>4.9000000000000004</v>
      </c>
      <c r="AT2" s="107">
        <v>2.8571428571428572</v>
      </c>
      <c r="AU2" s="104" t="s">
        <v>230</v>
      </c>
      <c r="AV2" s="108">
        <v>22</v>
      </c>
      <c r="AW2" s="114"/>
      <c r="AX2" s="192">
        <v>8.9390000000000001</v>
      </c>
      <c r="AY2" s="107">
        <v>2.1428571428571428</v>
      </c>
      <c r="AZ2" s="104" t="s">
        <v>231</v>
      </c>
      <c r="BA2" s="108">
        <v>26</v>
      </c>
      <c r="BB2" s="114"/>
      <c r="BC2" s="106"/>
      <c r="BD2" s="107">
        <v>0</v>
      </c>
      <c r="BE2" s="104" t="s">
        <v>229</v>
      </c>
      <c r="BF2" s="108" t="e">
        <v>#N/A</v>
      </c>
      <c r="BG2" s="109"/>
      <c r="BH2" s="110"/>
      <c r="BI2" s="107">
        <v>7.1428571428571423</v>
      </c>
      <c r="BJ2" s="111">
        <v>58</v>
      </c>
      <c r="BK2" s="104"/>
      <c r="BL2" s="104"/>
    </row>
    <row r="3" spans="1:64" s="103" customFormat="1" ht="15.5">
      <c r="A3" s="104">
        <v>3</v>
      </c>
      <c r="B3" s="103" t="s">
        <v>159</v>
      </c>
      <c r="C3" s="104"/>
      <c r="D3" s="104" t="s">
        <v>95</v>
      </c>
      <c r="E3" s="122" t="s">
        <v>70</v>
      </c>
      <c r="F3" s="136"/>
      <c r="G3" s="108" t="e">
        <v>#N/A</v>
      </c>
      <c r="H3" s="109"/>
      <c r="I3" s="123"/>
      <c r="J3" s="108" t="e">
        <v>#N/A</v>
      </c>
      <c r="K3" s="109"/>
      <c r="L3" s="122">
        <v>135.5</v>
      </c>
      <c r="M3" s="107">
        <v>5</v>
      </c>
      <c r="N3" s="107">
        <v>0</v>
      </c>
      <c r="O3" s="104" t="s">
        <v>229</v>
      </c>
      <c r="P3" s="108">
        <v>26</v>
      </c>
      <c r="Q3" s="114"/>
      <c r="R3" s="122">
        <v>27.28</v>
      </c>
      <c r="S3" s="107">
        <v>5</v>
      </c>
      <c r="T3" s="108">
        <v>26</v>
      </c>
      <c r="U3" s="114"/>
      <c r="V3" s="122"/>
      <c r="W3" s="108" t="e">
        <v>#N/A</v>
      </c>
      <c r="X3" s="114"/>
      <c r="Y3" s="114"/>
      <c r="Z3" s="122"/>
      <c r="AA3" s="108" t="e">
        <v>#N/A</v>
      </c>
      <c r="AB3" s="114"/>
      <c r="AC3" s="114"/>
      <c r="AD3" s="122"/>
      <c r="AE3" s="108" t="e">
        <v>#N/A</v>
      </c>
      <c r="AF3" s="114"/>
      <c r="AG3" s="114"/>
      <c r="AH3" s="122">
        <v>37</v>
      </c>
      <c r="AI3" s="107">
        <v>90</v>
      </c>
      <c r="AJ3" s="107">
        <v>4.2857142857142856</v>
      </c>
      <c r="AK3" s="104" t="s">
        <v>232</v>
      </c>
      <c r="AL3" s="108">
        <v>16</v>
      </c>
      <c r="AM3" s="114"/>
      <c r="AN3" s="187">
        <v>0.12013888888888889</v>
      </c>
      <c r="AO3" s="107">
        <v>0.7142857142857143</v>
      </c>
      <c r="AP3" s="104" t="s">
        <v>231</v>
      </c>
      <c r="AQ3" s="108">
        <v>20</v>
      </c>
      <c r="AR3" s="114"/>
      <c r="AS3" s="186">
        <v>4.5999999999999996</v>
      </c>
      <c r="AT3" s="107">
        <v>2.8571428571428572</v>
      </c>
      <c r="AU3" s="104" t="s">
        <v>230</v>
      </c>
      <c r="AV3" s="108">
        <v>27</v>
      </c>
      <c r="AW3" s="114"/>
      <c r="AX3" s="192">
        <v>8.4789999999999992</v>
      </c>
      <c r="AY3" s="107">
        <v>2.1428571428571428</v>
      </c>
      <c r="AZ3" s="104" t="s">
        <v>231</v>
      </c>
      <c r="BA3" s="108">
        <v>18</v>
      </c>
      <c r="BB3" s="114"/>
      <c r="BC3" s="106"/>
      <c r="BD3" s="107">
        <v>0</v>
      </c>
      <c r="BE3" s="104" t="s">
        <v>229</v>
      </c>
      <c r="BF3" s="108" t="e">
        <v>#N/A</v>
      </c>
      <c r="BG3" s="109"/>
      <c r="BH3" s="110"/>
      <c r="BI3" s="107">
        <v>10</v>
      </c>
      <c r="BJ3" s="111">
        <v>45</v>
      </c>
      <c r="BK3" s="104"/>
      <c r="BL3" s="104"/>
    </row>
    <row r="4" spans="1:64" s="112" customFormat="1" ht="15.5">
      <c r="A4" s="104">
        <v>4</v>
      </c>
      <c r="B4" s="103" t="s">
        <v>164</v>
      </c>
      <c r="C4" s="104"/>
      <c r="D4" s="104" t="s">
        <v>95</v>
      </c>
      <c r="E4" s="122" t="s">
        <v>70</v>
      </c>
      <c r="F4" s="105"/>
      <c r="G4" s="108" t="e">
        <v>#N/A</v>
      </c>
      <c r="H4" s="109"/>
      <c r="I4" s="105"/>
      <c r="J4" s="108" t="e">
        <v>#N/A</v>
      </c>
      <c r="K4" s="109"/>
      <c r="L4" s="105">
        <v>146</v>
      </c>
      <c r="M4" s="107">
        <v>50</v>
      </c>
      <c r="N4" s="107">
        <v>4</v>
      </c>
      <c r="O4" s="104" t="s">
        <v>233</v>
      </c>
      <c r="P4" s="108">
        <v>11</v>
      </c>
      <c r="Q4" s="114"/>
      <c r="R4" s="105">
        <v>32.200000000000003</v>
      </c>
      <c r="S4" s="107">
        <v>25</v>
      </c>
      <c r="T4" s="108">
        <v>18</v>
      </c>
      <c r="U4" s="114"/>
      <c r="V4" s="105"/>
      <c r="W4" s="108" t="e">
        <v>#N/A</v>
      </c>
      <c r="X4" s="114"/>
      <c r="Y4" s="114"/>
      <c r="Z4" s="105"/>
      <c r="AA4" s="108" t="e">
        <v>#N/A</v>
      </c>
      <c r="AB4" s="114"/>
      <c r="AC4" s="114"/>
      <c r="AD4" s="105"/>
      <c r="AE4" s="108" t="e">
        <v>#N/A</v>
      </c>
      <c r="AF4" s="114"/>
      <c r="AG4" s="114"/>
      <c r="AH4" s="105">
        <v>36</v>
      </c>
      <c r="AI4" s="107">
        <v>50</v>
      </c>
      <c r="AJ4" s="107">
        <v>2.8571428571428572</v>
      </c>
      <c r="AK4" s="104" t="s">
        <v>230</v>
      </c>
      <c r="AL4" s="108">
        <v>9</v>
      </c>
      <c r="AM4" s="114"/>
      <c r="AN4" s="187">
        <v>0.1076388888888889</v>
      </c>
      <c r="AO4" s="107">
        <v>0.7142857142857143</v>
      </c>
      <c r="AP4" s="104" t="s">
        <v>231</v>
      </c>
      <c r="AQ4" s="108">
        <v>7</v>
      </c>
      <c r="AR4" s="114"/>
      <c r="AS4" s="186">
        <v>5.15</v>
      </c>
      <c r="AT4" s="107">
        <v>1.4285714285714286</v>
      </c>
      <c r="AU4" s="104" t="s">
        <v>231</v>
      </c>
      <c r="AV4" s="108">
        <v>19</v>
      </c>
      <c r="AW4" s="114"/>
      <c r="AX4" s="192">
        <v>8.4260000000000002</v>
      </c>
      <c r="AY4" s="107">
        <v>2.1428571428571428</v>
      </c>
      <c r="AZ4" s="104" t="s">
        <v>231</v>
      </c>
      <c r="BA4" s="108">
        <v>11</v>
      </c>
      <c r="BB4" s="114"/>
      <c r="BC4" s="105"/>
      <c r="BD4" s="107">
        <v>0</v>
      </c>
      <c r="BE4" s="104" t="s">
        <v>229</v>
      </c>
      <c r="BF4" s="108" t="e">
        <v>#N/A</v>
      </c>
      <c r="BG4" s="109"/>
      <c r="BH4" s="114"/>
      <c r="BI4" s="107">
        <v>11.142857142857142</v>
      </c>
      <c r="BJ4" s="111">
        <v>36</v>
      </c>
      <c r="BK4" s="105"/>
      <c r="BL4" s="105"/>
    </row>
    <row r="5" spans="1:64" s="112" customFormat="1" ht="15.5">
      <c r="A5" s="104">
        <v>5</v>
      </c>
      <c r="B5" s="103" t="s">
        <v>212</v>
      </c>
      <c r="C5" s="104"/>
      <c r="D5" s="104" t="s">
        <v>95</v>
      </c>
      <c r="E5" s="122" t="s">
        <v>70</v>
      </c>
      <c r="F5" s="105"/>
      <c r="G5" s="108" t="e">
        <v>#N/A</v>
      </c>
      <c r="H5" s="109"/>
      <c r="I5" s="105"/>
      <c r="J5" s="108" t="e">
        <v>#N/A</v>
      </c>
      <c r="K5" s="109"/>
      <c r="L5" s="105">
        <v>143</v>
      </c>
      <c r="M5" s="107">
        <v>25</v>
      </c>
      <c r="N5" s="107">
        <v>3</v>
      </c>
      <c r="O5" s="104" t="s">
        <v>232</v>
      </c>
      <c r="P5" s="108">
        <v>17</v>
      </c>
      <c r="Q5" s="114"/>
      <c r="R5" s="105">
        <v>29.32</v>
      </c>
      <c r="S5" s="107">
        <v>10</v>
      </c>
      <c r="T5" s="108">
        <v>23</v>
      </c>
      <c r="U5" s="114"/>
      <c r="V5" s="105"/>
      <c r="W5" s="108" t="e">
        <v>#N/A</v>
      </c>
      <c r="X5" s="114"/>
      <c r="Y5" s="114"/>
      <c r="Z5" s="105"/>
      <c r="AA5" s="108" t="e">
        <v>#N/A</v>
      </c>
      <c r="AB5" s="114"/>
      <c r="AC5" s="114"/>
      <c r="AD5" s="105"/>
      <c r="AE5" s="108" t="e">
        <v>#N/A</v>
      </c>
      <c r="AF5" s="114"/>
      <c r="AG5" s="114"/>
      <c r="AH5" s="105">
        <v>31</v>
      </c>
      <c r="AI5" s="107">
        <v>25</v>
      </c>
      <c r="AJ5" s="107">
        <v>1.4285714285714286</v>
      </c>
      <c r="AK5" s="104" t="s">
        <v>231</v>
      </c>
      <c r="AL5" s="108">
        <v>18</v>
      </c>
      <c r="AM5" s="114"/>
      <c r="AN5" s="187">
        <v>0.10416666666666667</v>
      </c>
      <c r="AO5" s="107">
        <v>0.7142857142857143</v>
      </c>
      <c r="AP5" s="104" t="s">
        <v>231</v>
      </c>
      <c r="AQ5" s="108">
        <v>5</v>
      </c>
      <c r="AR5" s="114"/>
      <c r="AS5" s="186">
        <v>5.5</v>
      </c>
      <c r="AT5" s="107">
        <v>1.4285714285714286</v>
      </c>
      <c r="AU5" s="104" t="s">
        <v>231</v>
      </c>
      <c r="AV5" s="108">
        <v>12</v>
      </c>
      <c r="AW5" s="114"/>
      <c r="AX5" s="192">
        <v>8.6489999999999991</v>
      </c>
      <c r="AY5" s="107">
        <v>2.1428571428571428</v>
      </c>
      <c r="AZ5" s="104" t="s">
        <v>231</v>
      </c>
      <c r="BA5" s="108">
        <v>15</v>
      </c>
      <c r="BB5" s="114"/>
      <c r="BC5" s="105"/>
      <c r="BD5" s="107">
        <v>0</v>
      </c>
      <c r="BE5" s="104" t="s">
        <v>229</v>
      </c>
      <c r="BF5" s="108" t="e">
        <v>#N/A</v>
      </c>
      <c r="BG5" s="109"/>
      <c r="BH5" s="114"/>
      <c r="BI5" s="107">
        <v>8.7142857142857153</v>
      </c>
      <c r="BJ5" s="111">
        <v>52</v>
      </c>
      <c r="BK5" s="105"/>
      <c r="BL5" s="105"/>
    </row>
    <row r="6" spans="1:64" s="112" customFormat="1" ht="15.5">
      <c r="A6" s="104">
        <v>6</v>
      </c>
      <c r="B6" s="112" t="s">
        <v>215</v>
      </c>
      <c r="C6" s="105"/>
      <c r="D6" s="104" t="s">
        <v>95</v>
      </c>
      <c r="E6" s="122" t="s">
        <v>70</v>
      </c>
      <c r="F6" s="106"/>
      <c r="G6" s="108" t="e">
        <v>#N/A</v>
      </c>
      <c r="H6" s="109"/>
      <c r="I6" s="105"/>
      <c r="J6" s="108" t="e">
        <v>#N/A</v>
      </c>
      <c r="K6" s="109"/>
      <c r="L6" s="105">
        <v>154.5</v>
      </c>
      <c r="M6" s="107">
        <v>75</v>
      </c>
      <c r="N6" s="107">
        <v>5</v>
      </c>
      <c r="O6" s="104" t="s">
        <v>234</v>
      </c>
      <c r="P6" s="108">
        <v>3</v>
      </c>
      <c r="Q6" s="113"/>
      <c r="R6" s="105">
        <v>72.16</v>
      </c>
      <c r="S6" s="107">
        <v>95</v>
      </c>
      <c r="T6" s="108">
        <v>1</v>
      </c>
      <c r="U6" s="113"/>
      <c r="V6" s="105"/>
      <c r="W6" s="108" t="e">
        <v>#N/A</v>
      </c>
      <c r="X6" s="114"/>
      <c r="Y6" s="113"/>
      <c r="Z6" s="105"/>
      <c r="AA6" s="108" t="e">
        <v>#N/A</v>
      </c>
      <c r="AB6" s="114"/>
      <c r="AC6" s="113"/>
      <c r="AD6" s="105"/>
      <c r="AE6" s="108" t="e">
        <v>#N/A</v>
      </c>
      <c r="AF6" s="114"/>
      <c r="AG6" s="113"/>
      <c r="AH6" s="105">
        <v>25</v>
      </c>
      <c r="AI6" s="107">
        <v>5</v>
      </c>
      <c r="AJ6" s="107">
        <v>1.4285714285714286</v>
      </c>
      <c r="AK6" s="104" t="s">
        <v>231</v>
      </c>
      <c r="AL6" s="108">
        <v>22</v>
      </c>
      <c r="AM6" s="113"/>
      <c r="AN6" s="187">
        <v>0.14305555555555557</v>
      </c>
      <c r="AO6" s="107">
        <v>0.7142857142857143</v>
      </c>
      <c r="AP6" s="104" t="s">
        <v>231</v>
      </c>
      <c r="AQ6" s="108">
        <v>22</v>
      </c>
      <c r="AR6" s="113"/>
      <c r="AS6" s="186">
        <v>6.15</v>
      </c>
      <c r="AT6" s="107">
        <v>1.4285714285714286</v>
      </c>
      <c r="AU6" s="104" t="s">
        <v>231</v>
      </c>
      <c r="AV6" s="108">
        <v>3</v>
      </c>
      <c r="AW6" s="113"/>
      <c r="AX6" s="192">
        <v>10.086</v>
      </c>
      <c r="AY6" s="107">
        <v>2.1428571428571428</v>
      </c>
      <c r="AZ6" s="104" t="s">
        <v>231</v>
      </c>
      <c r="BA6" s="108">
        <v>23</v>
      </c>
      <c r="BB6" s="114"/>
      <c r="BC6" s="105"/>
      <c r="BD6" s="107">
        <v>0</v>
      </c>
      <c r="BE6" s="104" t="s">
        <v>229</v>
      </c>
      <c r="BF6" s="108" t="e">
        <v>#N/A</v>
      </c>
      <c r="BG6" s="109"/>
      <c r="BH6" s="114"/>
      <c r="BI6" s="107">
        <v>10.714285714285714</v>
      </c>
      <c r="BJ6" s="111">
        <v>40</v>
      </c>
      <c r="BK6" s="105"/>
      <c r="BL6" s="105"/>
    </row>
    <row r="7" spans="1:64" s="112" customFormat="1" ht="15.5">
      <c r="A7" s="104">
        <v>7</v>
      </c>
      <c r="B7" s="112" t="s">
        <v>217</v>
      </c>
      <c r="C7" s="105"/>
      <c r="D7" s="104" t="s">
        <v>95</v>
      </c>
      <c r="E7" s="122" t="s">
        <v>70</v>
      </c>
      <c r="F7" s="106"/>
      <c r="G7" s="108" t="e">
        <v>#N/A</v>
      </c>
      <c r="H7" s="109"/>
      <c r="I7" s="105"/>
      <c r="J7" s="108" t="e">
        <v>#N/A</v>
      </c>
      <c r="K7" s="109"/>
      <c r="L7" s="105">
        <v>146</v>
      </c>
      <c r="M7" s="107">
        <v>50</v>
      </c>
      <c r="N7" s="107">
        <v>4</v>
      </c>
      <c r="O7" s="104" t="s">
        <v>233</v>
      </c>
      <c r="P7" s="108">
        <v>11</v>
      </c>
      <c r="Q7" s="113"/>
      <c r="R7" s="105">
        <v>41.48</v>
      </c>
      <c r="S7" s="107">
        <v>75</v>
      </c>
      <c r="T7" s="108">
        <v>5</v>
      </c>
      <c r="U7" s="113"/>
      <c r="V7" s="105"/>
      <c r="W7" s="108" t="e">
        <v>#N/A</v>
      </c>
      <c r="X7" s="114"/>
      <c r="Y7" s="113"/>
      <c r="Z7" s="105"/>
      <c r="AA7" s="108" t="e">
        <v>#N/A</v>
      </c>
      <c r="AB7" s="114"/>
      <c r="AC7" s="113"/>
      <c r="AD7" s="105"/>
      <c r="AE7" s="108" t="e">
        <v>#N/A</v>
      </c>
      <c r="AF7" s="114"/>
      <c r="AG7" s="113"/>
      <c r="AH7" s="105">
        <v>36</v>
      </c>
      <c r="AI7" s="107">
        <v>50</v>
      </c>
      <c r="AJ7" s="107">
        <v>2.8571428571428572</v>
      </c>
      <c r="AK7" s="104" t="s">
        <v>230</v>
      </c>
      <c r="AL7" s="108">
        <v>9</v>
      </c>
      <c r="AM7" s="113"/>
      <c r="AN7" s="187">
        <v>0.11875000000000001</v>
      </c>
      <c r="AO7" s="107">
        <v>0.7142857142857143</v>
      </c>
      <c r="AP7" s="104" t="s">
        <v>231</v>
      </c>
      <c r="AQ7" s="108">
        <v>17</v>
      </c>
      <c r="AR7" s="113"/>
      <c r="AS7" s="186">
        <v>5.85</v>
      </c>
      <c r="AT7" s="107">
        <v>1.4285714285714286</v>
      </c>
      <c r="AU7" s="104" t="s">
        <v>231</v>
      </c>
      <c r="AV7" s="108">
        <v>9</v>
      </c>
      <c r="AW7" s="113"/>
      <c r="AX7" s="192">
        <v>9.1890000000000001</v>
      </c>
      <c r="AY7" s="107">
        <v>2.1428571428571428</v>
      </c>
      <c r="AZ7" s="104" t="s">
        <v>231</v>
      </c>
      <c r="BA7" s="108">
        <v>20</v>
      </c>
      <c r="BB7" s="114"/>
      <c r="BC7" s="105"/>
      <c r="BD7" s="107">
        <v>0</v>
      </c>
      <c r="BE7" s="104" t="s">
        <v>229</v>
      </c>
      <c r="BF7" s="108" t="e">
        <v>#N/A</v>
      </c>
      <c r="BG7" s="109"/>
      <c r="BH7" s="114"/>
      <c r="BI7" s="107">
        <v>11.142857142857142</v>
      </c>
      <c r="BJ7" s="111">
        <v>36</v>
      </c>
      <c r="BK7" s="105"/>
      <c r="BL7" s="105"/>
    </row>
    <row r="8" spans="1:64" s="112" customFormat="1" ht="15.5">
      <c r="A8" s="104">
        <v>8</v>
      </c>
      <c r="B8" s="112" t="s">
        <v>218</v>
      </c>
      <c r="C8" s="105"/>
      <c r="D8" s="104" t="s">
        <v>95</v>
      </c>
      <c r="E8" s="122" t="s">
        <v>70</v>
      </c>
      <c r="F8" s="106"/>
      <c r="G8" s="108" t="e">
        <v>#N/A</v>
      </c>
      <c r="H8" s="109"/>
      <c r="I8" s="105"/>
      <c r="J8" s="108" t="e">
        <v>#N/A</v>
      </c>
      <c r="K8" s="109"/>
      <c r="L8" s="105">
        <v>146</v>
      </c>
      <c r="M8" s="107">
        <v>50</v>
      </c>
      <c r="N8" s="107">
        <v>4</v>
      </c>
      <c r="O8" s="104" t="s">
        <v>233</v>
      </c>
      <c r="P8" s="108">
        <v>11</v>
      </c>
      <c r="Q8" s="113"/>
      <c r="R8" s="105">
        <v>34.58</v>
      </c>
      <c r="S8" s="107">
        <v>25</v>
      </c>
      <c r="T8" s="108">
        <v>13</v>
      </c>
      <c r="U8" s="113"/>
      <c r="V8" s="105"/>
      <c r="W8" s="108" t="e">
        <v>#N/A</v>
      </c>
      <c r="X8" s="114"/>
      <c r="Y8" s="113"/>
      <c r="Z8" s="105"/>
      <c r="AA8" s="108" t="e">
        <v>#N/A</v>
      </c>
      <c r="AB8" s="114"/>
      <c r="AC8" s="113"/>
      <c r="AD8" s="105"/>
      <c r="AE8" s="108" t="e">
        <v>#N/A</v>
      </c>
      <c r="AF8" s="114"/>
      <c r="AG8" s="113"/>
      <c r="AH8" s="105">
        <v>29</v>
      </c>
      <c r="AI8" s="107">
        <v>25</v>
      </c>
      <c r="AJ8" s="107">
        <v>1.4285714285714286</v>
      </c>
      <c r="AK8" s="104" t="s">
        <v>231</v>
      </c>
      <c r="AL8" s="108">
        <v>20</v>
      </c>
      <c r="AM8" s="113"/>
      <c r="AN8" s="187">
        <v>0.10208333333333335</v>
      </c>
      <c r="AO8" s="107">
        <v>0.7142857142857143</v>
      </c>
      <c r="AP8" s="104" t="s">
        <v>231</v>
      </c>
      <c r="AQ8" s="108">
        <v>4</v>
      </c>
      <c r="AR8" s="113"/>
      <c r="AS8" s="186">
        <v>6.05</v>
      </c>
      <c r="AT8" s="107">
        <v>1.4285714285714286</v>
      </c>
      <c r="AU8" s="104" t="s">
        <v>231</v>
      </c>
      <c r="AV8" s="108">
        <v>5</v>
      </c>
      <c r="AW8" s="113"/>
      <c r="AX8" s="192">
        <v>8.2520000000000007</v>
      </c>
      <c r="AY8" s="107">
        <v>2.1428571428571428</v>
      </c>
      <c r="AZ8" s="104" t="s">
        <v>231</v>
      </c>
      <c r="BA8" s="108">
        <v>7</v>
      </c>
      <c r="BB8" s="114"/>
      <c r="BC8" s="105"/>
      <c r="BD8" s="107">
        <v>0</v>
      </c>
      <c r="BE8" s="104" t="s">
        <v>229</v>
      </c>
      <c r="BF8" s="108" t="e">
        <v>#N/A</v>
      </c>
      <c r="BG8" s="109"/>
      <c r="BH8" s="114"/>
      <c r="BI8" s="107">
        <v>9.7142857142857153</v>
      </c>
      <c r="BJ8" s="111">
        <v>49</v>
      </c>
      <c r="BK8" s="105"/>
      <c r="BL8" s="105"/>
    </row>
    <row r="9" spans="1:64" s="112" customFormat="1" ht="15.5">
      <c r="A9" s="104">
        <v>9</v>
      </c>
      <c r="B9" s="112" t="s">
        <v>219</v>
      </c>
      <c r="C9" s="105"/>
      <c r="D9" s="104" t="s">
        <v>95</v>
      </c>
      <c r="E9" s="122" t="s">
        <v>70</v>
      </c>
      <c r="F9" s="106"/>
      <c r="G9" s="108" t="e">
        <v>#N/A</v>
      </c>
      <c r="H9" s="109"/>
      <c r="I9" s="105"/>
      <c r="J9" s="108" t="e">
        <v>#N/A</v>
      </c>
      <c r="K9" s="109"/>
      <c r="L9" s="105">
        <v>143.5</v>
      </c>
      <c r="M9" s="107">
        <v>25</v>
      </c>
      <c r="N9" s="107">
        <v>3</v>
      </c>
      <c r="O9" s="104" t="s">
        <v>232</v>
      </c>
      <c r="P9" s="108">
        <v>16</v>
      </c>
      <c r="Q9" s="113"/>
      <c r="R9" s="105">
        <v>29.92</v>
      </c>
      <c r="S9" s="107">
        <v>10</v>
      </c>
      <c r="T9" s="108">
        <v>22</v>
      </c>
      <c r="U9" s="113"/>
      <c r="V9" s="105"/>
      <c r="W9" s="108" t="e">
        <v>#N/A</v>
      </c>
      <c r="X9" s="114"/>
      <c r="Y9" s="113"/>
      <c r="Z9" s="105"/>
      <c r="AA9" s="108" t="e">
        <v>#N/A</v>
      </c>
      <c r="AB9" s="114"/>
      <c r="AC9" s="113"/>
      <c r="AD9" s="105"/>
      <c r="AE9" s="108" t="e">
        <v>#N/A</v>
      </c>
      <c r="AF9" s="114"/>
      <c r="AG9" s="113"/>
      <c r="AH9" s="105">
        <v>36</v>
      </c>
      <c r="AI9" s="107">
        <v>50</v>
      </c>
      <c r="AJ9" s="107">
        <v>2.8571428571428572</v>
      </c>
      <c r="AK9" s="104" t="s">
        <v>230</v>
      </c>
      <c r="AL9" s="108">
        <v>9</v>
      </c>
      <c r="AM9" s="113"/>
      <c r="AN9" s="187">
        <v>0.11319444444444444</v>
      </c>
      <c r="AO9" s="107">
        <v>0.7142857142857143</v>
      </c>
      <c r="AP9" s="104" t="s">
        <v>231</v>
      </c>
      <c r="AQ9" s="108">
        <v>13</v>
      </c>
      <c r="AR9" s="113"/>
      <c r="AS9" s="186">
        <v>5</v>
      </c>
      <c r="AT9" s="107">
        <v>1.4285714285714286</v>
      </c>
      <c r="AU9" s="104" t="s">
        <v>231</v>
      </c>
      <c r="AV9" s="108">
        <v>21</v>
      </c>
      <c r="AW9" s="113"/>
      <c r="AX9" s="192">
        <v>8.5489999999999995</v>
      </c>
      <c r="AY9" s="107">
        <v>2.1428571428571428</v>
      </c>
      <c r="AZ9" s="104" t="s">
        <v>231</v>
      </c>
      <c r="BA9" s="108">
        <v>13</v>
      </c>
      <c r="BB9" s="114"/>
      <c r="BC9" s="105"/>
      <c r="BD9" s="107">
        <v>0</v>
      </c>
      <c r="BE9" s="104" t="s">
        <v>229</v>
      </c>
      <c r="BF9" s="108" t="e">
        <v>#N/A</v>
      </c>
      <c r="BG9" s="109"/>
      <c r="BH9" s="114"/>
      <c r="BI9" s="107">
        <v>10.142857142857142</v>
      </c>
      <c r="BJ9" s="111">
        <v>43</v>
      </c>
      <c r="BK9" s="105"/>
      <c r="BL9" s="105"/>
    </row>
    <row r="10" spans="1:64" s="112" customFormat="1" ht="15.5">
      <c r="A10" s="104">
        <v>10</v>
      </c>
      <c r="B10" s="112" t="s">
        <v>226</v>
      </c>
      <c r="C10" s="105"/>
      <c r="D10" s="104" t="s">
        <v>95</v>
      </c>
      <c r="E10" s="122" t="s">
        <v>70</v>
      </c>
      <c r="F10" s="105"/>
      <c r="G10" s="108" t="e">
        <v>#N/A</v>
      </c>
      <c r="H10" s="109"/>
      <c r="I10" s="105"/>
      <c r="J10" s="108" t="e">
        <v>#N/A</v>
      </c>
      <c r="K10" s="138"/>
      <c r="L10" s="105">
        <v>139</v>
      </c>
      <c r="M10" s="107">
        <v>10</v>
      </c>
      <c r="N10" s="107">
        <v>2</v>
      </c>
      <c r="O10" s="104" t="s">
        <v>230</v>
      </c>
      <c r="P10" s="108">
        <v>22</v>
      </c>
      <c r="Q10" s="113"/>
      <c r="R10" s="105">
        <v>28.36</v>
      </c>
      <c r="S10" s="107">
        <v>10</v>
      </c>
      <c r="T10" s="108">
        <v>24</v>
      </c>
      <c r="U10" s="113"/>
      <c r="V10" s="134"/>
      <c r="W10" s="108" t="e">
        <v>#N/A</v>
      </c>
      <c r="X10" s="114"/>
      <c r="Y10" s="113"/>
      <c r="Z10" s="134"/>
      <c r="AA10" s="108" t="e">
        <v>#N/A</v>
      </c>
      <c r="AB10" s="114"/>
      <c r="AC10" s="113"/>
      <c r="AD10" s="134"/>
      <c r="AE10" s="108" t="e">
        <v>#N/A</v>
      </c>
      <c r="AF10" s="114"/>
      <c r="AG10" s="113"/>
      <c r="AH10" s="105">
        <v>32</v>
      </c>
      <c r="AI10" s="107">
        <v>25</v>
      </c>
      <c r="AJ10" s="107">
        <v>1.4285714285714286</v>
      </c>
      <c r="AK10" s="104" t="s">
        <v>231</v>
      </c>
      <c r="AL10" s="108">
        <v>16</v>
      </c>
      <c r="AM10" s="113"/>
      <c r="AN10" s="187">
        <v>0.10902777777777778</v>
      </c>
      <c r="AO10" s="107">
        <v>0.7142857142857143</v>
      </c>
      <c r="AP10" s="104" t="s">
        <v>231</v>
      </c>
      <c r="AQ10" s="108">
        <v>8</v>
      </c>
      <c r="AR10" s="113"/>
      <c r="AS10" s="186">
        <v>5</v>
      </c>
      <c r="AT10" s="107">
        <v>1.4285714285714286</v>
      </c>
      <c r="AU10" s="104" t="s">
        <v>231</v>
      </c>
      <c r="AV10" s="108">
        <v>21</v>
      </c>
      <c r="AW10" s="113"/>
      <c r="AX10" s="192">
        <v>8.6110000000000007</v>
      </c>
      <c r="AY10" s="107">
        <v>2.1428571428571428</v>
      </c>
      <c r="AZ10" s="104" t="s">
        <v>231</v>
      </c>
      <c r="BA10" s="108">
        <v>14</v>
      </c>
      <c r="BB10" s="114"/>
      <c r="BC10" s="105"/>
      <c r="BD10" s="107">
        <v>0</v>
      </c>
      <c r="BE10" s="104" t="s">
        <v>229</v>
      </c>
      <c r="BF10" s="108" t="e">
        <v>#N/A</v>
      </c>
      <c r="BG10" s="109"/>
      <c r="BH10" s="114"/>
      <c r="BI10" s="107">
        <v>7.7142857142857153</v>
      </c>
      <c r="BJ10" s="111">
        <v>56</v>
      </c>
      <c r="BK10" s="105"/>
      <c r="BL10" s="105"/>
    </row>
    <row r="11" spans="1:64" s="112" customFormat="1" ht="15.5">
      <c r="A11" s="104">
        <v>11</v>
      </c>
      <c r="B11" s="112" t="s">
        <v>227</v>
      </c>
      <c r="C11" s="105"/>
      <c r="D11" s="104" t="s">
        <v>95</v>
      </c>
      <c r="E11" s="122" t="s">
        <v>70</v>
      </c>
      <c r="F11" s="105"/>
      <c r="G11" s="108" t="e">
        <v>#N/A</v>
      </c>
      <c r="H11" s="109"/>
      <c r="I11" s="105"/>
      <c r="J11" s="108" t="e">
        <v>#N/A</v>
      </c>
      <c r="K11" s="138"/>
      <c r="L11" s="113">
        <v>139.5</v>
      </c>
      <c r="M11" s="107">
        <v>25</v>
      </c>
      <c r="N11" s="107">
        <v>3</v>
      </c>
      <c r="O11" s="104" t="s">
        <v>232</v>
      </c>
      <c r="P11" s="108">
        <v>21</v>
      </c>
      <c r="Q11" s="113"/>
      <c r="R11" s="105">
        <v>30.44</v>
      </c>
      <c r="S11" s="107">
        <v>25</v>
      </c>
      <c r="T11" s="108">
        <v>21</v>
      </c>
      <c r="U11" s="113"/>
      <c r="V11" s="134"/>
      <c r="W11" s="108" t="e">
        <v>#N/A</v>
      </c>
      <c r="X11" s="114"/>
      <c r="Y11" s="113"/>
      <c r="Z11" s="134"/>
      <c r="AA11" s="108" t="e">
        <v>#N/A</v>
      </c>
      <c r="AB11" s="114"/>
      <c r="AC11" s="113"/>
      <c r="AD11" s="134"/>
      <c r="AE11" s="108" t="e">
        <v>#N/A</v>
      </c>
      <c r="AF11" s="114"/>
      <c r="AG11" s="113"/>
      <c r="AH11" s="105">
        <v>41</v>
      </c>
      <c r="AI11" s="107">
        <v>75</v>
      </c>
      <c r="AJ11" s="107">
        <v>4.2857142857142856</v>
      </c>
      <c r="AK11" s="104" t="s">
        <v>232</v>
      </c>
      <c r="AL11" s="108">
        <v>4</v>
      </c>
      <c r="AM11" s="113"/>
      <c r="AN11" s="187">
        <v>0.1013888888888889</v>
      </c>
      <c r="AO11" s="107">
        <v>0.7142857142857143</v>
      </c>
      <c r="AP11" s="104" t="s">
        <v>231</v>
      </c>
      <c r="AQ11" s="108">
        <v>3</v>
      </c>
      <c r="AR11" s="113"/>
      <c r="AS11" s="186">
        <v>5.5</v>
      </c>
      <c r="AT11" s="107">
        <v>1.4285714285714286</v>
      </c>
      <c r="AU11" s="104" t="s">
        <v>231</v>
      </c>
      <c r="AV11" s="108">
        <v>12</v>
      </c>
      <c r="AW11" s="113"/>
      <c r="AX11" s="192">
        <v>8.0489999999999995</v>
      </c>
      <c r="AY11" s="107">
        <v>2.1428571428571428</v>
      </c>
      <c r="AZ11" s="104" t="s">
        <v>231</v>
      </c>
      <c r="BA11" s="108">
        <v>3</v>
      </c>
      <c r="BB11" s="114"/>
      <c r="BC11" s="105"/>
      <c r="BD11" s="107">
        <v>0</v>
      </c>
      <c r="BE11" s="104" t="s">
        <v>229</v>
      </c>
      <c r="BF11" s="108" t="e">
        <v>#N/A</v>
      </c>
      <c r="BG11" s="109"/>
      <c r="BH11" s="114"/>
      <c r="BI11" s="107">
        <v>11.571428571428571</v>
      </c>
      <c r="BJ11" s="111">
        <v>35</v>
      </c>
      <c r="BK11" s="105"/>
      <c r="BL11" s="105"/>
    </row>
    <row r="12" spans="1:64" s="112" customFormat="1" ht="15.5">
      <c r="A12" s="104">
        <v>12</v>
      </c>
      <c r="B12" s="112" t="s">
        <v>228</v>
      </c>
      <c r="C12" s="105"/>
      <c r="D12" s="104" t="s">
        <v>95</v>
      </c>
      <c r="E12" s="122" t="s">
        <v>70</v>
      </c>
      <c r="F12" s="105"/>
      <c r="G12" s="108" t="e">
        <v>#N/A</v>
      </c>
      <c r="H12" s="109"/>
      <c r="I12" s="105"/>
      <c r="J12" s="108" t="e">
        <v>#N/A</v>
      </c>
      <c r="K12" s="138"/>
      <c r="L12" s="105">
        <v>144.5</v>
      </c>
      <c r="M12" s="107">
        <v>25</v>
      </c>
      <c r="N12" s="107">
        <v>3</v>
      </c>
      <c r="O12" s="104" t="s">
        <v>232</v>
      </c>
      <c r="P12" s="108">
        <v>15</v>
      </c>
      <c r="Q12" s="113"/>
      <c r="R12" s="105">
        <v>30.52</v>
      </c>
      <c r="S12" s="107">
        <v>25</v>
      </c>
      <c r="T12" s="108">
        <v>20</v>
      </c>
      <c r="U12" s="113"/>
      <c r="V12" s="134"/>
      <c r="W12" s="108" t="e">
        <v>#N/A</v>
      </c>
      <c r="X12" s="114"/>
      <c r="Y12" s="113"/>
      <c r="Z12" s="134"/>
      <c r="AA12" s="108" t="e">
        <v>#N/A</v>
      </c>
      <c r="AB12" s="114"/>
      <c r="AC12" s="113"/>
      <c r="AD12" s="134"/>
      <c r="AE12" s="108" t="e">
        <v>#N/A</v>
      </c>
      <c r="AF12" s="114"/>
      <c r="AG12" s="113"/>
      <c r="AH12" s="105">
        <v>34</v>
      </c>
      <c r="AI12" s="107">
        <v>50</v>
      </c>
      <c r="AJ12" s="107">
        <v>1.4285714285714286</v>
      </c>
      <c r="AK12" s="104" t="s">
        <v>231</v>
      </c>
      <c r="AL12" s="108">
        <v>15</v>
      </c>
      <c r="AM12" s="113"/>
      <c r="AN12" s="187">
        <v>0.10972222222222222</v>
      </c>
      <c r="AO12" s="107">
        <v>0.7142857142857143</v>
      </c>
      <c r="AP12" s="104" t="s">
        <v>231</v>
      </c>
      <c r="AQ12" s="108">
        <v>10</v>
      </c>
      <c r="AR12" s="113"/>
      <c r="AS12" s="186">
        <v>5.5</v>
      </c>
      <c r="AT12" s="107">
        <v>1.4285714285714286</v>
      </c>
      <c r="AU12" s="104" t="s">
        <v>231</v>
      </c>
      <c r="AV12" s="108">
        <v>12</v>
      </c>
      <c r="AW12" s="113"/>
      <c r="AX12" s="192">
        <v>8.4550000000000001</v>
      </c>
      <c r="AY12" s="107">
        <v>2.1428571428571428</v>
      </c>
      <c r="AZ12" s="104" t="s">
        <v>231</v>
      </c>
      <c r="BA12" s="108">
        <v>12</v>
      </c>
      <c r="BB12" s="114"/>
      <c r="BC12" s="105"/>
      <c r="BD12" s="107">
        <v>0</v>
      </c>
      <c r="BE12" s="104" t="s">
        <v>229</v>
      </c>
      <c r="BF12" s="108" t="e">
        <v>#N/A</v>
      </c>
      <c r="BG12" s="109"/>
      <c r="BH12" s="114"/>
      <c r="BI12" s="107">
        <v>8.7142857142857153</v>
      </c>
      <c r="BJ12" s="111">
        <v>52</v>
      </c>
      <c r="BK12" s="105"/>
      <c r="BL12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"/>
  <sheetViews>
    <sheetView workbookViewId="0">
      <selection activeCell="B7" sqref="B7"/>
    </sheetView>
  </sheetViews>
  <sheetFormatPr defaultColWidth="8.81640625" defaultRowHeight="14.5"/>
  <cols>
    <col min="2" max="2" width="29.1796875" bestFit="1" customWidth="1"/>
    <col min="4" max="4" width="14.7265625" bestFit="1" customWidth="1"/>
  </cols>
  <sheetData>
    <row r="1" spans="1:64" s="229" customFormat="1" ht="15.5">
      <c r="A1" s="230">
        <v>1</v>
      </c>
      <c r="B1" s="229" t="s">
        <v>194</v>
      </c>
      <c r="C1" s="230"/>
      <c r="D1" s="230" t="s">
        <v>95</v>
      </c>
      <c r="E1" s="231" t="s">
        <v>71</v>
      </c>
      <c r="F1" s="230"/>
      <c r="G1" s="232" t="e">
        <v>#DIV/0!</v>
      </c>
      <c r="H1" s="233"/>
      <c r="I1" s="230"/>
      <c r="J1" s="232" t="e">
        <v>#N/A</v>
      </c>
      <c r="K1" s="233"/>
      <c r="L1" s="230">
        <v>128</v>
      </c>
      <c r="M1" s="235">
        <v>5</v>
      </c>
      <c r="N1" s="235">
        <v>1</v>
      </c>
      <c r="O1" s="230" t="s">
        <v>231</v>
      </c>
      <c r="P1" s="232">
        <v>29</v>
      </c>
      <c r="Q1" s="232"/>
      <c r="R1" s="230">
        <v>23.1</v>
      </c>
      <c r="S1" s="235">
        <v>5</v>
      </c>
      <c r="T1" s="232">
        <v>30</v>
      </c>
      <c r="U1" s="232"/>
      <c r="V1" s="230"/>
      <c r="W1" s="232" t="e">
        <v>#N/A</v>
      </c>
      <c r="X1" s="232"/>
      <c r="Y1" s="232"/>
      <c r="Z1" s="230"/>
      <c r="AA1" s="232" t="e">
        <v>#N/A</v>
      </c>
      <c r="AB1" s="232"/>
      <c r="AC1" s="232"/>
      <c r="AD1" s="230"/>
      <c r="AE1" s="232" t="e">
        <v>#N/A</v>
      </c>
      <c r="AF1" s="232"/>
      <c r="AG1" s="232"/>
      <c r="AH1" s="230">
        <v>29</v>
      </c>
      <c r="AI1" s="235">
        <v>25</v>
      </c>
      <c r="AJ1" s="235">
        <v>1.4285714285714286</v>
      </c>
      <c r="AK1" s="230" t="s">
        <v>231</v>
      </c>
      <c r="AL1" s="232">
        <v>27</v>
      </c>
      <c r="AM1" s="232"/>
      <c r="AN1" s="237">
        <v>0.11041666666666666</v>
      </c>
      <c r="AO1" s="235">
        <v>0.7142857142857143</v>
      </c>
      <c r="AP1" s="230" t="s">
        <v>231</v>
      </c>
      <c r="AQ1" s="232">
        <v>17</v>
      </c>
      <c r="AR1" s="232"/>
      <c r="AS1" s="238">
        <v>2.8</v>
      </c>
      <c r="AT1" s="235">
        <v>1.4285714285714286</v>
      </c>
      <c r="AU1" s="230" t="s">
        <v>231</v>
      </c>
      <c r="AV1" s="232">
        <v>30</v>
      </c>
      <c r="AW1" s="232"/>
      <c r="AX1" s="239">
        <v>8.7110000000000003</v>
      </c>
      <c r="AY1" s="235">
        <v>2.1428571428571428</v>
      </c>
      <c r="AZ1" s="230" t="s">
        <v>231</v>
      </c>
      <c r="BA1" s="232">
        <v>26</v>
      </c>
      <c r="BB1" s="232"/>
      <c r="BC1" s="230"/>
      <c r="BD1" s="235">
        <v>0</v>
      </c>
      <c r="BE1" s="230" t="s">
        <v>229</v>
      </c>
      <c r="BF1" s="232" t="e">
        <v>#N/A</v>
      </c>
      <c r="BG1" s="233"/>
      <c r="BH1" s="232"/>
      <c r="BI1" s="235">
        <v>6.7142857142857153</v>
      </c>
      <c r="BJ1" s="232">
        <v>59</v>
      </c>
      <c r="BK1" s="230"/>
      <c r="BL1" s="230"/>
    </row>
    <row r="2" spans="1:64" s="229" customFormat="1" ht="15.5">
      <c r="A2" s="230">
        <v>2</v>
      </c>
      <c r="B2" s="229" t="s">
        <v>176</v>
      </c>
      <c r="C2" s="230"/>
      <c r="D2" s="230" t="s">
        <v>95</v>
      </c>
      <c r="E2" s="231" t="s">
        <v>71</v>
      </c>
      <c r="F2" s="242"/>
      <c r="G2" s="232" t="e">
        <v>#DIV/0!</v>
      </c>
      <c r="H2" s="233"/>
      <c r="I2" s="230"/>
      <c r="J2" s="232" t="e">
        <v>#N/A</v>
      </c>
      <c r="K2" s="233"/>
      <c r="L2" s="230">
        <v>146</v>
      </c>
      <c r="M2" s="235">
        <v>50</v>
      </c>
      <c r="N2" s="235">
        <v>4</v>
      </c>
      <c r="O2" s="230" t="s">
        <v>233</v>
      </c>
      <c r="P2" s="232">
        <v>12</v>
      </c>
      <c r="Q2" s="236"/>
      <c r="R2" s="230">
        <v>35.380000000000003</v>
      </c>
      <c r="S2" s="235">
        <v>50</v>
      </c>
      <c r="T2" s="232">
        <v>12</v>
      </c>
      <c r="U2" s="236"/>
      <c r="V2" s="230"/>
      <c r="W2" s="232" t="e">
        <v>#N/A</v>
      </c>
      <c r="X2" s="232"/>
      <c r="Y2" s="236"/>
      <c r="Z2" s="230"/>
      <c r="AA2" s="232" t="e">
        <v>#N/A</v>
      </c>
      <c r="AB2" s="232"/>
      <c r="AC2" s="236"/>
      <c r="AD2" s="230"/>
      <c r="AE2" s="232" t="e">
        <v>#N/A</v>
      </c>
      <c r="AF2" s="232"/>
      <c r="AG2" s="236"/>
      <c r="AH2" s="230">
        <v>33</v>
      </c>
      <c r="AI2" s="235">
        <v>25</v>
      </c>
      <c r="AJ2" s="235">
        <v>1.4285714285714286</v>
      </c>
      <c r="AK2" s="230" t="s">
        <v>231</v>
      </c>
      <c r="AL2" s="232">
        <v>20</v>
      </c>
      <c r="AM2" s="236"/>
      <c r="AN2" s="237">
        <v>0.10347222222222223</v>
      </c>
      <c r="AO2" s="235">
        <v>0.7142857142857143</v>
      </c>
      <c r="AP2" s="230" t="s">
        <v>231</v>
      </c>
      <c r="AQ2" s="232">
        <v>8</v>
      </c>
      <c r="AR2" s="236"/>
      <c r="AS2" s="238">
        <v>4.2</v>
      </c>
      <c r="AT2" s="235">
        <v>1.4285714285714286</v>
      </c>
      <c r="AU2" s="230" t="s">
        <v>231</v>
      </c>
      <c r="AV2" s="232">
        <v>21</v>
      </c>
      <c r="AW2" s="236"/>
      <c r="AX2" s="239">
        <v>7.8019999999999996</v>
      </c>
      <c r="AY2" s="235">
        <v>2.1428571428571428</v>
      </c>
      <c r="AZ2" s="230" t="s">
        <v>231</v>
      </c>
      <c r="BA2" s="232">
        <v>5</v>
      </c>
      <c r="BB2" s="232"/>
      <c r="BC2" s="230"/>
      <c r="BD2" s="235">
        <v>0</v>
      </c>
      <c r="BE2" s="230" t="s">
        <v>229</v>
      </c>
      <c r="BF2" s="232" t="e">
        <v>#N/A</v>
      </c>
      <c r="BG2" s="233"/>
      <c r="BH2" s="232"/>
      <c r="BI2" s="235">
        <v>9.7142857142857153</v>
      </c>
      <c r="BJ2" s="232">
        <v>52</v>
      </c>
      <c r="BK2" s="230"/>
      <c r="BL2" s="230"/>
    </row>
    <row r="3" spans="1:64" s="229" customFormat="1" ht="15.5">
      <c r="A3" s="230">
        <v>3</v>
      </c>
      <c r="B3" s="229" t="s">
        <v>177</v>
      </c>
      <c r="C3" s="230"/>
      <c r="D3" s="230" t="s">
        <v>95</v>
      </c>
      <c r="E3" s="231" t="s">
        <v>71</v>
      </c>
      <c r="F3" s="242"/>
      <c r="G3" s="232" t="e">
        <v>#DIV/0!</v>
      </c>
      <c r="H3" s="233"/>
      <c r="I3" s="230"/>
      <c r="J3" s="232" t="e">
        <v>#N/A</v>
      </c>
      <c r="K3" s="233"/>
      <c r="L3" s="230">
        <v>149.5</v>
      </c>
      <c r="M3" s="235">
        <v>50</v>
      </c>
      <c r="N3" s="235">
        <v>4</v>
      </c>
      <c r="O3" s="230" t="s">
        <v>233</v>
      </c>
      <c r="P3" s="232">
        <v>8</v>
      </c>
      <c r="Q3" s="236"/>
      <c r="R3" s="230">
        <v>34.119999999999997</v>
      </c>
      <c r="S3" s="235">
        <v>25</v>
      </c>
      <c r="T3" s="232">
        <v>14</v>
      </c>
      <c r="U3" s="236"/>
      <c r="V3" s="230"/>
      <c r="W3" s="232" t="e">
        <v>#N/A</v>
      </c>
      <c r="X3" s="232"/>
      <c r="Y3" s="236"/>
      <c r="Z3" s="230"/>
      <c r="AA3" s="232" t="e">
        <v>#N/A</v>
      </c>
      <c r="AB3" s="232"/>
      <c r="AC3" s="236"/>
      <c r="AD3" s="230"/>
      <c r="AE3" s="232" t="e">
        <v>#N/A</v>
      </c>
      <c r="AF3" s="232"/>
      <c r="AG3" s="236"/>
      <c r="AH3" s="230">
        <v>42</v>
      </c>
      <c r="AI3" s="235">
        <v>75</v>
      </c>
      <c r="AJ3" s="235">
        <v>4.2857142857142856</v>
      </c>
      <c r="AK3" s="230" t="s">
        <v>232</v>
      </c>
      <c r="AL3" s="232">
        <v>3</v>
      </c>
      <c r="AM3" s="236"/>
      <c r="AN3" s="237">
        <v>0.1013888888888889</v>
      </c>
      <c r="AO3" s="235">
        <v>0.7142857142857143</v>
      </c>
      <c r="AP3" s="230" t="s">
        <v>231</v>
      </c>
      <c r="AQ3" s="232">
        <v>5</v>
      </c>
      <c r="AR3" s="236"/>
      <c r="AS3" s="238">
        <v>3.5</v>
      </c>
      <c r="AT3" s="235">
        <v>1.4285714285714286</v>
      </c>
      <c r="AU3" s="230" t="s">
        <v>231</v>
      </c>
      <c r="AV3" s="232">
        <v>25</v>
      </c>
      <c r="AW3" s="236"/>
      <c r="AX3" s="239">
        <v>8.0079999999999991</v>
      </c>
      <c r="AY3" s="235">
        <v>2.1428571428571428</v>
      </c>
      <c r="AZ3" s="230" t="s">
        <v>231</v>
      </c>
      <c r="BA3" s="232">
        <v>12</v>
      </c>
      <c r="BB3" s="232"/>
      <c r="BC3" s="230"/>
      <c r="BD3" s="235">
        <v>0</v>
      </c>
      <c r="BE3" s="230" t="s">
        <v>229</v>
      </c>
      <c r="BF3" s="232" t="e">
        <v>#N/A</v>
      </c>
      <c r="BG3" s="233"/>
      <c r="BH3" s="232"/>
      <c r="BI3" s="235">
        <v>12.571428571428569</v>
      </c>
      <c r="BJ3" s="232">
        <v>38</v>
      </c>
      <c r="BK3" s="230"/>
      <c r="BL3" s="230"/>
    </row>
    <row r="4" spans="1:64" s="229" customFormat="1" ht="15.5">
      <c r="A4" s="230">
        <v>4</v>
      </c>
      <c r="B4" s="229" t="s">
        <v>180</v>
      </c>
      <c r="C4" s="230"/>
      <c r="D4" s="230" t="s">
        <v>95</v>
      </c>
      <c r="E4" s="231" t="s">
        <v>71</v>
      </c>
      <c r="F4" s="242"/>
      <c r="G4" s="232" t="e">
        <v>#DIV/0!</v>
      </c>
      <c r="H4" s="233"/>
      <c r="I4" s="230"/>
      <c r="J4" s="232" t="e">
        <v>#N/A</v>
      </c>
      <c r="K4" s="233"/>
      <c r="L4" s="230">
        <v>142</v>
      </c>
      <c r="M4" s="235">
        <v>25</v>
      </c>
      <c r="N4" s="235">
        <v>3</v>
      </c>
      <c r="O4" s="230" t="s">
        <v>232</v>
      </c>
      <c r="P4" s="232">
        <v>19</v>
      </c>
      <c r="Q4" s="236"/>
      <c r="R4" s="230">
        <v>34.28</v>
      </c>
      <c r="S4" s="235">
        <v>25</v>
      </c>
      <c r="T4" s="232">
        <v>13</v>
      </c>
      <c r="U4" s="236"/>
      <c r="V4" s="230"/>
      <c r="W4" s="232" t="e">
        <v>#N/A</v>
      </c>
      <c r="X4" s="232"/>
      <c r="Y4" s="236"/>
      <c r="Z4" s="230"/>
      <c r="AA4" s="232" t="e">
        <v>#N/A</v>
      </c>
      <c r="AB4" s="232"/>
      <c r="AC4" s="236"/>
      <c r="AD4" s="230"/>
      <c r="AE4" s="232" t="e">
        <v>#N/A</v>
      </c>
      <c r="AF4" s="232"/>
      <c r="AG4" s="236"/>
      <c r="AH4" s="230">
        <v>40</v>
      </c>
      <c r="AI4" s="235">
        <v>75</v>
      </c>
      <c r="AJ4" s="235">
        <v>4.2857142857142856</v>
      </c>
      <c r="AK4" s="230" t="s">
        <v>232</v>
      </c>
      <c r="AL4" s="232">
        <v>5</v>
      </c>
      <c r="AM4" s="236"/>
      <c r="AN4" s="237">
        <v>0.11527777777777777</v>
      </c>
      <c r="AO4" s="235">
        <v>0.7142857142857143</v>
      </c>
      <c r="AP4" s="230" t="s">
        <v>231</v>
      </c>
      <c r="AQ4" s="232">
        <v>23</v>
      </c>
      <c r="AR4" s="236"/>
      <c r="AS4" s="238">
        <v>4.2</v>
      </c>
      <c r="AT4" s="235">
        <v>1.4285714285714286</v>
      </c>
      <c r="AU4" s="230" t="s">
        <v>231</v>
      </c>
      <c r="AV4" s="232">
        <v>21</v>
      </c>
      <c r="AW4" s="236"/>
      <c r="AX4" s="239">
        <v>8.5609999999999999</v>
      </c>
      <c r="AY4" s="235">
        <v>2.1428571428571428</v>
      </c>
      <c r="AZ4" s="230" t="s">
        <v>231</v>
      </c>
      <c r="BA4" s="232">
        <v>22</v>
      </c>
      <c r="BB4" s="232"/>
      <c r="BC4" s="230"/>
      <c r="BD4" s="235">
        <v>0</v>
      </c>
      <c r="BE4" s="230" t="s">
        <v>229</v>
      </c>
      <c r="BF4" s="232" t="e">
        <v>#N/A</v>
      </c>
      <c r="BG4" s="233"/>
      <c r="BH4" s="232"/>
      <c r="BI4" s="235">
        <v>11.571428571428571</v>
      </c>
      <c r="BJ4" s="232">
        <v>41</v>
      </c>
      <c r="BK4" s="230"/>
      <c r="BL4" s="230"/>
    </row>
    <row r="5" spans="1:64" s="229" customFormat="1" ht="15.5">
      <c r="A5" s="230">
        <v>5</v>
      </c>
      <c r="B5" s="229" t="s">
        <v>182</v>
      </c>
      <c r="C5" s="230"/>
      <c r="D5" s="230" t="s">
        <v>95</v>
      </c>
      <c r="E5" s="231" t="s">
        <v>71</v>
      </c>
      <c r="F5" s="242"/>
      <c r="G5" s="232" t="e">
        <v>#DIV/0!</v>
      </c>
      <c r="H5" s="233"/>
      <c r="I5" s="230"/>
      <c r="J5" s="232" t="e">
        <v>#N/A</v>
      </c>
      <c r="K5" s="233"/>
      <c r="L5" s="230">
        <v>156</v>
      </c>
      <c r="M5" s="235">
        <v>75</v>
      </c>
      <c r="N5" s="235">
        <v>5</v>
      </c>
      <c r="O5" s="230" t="s">
        <v>234</v>
      </c>
      <c r="P5" s="232">
        <v>5</v>
      </c>
      <c r="Q5" s="236"/>
      <c r="R5" s="230">
        <v>45.98</v>
      </c>
      <c r="S5" s="235">
        <v>75</v>
      </c>
      <c r="T5" s="232">
        <v>6</v>
      </c>
      <c r="U5" s="236"/>
      <c r="V5" s="230"/>
      <c r="W5" s="232" t="e">
        <v>#N/A</v>
      </c>
      <c r="X5" s="232"/>
      <c r="Y5" s="236"/>
      <c r="Z5" s="230"/>
      <c r="AA5" s="232" t="e">
        <v>#N/A</v>
      </c>
      <c r="AB5" s="232"/>
      <c r="AC5" s="236"/>
      <c r="AD5" s="230"/>
      <c r="AE5" s="232" t="e">
        <v>#N/A</v>
      </c>
      <c r="AF5" s="232"/>
      <c r="AG5" s="236"/>
      <c r="AH5" s="230">
        <v>37</v>
      </c>
      <c r="AI5" s="235">
        <v>50</v>
      </c>
      <c r="AJ5" s="235">
        <v>2.8571428571428572</v>
      </c>
      <c r="AK5" s="230" t="s">
        <v>230</v>
      </c>
      <c r="AL5" s="232">
        <v>12</v>
      </c>
      <c r="AM5" s="236"/>
      <c r="AN5" s="237">
        <v>0.10694444444444444</v>
      </c>
      <c r="AO5" s="235">
        <v>0.7142857142857143</v>
      </c>
      <c r="AP5" s="230" t="s">
        <v>231</v>
      </c>
      <c r="AQ5" s="232">
        <v>12</v>
      </c>
      <c r="AR5" s="236"/>
      <c r="AS5" s="238">
        <v>4.95</v>
      </c>
      <c r="AT5" s="235">
        <v>1.4285714285714286</v>
      </c>
      <c r="AU5" s="230" t="s">
        <v>231</v>
      </c>
      <c r="AV5" s="232">
        <v>13</v>
      </c>
      <c r="AW5" s="236"/>
      <c r="AX5" s="239">
        <v>8.5980000000000008</v>
      </c>
      <c r="AY5" s="235">
        <v>2.1428571428571428</v>
      </c>
      <c r="AZ5" s="230" t="s">
        <v>231</v>
      </c>
      <c r="BA5" s="232">
        <v>23</v>
      </c>
      <c r="BB5" s="232"/>
      <c r="BC5" s="230"/>
      <c r="BD5" s="235">
        <v>0</v>
      </c>
      <c r="BE5" s="230" t="s">
        <v>229</v>
      </c>
      <c r="BF5" s="232" t="e">
        <v>#N/A</v>
      </c>
      <c r="BG5" s="233"/>
      <c r="BH5" s="232"/>
      <c r="BI5" s="235">
        <v>12.142857142857142</v>
      </c>
      <c r="BJ5" s="232">
        <v>39</v>
      </c>
      <c r="BK5" s="230"/>
      <c r="BL5" s="230"/>
    </row>
    <row r="6" spans="1:64" s="229" customFormat="1" ht="15.5">
      <c r="A6" s="230">
        <v>6</v>
      </c>
      <c r="B6" s="229" t="s">
        <v>184</v>
      </c>
      <c r="C6" s="230"/>
      <c r="D6" s="230" t="s">
        <v>95</v>
      </c>
      <c r="E6" s="231" t="s">
        <v>71</v>
      </c>
      <c r="F6" s="242"/>
      <c r="G6" s="232" t="e">
        <v>#DIV/0!</v>
      </c>
      <c r="H6" s="233"/>
      <c r="I6" s="230"/>
      <c r="J6" s="232" t="e">
        <v>#N/A</v>
      </c>
      <c r="K6" s="233"/>
      <c r="L6" s="230">
        <v>122</v>
      </c>
      <c r="M6" s="235">
        <v>5</v>
      </c>
      <c r="N6" s="235">
        <v>1</v>
      </c>
      <c r="O6" s="230" t="s">
        <v>231</v>
      </c>
      <c r="P6" s="232">
        <v>30</v>
      </c>
      <c r="Q6" s="236"/>
      <c r="R6" s="230">
        <v>31.68</v>
      </c>
      <c r="S6" s="235">
        <v>25</v>
      </c>
      <c r="T6" s="232">
        <v>22</v>
      </c>
      <c r="U6" s="236"/>
      <c r="V6" s="230"/>
      <c r="W6" s="232" t="e">
        <v>#N/A</v>
      </c>
      <c r="X6" s="232"/>
      <c r="Y6" s="236"/>
      <c r="Z6" s="230"/>
      <c r="AA6" s="232" t="e">
        <v>#N/A</v>
      </c>
      <c r="AB6" s="232"/>
      <c r="AC6" s="236"/>
      <c r="AD6" s="230"/>
      <c r="AE6" s="232" t="e">
        <v>#N/A</v>
      </c>
      <c r="AF6" s="232"/>
      <c r="AG6" s="236"/>
      <c r="AH6" s="230">
        <v>28</v>
      </c>
      <c r="AI6" s="235">
        <v>10</v>
      </c>
      <c r="AJ6" s="235">
        <v>1.4285714285714286</v>
      </c>
      <c r="AK6" s="230" t="s">
        <v>231</v>
      </c>
      <c r="AL6" s="232">
        <v>30</v>
      </c>
      <c r="AM6" s="236"/>
      <c r="AN6" s="237">
        <v>0.12708333333333333</v>
      </c>
      <c r="AO6" s="235">
        <v>0.7142857142857143</v>
      </c>
      <c r="AP6" s="230" t="s">
        <v>231</v>
      </c>
      <c r="AQ6" s="232">
        <v>25</v>
      </c>
      <c r="AR6" s="236"/>
      <c r="AS6" s="238">
        <v>4.9000000000000004</v>
      </c>
      <c r="AT6" s="235">
        <v>1.4285714285714286</v>
      </c>
      <c r="AU6" s="230" t="s">
        <v>231</v>
      </c>
      <c r="AV6" s="232">
        <v>15</v>
      </c>
      <c r="AW6" s="236"/>
      <c r="AX6" s="239">
        <v>7.1159999999999997</v>
      </c>
      <c r="AY6" s="235">
        <v>10.714285714285714</v>
      </c>
      <c r="AZ6" s="230" t="s">
        <v>234</v>
      </c>
      <c r="BA6" s="232">
        <v>1</v>
      </c>
      <c r="BB6" s="232"/>
      <c r="BC6" s="230"/>
      <c r="BD6" s="235">
        <v>0</v>
      </c>
      <c r="BE6" s="230" t="s">
        <v>229</v>
      </c>
      <c r="BF6" s="232" t="e">
        <v>#N/A</v>
      </c>
      <c r="BG6" s="233"/>
      <c r="BH6" s="232"/>
      <c r="BI6" s="235">
        <v>15.285714285714285</v>
      </c>
      <c r="BJ6" s="232">
        <v>35</v>
      </c>
      <c r="BK6" s="230"/>
      <c r="BL6" s="230"/>
    </row>
    <row r="7" spans="1:64" s="229" customFormat="1" ht="15.5">
      <c r="A7" s="230">
        <v>7</v>
      </c>
      <c r="B7" s="229" t="s">
        <v>235</v>
      </c>
      <c r="C7" s="230"/>
      <c r="D7" s="230" t="s">
        <v>95</v>
      </c>
      <c r="E7" s="231" t="s">
        <v>71</v>
      </c>
      <c r="F7" s="230"/>
      <c r="G7" s="232" t="e">
        <v>#DIV/0!</v>
      </c>
      <c r="H7" s="233"/>
      <c r="I7" s="230"/>
      <c r="J7" s="232" t="e">
        <v>#N/A</v>
      </c>
      <c r="K7" s="234"/>
      <c r="L7" s="230">
        <v>142</v>
      </c>
      <c r="M7" s="235">
        <v>25</v>
      </c>
      <c r="N7" s="235">
        <v>3</v>
      </c>
      <c r="O7" s="230" t="s">
        <v>232</v>
      </c>
      <c r="P7" s="232">
        <v>19</v>
      </c>
      <c r="Q7" s="236"/>
      <c r="R7" s="230">
        <v>31.7</v>
      </c>
      <c r="S7" s="235">
        <v>25</v>
      </c>
      <c r="T7" s="232">
        <v>21</v>
      </c>
      <c r="U7" s="236"/>
      <c r="W7" s="232" t="e">
        <v>#N/A</v>
      </c>
      <c r="X7" s="232"/>
      <c r="Y7" s="236"/>
      <c r="AA7" s="232" t="e">
        <v>#N/A</v>
      </c>
      <c r="AB7" s="232"/>
      <c r="AC7" s="236"/>
      <c r="AE7" s="232" t="e">
        <v>#N/A</v>
      </c>
      <c r="AF7" s="232"/>
      <c r="AG7" s="236"/>
      <c r="AH7" s="230">
        <v>30</v>
      </c>
      <c r="AI7" s="235">
        <v>25</v>
      </c>
      <c r="AJ7" s="235">
        <v>1.4285714285714286</v>
      </c>
      <c r="AK7" s="230" t="s">
        <v>231</v>
      </c>
      <c r="AL7" s="232">
        <v>26</v>
      </c>
      <c r="AM7" s="236"/>
      <c r="AN7" s="237">
        <v>0.10277777777777779</v>
      </c>
      <c r="AO7" s="235">
        <v>0.7142857142857143</v>
      </c>
      <c r="AP7" s="230" t="s">
        <v>231</v>
      </c>
      <c r="AQ7" s="232">
        <v>6</v>
      </c>
      <c r="AR7" s="236"/>
      <c r="AS7" s="238">
        <v>5.43</v>
      </c>
      <c r="AT7" s="235">
        <v>1.4285714285714286</v>
      </c>
      <c r="AU7" s="230" t="s">
        <v>231</v>
      </c>
      <c r="AV7" s="232">
        <v>9</v>
      </c>
      <c r="AW7" s="236"/>
      <c r="AX7" s="239">
        <v>8.4269999999999996</v>
      </c>
      <c r="AY7" s="235">
        <v>2.1428571428571428</v>
      </c>
      <c r="AZ7" s="230" t="s">
        <v>231</v>
      </c>
      <c r="BA7" s="232">
        <v>19</v>
      </c>
      <c r="BB7" s="232"/>
      <c r="BC7" s="230"/>
      <c r="BD7" s="235">
        <v>0</v>
      </c>
      <c r="BE7" s="230" t="s">
        <v>229</v>
      </c>
      <c r="BF7" s="232" t="e">
        <v>#N/A</v>
      </c>
      <c r="BG7" s="233"/>
      <c r="BH7" s="232"/>
      <c r="BI7" s="235">
        <v>8.7142857142857153</v>
      </c>
      <c r="BJ7" s="232">
        <v>55</v>
      </c>
      <c r="BK7" s="230"/>
      <c r="BL7" s="230"/>
    </row>
    <row r="8" spans="1:64" s="229" customFormat="1" ht="15.5">
      <c r="A8" s="230">
        <v>8</v>
      </c>
      <c r="B8" s="229" t="s">
        <v>187</v>
      </c>
      <c r="C8" s="230"/>
      <c r="D8" s="230" t="s">
        <v>95</v>
      </c>
      <c r="E8" s="231" t="s">
        <v>71</v>
      </c>
      <c r="F8" s="230"/>
      <c r="G8" s="232" t="e">
        <v>#DIV/0!</v>
      </c>
      <c r="H8" s="233"/>
      <c r="I8" s="230"/>
      <c r="J8" s="232" t="e">
        <v>#N/A</v>
      </c>
      <c r="K8" s="234"/>
      <c r="L8" s="230">
        <v>138</v>
      </c>
      <c r="M8" s="235">
        <v>10</v>
      </c>
      <c r="N8" s="235">
        <v>2</v>
      </c>
      <c r="O8" s="230" t="s">
        <v>230</v>
      </c>
      <c r="P8" s="232">
        <v>26</v>
      </c>
      <c r="Q8" s="236"/>
      <c r="R8" s="230">
        <v>28.04</v>
      </c>
      <c r="S8" s="235">
        <v>10</v>
      </c>
      <c r="T8" s="232">
        <v>26</v>
      </c>
      <c r="U8" s="236"/>
      <c r="V8" s="115"/>
      <c r="W8" s="232" t="e">
        <v>#N/A</v>
      </c>
      <c r="X8" s="232"/>
      <c r="Y8" s="236"/>
      <c r="Z8" s="115"/>
      <c r="AA8" s="232" t="e">
        <v>#N/A</v>
      </c>
      <c r="AB8" s="232"/>
      <c r="AC8" s="236"/>
      <c r="AD8" s="115"/>
      <c r="AE8" s="232" t="e">
        <v>#N/A</v>
      </c>
      <c r="AF8" s="232"/>
      <c r="AG8" s="236"/>
      <c r="AH8" s="230">
        <v>36</v>
      </c>
      <c r="AI8" s="235">
        <v>50</v>
      </c>
      <c r="AJ8" s="235">
        <v>2.8571428571428572</v>
      </c>
      <c r="AK8" s="230" t="s">
        <v>230</v>
      </c>
      <c r="AL8" s="232">
        <v>15</v>
      </c>
      <c r="AM8" s="236"/>
      <c r="AN8" s="237">
        <v>0.10972222222222222</v>
      </c>
      <c r="AO8" s="235">
        <v>0.7142857142857143</v>
      </c>
      <c r="AP8" s="230" t="s">
        <v>231</v>
      </c>
      <c r="AQ8" s="232">
        <v>16</v>
      </c>
      <c r="AR8" s="236"/>
      <c r="AS8" s="238">
        <v>5.4</v>
      </c>
      <c r="AT8" s="235">
        <v>1.4285714285714286</v>
      </c>
      <c r="AU8" s="230" t="s">
        <v>231</v>
      </c>
      <c r="AV8" s="232">
        <v>10</v>
      </c>
      <c r="AW8" s="236"/>
      <c r="AX8" s="239">
        <v>8.4589999999999996</v>
      </c>
      <c r="AY8" s="235">
        <v>2.1428571428571428</v>
      </c>
      <c r="AZ8" s="230" t="s">
        <v>231</v>
      </c>
      <c r="BA8" s="232">
        <v>20</v>
      </c>
      <c r="BB8" s="232"/>
      <c r="BC8" s="230"/>
      <c r="BD8" s="235">
        <v>0</v>
      </c>
      <c r="BE8" s="230" t="s">
        <v>229</v>
      </c>
      <c r="BF8" s="232" t="e">
        <v>#N/A</v>
      </c>
      <c r="BG8" s="233"/>
      <c r="BH8" s="232"/>
      <c r="BI8" s="235">
        <v>9.1428571428571441</v>
      </c>
      <c r="BJ8" s="232">
        <v>54</v>
      </c>
      <c r="BK8" s="230"/>
      <c r="BL8" s="230"/>
    </row>
    <row r="9" spans="1:64" s="229" customFormat="1" ht="15.5">
      <c r="A9" s="230">
        <v>9</v>
      </c>
      <c r="B9" s="229" t="s">
        <v>191</v>
      </c>
      <c r="C9" s="230"/>
      <c r="D9" s="230" t="s">
        <v>95</v>
      </c>
      <c r="E9" s="231" t="s">
        <v>71</v>
      </c>
      <c r="F9" s="230"/>
      <c r="G9" s="232" t="e">
        <v>#DIV/0!</v>
      </c>
      <c r="H9" s="233"/>
      <c r="I9" s="230"/>
      <c r="J9" s="232" t="e">
        <v>#N/A</v>
      </c>
      <c r="K9" s="234"/>
      <c r="L9" s="230">
        <v>135.5</v>
      </c>
      <c r="M9" s="235">
        <v>5</v>
      </c>
      <c r="N9" s="235">
        <v>1</v>
      </c>
      <c r="O9" s="230" t="s">
        <v>231</v>
      </c>
      <c r="P9" s="232">
        <v>28</v>
      </c>
      <c r="Q9" s="236"/>
      <c r="R9" s="230">
        <v>27.44</v>
      </c>
      <c r="S9" s="235">
        <v>10</v>
      </c>
      <c r="T9" s="232">
        <v>29</v>
      </c>
      <c r="U9" s="236"/>
      <c r="V9" s="115"/>
      <c r="W9" s="232" t="e">
        <v>#N/A</v>
      </c>
      <c r="X9" s="232"/>
      <c r="Y9" s="236"/>
      <c r="Z9" s="115"/>
      <c r="AA9" s="232" t="e">
        <v>#N/A</v>
      </c>
      <c r="AB9" s="232"/>
      <c r="AC9" s="236"/>
      <c r="AD9" s="115"/>
      <c r="AE9" s="232" t="e">
        <v>#N/A</v>
      </c>
      <c r="AF9" s="232"/>
      <c r="AG9" s="236"/>
      <c r="AH9" s="230">
        <v>38</v>
      </c>
      <c r="AI9" s="235">
        <v>75</v>
      </c>
      <c r="AJ9" s="235">
        <v>2.8571428571428572</v>
      </c>
      <c r="AK9" s="230" t="s">
        <v>230</v>
      </c>
      <c r="AL9" s="232">
        <v>10</v>
      </c>
      <c r="AM9" s="236"/>
      <c r="AN9" s="237">
        <v>0.10694444444444444</v>
      </c>
      <c r="AO9" s="235">
        <v>0.7142857142857143</v>
      </c>
      <c r="AP9" s="230" t="s">
        <v>231</v>
      </c>
      <c r="AQ9" s="232">
        <v>12</v>
      </c>
      <c r="AR9" s="236"/>
      <c r="AS9" s="238">
        <v>6.27</v>
      </c>
      <c r="AT9" s="235">
        <v>1.4285714285714286</v>
      </c>
      <c r="AU9" s="230" t="s">
        <v>231</v>
      </c>
      <c r="AV9" s="232">
        <v>3</v>
      </c>
      <c r="AW9" s="236"/>
      <c r="AX9" s="239">
        <v>8.1739999999999995</v>
      </c>
      <c r="AY9" s="235">
        <v>2.1428571428571428</v>
      </c>
      <c r="AZ9" s="230" t="s">
        <v>231</v>
      </c>
      <c r="BA9" s="232">
        <v>15</v>
      </c>
      <c r="BB9" s="232"/>
      <c r="BC9" s="230"/>
      <c r="BD9" s="235">
        <v>0</v>
      </c>
      <c r="BE9" s="230" t="s">
        <v>229</v>
      </c>
      <c r="BF9" s="232" t="e">
        <v>#N/A</v>
      </c>
      <c r="BG9" s="233"/>
      <c r="BH9" s="232"/>
      <c r="BI9" s="235">
        <v>8.1428571428571423</v>
      </c>
      <c r="BJ9" s="232">
        <v>57</v>
      </c>
      <c r="BK9" s="230"/>
      <c r="BL9" s="230"/>
    </row>
    <row r="10" spans="1:64" s="229" customFormat="1" ht="15.5">
      <c r="A10" s="230">
        <v>10</v>
      </c>
      <c r="B10" s="229" t="s">
        <v>192</v>
      </c>
      <c r="C10" s="230"/>
      <c r="D10" s="230" t="s">
        <v>95</v>
      </c>
      <c r="E10" s="231" t="s">
        <v>71</v>
      </c>
      <c r="F10" s="230"/>
      <c r="G10" s="232" t="e">
        <v>#DIV/0!</v>
      </c>
      <c r="H10" s="233"/>
      <c r="I10" s="230"/>
      <c r="J10" s="232" t="e">
        <v>#N/A</v>
      </c>
      <c r="K10" s="234"/>
      <c r="L10" s="230">
        <v>140.5</v>
      </c>
      <c r="M10" s="235">
        <v>25</v>
      </c>
      <c r="N10" s="235">
        <v>3</v>
      </c>
      <c r="O10" s="230" t="s">
        <v>232</v>
      </c>
      <c r="P10" s="232">
        <v>22</v>
      </c>
      <c r="Q10" s="236"/>
      <c r="R10" s="230">
        <v>33.520000000000003</v>
      </c>
      <c r="S10" s="235">
        <v>25</v>
      </c>
      <c r="T10" s="232">
        <v>17</v>
      </c>
      <c r="U10" s="236"/>
      <c r="V10" s="115"/>
      <c r="W10" s="232" t="e">
        <v>#N/A</v>
      </c>
      <c r="X10" s="232"/>
      <c r="Y10" s="236"/>
      <c r="Z10" s="115"/>
      <c r="AA10" s="232" t="e">
        <v>#N/A</v>
      </c>
      <c r="AB10" s="232"/>
      <c r="AC10" s="236"/>
      <c r="AD10" s="115"/>
      <c r="AE10" s="232" t="e">
        <v>#N/A</v>
      </c>
      <c r="AF10" s="232"/>
      <c r="AG10" s="236"/>
      <c r="AH10" s="230">
        <v>35</v>
      </c>
      <c r="AI10" s="235">
        <v>50</v>
      </c>
      <c r="AJ10" s="235">
        <v>2.8571428571428572</v>
      </c>
      <c r="AK10" s="230" t="s">
        <v>230</v>
      </c>
      <c r="AL10" s="232">
        <v>18</v>
      </c>
      <c r="AM10" s="236"/>
      <c r="AN10" s="237">
        <v>0.1111111111111111</v>
      </c>
      <c r="AO10" s="235">
        <v>0.7142857142857143</v>
      </c>
      <c r="AP10" s="230" t="s">
        <v>231</v>
      </c>
      <c r="AQ10" s="232">
        <v>18</v>
      </c>
      <c r="AR10" s="236"/>
      <c r="AS10" s="238">
        <v>5.34</v>
      </c>
      <c r="AT10" s="235">
        <v>1.4285714285714286</v>
      </c>
      <c r="AU10" s="230" t="s">
        <v>231</v>
      </c>
      <c r="AV10" s="232">
        <v>11</v>
      </c>
      <c r="AW10" s="236"/>
      <c r="AX10" s="239">
        <v>8.2420000000000009</v>
      </c>
      <c r="AY10" s="235">
        <v>2.1428571428571428</v>
      </c>
      <c r="AZ10" s="230" t="s">
        <v>231</v>
      </c>
      <c r="BA10" s="232">
        <v>17</v>
      </c>
      <c r="BB10" s="232"/>
      <c r="BC10" s="230"/>
      <c r="BD10" s="235">
        <v>0</v>
      </c>
      <c r="BE10" s="230" t="s">
        <v>229</v>
      </c>
      <c r="BF10" s="232" t="e">
        <v>#N/A</v>
      </c>
      <c r="BG10" s="233"/>
      <c r="BH10" s="232"/>
      <c r="BI10" s="235">
        <v>10.142857142857142</v>
      </c>
      <c r="BJ10" s="232">
        <v>48</v>
      </c>
      <c r="BK10" s="230"/>
      <c r="BL10" s="230"/>
    </row>
    <row r="11" spans="1:64" s="229" customFormat="1" ht="15.5">
      <c r="A11" s="230">
        <v>11</v>
      </c>
      <c r="B11" s="229" t="s">
        <v>193</v>
      </c>
      <c r="C11" s="230"/>
      <c r="D11" s="230" t="s">
        <v>95</v>
      </c>
      <c r="E11" s="231" t="s">
        <v>71</v>
      </c>
      <c r="F11" s="230"/>
      <c r="G11" s="232" t="e">
        <v>#DIV/0!</v>
      </c>
      <c r="H11" s="233"/>
      <c r="I11" s="230"/>
      <c r="J11" s="232" t="e">
        <v>#N/A</v>
      </c>
      <c r="K11" s="234"/>
      <c r="L11" s="230">
        <v>140</v>
      </c>
      <c r="M11" s="235">
        <v>25</v>
      </c>
      <c r="N11" s="235">
        <v>3</v>
      </c>
      <c r="O11" s="230" t="s">
        <v>232</v>
      </c>
      <c r="P11" s="232">
        <v>23</v>
      </c>
      <c r="Q11" s="236"/>
      <c r="R11" s="230">
        <v>35.68</v>
      </c>
      <c r="S11" s="235">
        <v>50</v>
      </c>
      <c r="T11" s="232">
        <v>11</v>
      </c>
      <c r="U11" s="236"/>
      <c r="V11" s="115"/>
      <c r="W11" s="232" t="e">
        <v>#N/A</v>
      </c>
      <c r="X11" s="232"/>
      <c r="Y11" s="236"/>
      <c r="Z11" s="115"/>
      <c r="AA11" s="232" t="e">
        <v>#N/A</v>
      </c>
      <c r="AB11" s="232"/>
      <c r="AC11" s="236"/>
      <c r="AD11" s="115"/>
      <c r="AE11" s="232" t="e">
        <v>#N/A</v>
      </c>
      <c r="AF11" s="232"/>
      <c r="AG11" s="236"/>
      <c r="AH11" s="230">
        <v>40</v>
      </c>
      <c r="AI11" s="235">
        <v>75</v>
      </c>
      <c r="AJ11" s="235">
        <v>4.2857142857142856</v>
      </c>
      <c r="AK11" s="230" t="s">
        <v>232</v>
      </c>
      <c r="AL11" s="232">
        <v>5</v>
      </c>
      <c r="AM11" s="236"/>
      <c r="AN11" s="237">
        <v>0.1111111111111111</v>
      </c>
      <c r="AO11" s="235">
        <v>0.7142857142857143</v>
      </c>
      <c r="AP11" s="230" t="s">
        <v>231</v>
      </c>
      <c r="AQ11" s="232">
        <v>18</v>
      </c>
      <c r="AR11" s="236"/>
      <c r="AS11" s="238">
        <v>5.82</v>
      </c>
      <c r="AT11" s="235">
        <v>1.4285714285714286</v>
      </c>
      <c r="AU11" s="230" t="s">
        <v>231</v>
      </c>
      <c r="AV11" s="232">
        <v>4</v>
      </c>
      <c r="AW11" s="236"/>
      <c r="AX11" s="239">
        <v>8.06</v>
      </c>
      <c r="AY11" s="235">
        <v>2.1428571428571428</v>
      </c>
      <c r="AZ11" s="230" t="s">
        <v>231</v>
      </c>
      <c r="BA11" s="232">
        <v>13</v>
      </c>
      <c r="BB11" s="232"/>
      <c r="BC11" s="230"/>
      <c r="BD11" s="235">
        <v>0</v>
      </c>
      <c r="BE11" s="230" t="s">
        <v>229</v>
      </c>
      <c r="BF11" s="232" t="e">
        <v>#N/A</v>
      </c>
      <c r="BG11" s="233"/>
      <c r="BH11" s="232"/>
      <c r="BI11" s="235">
        <v>11.571428571428571</v>
      </c>
      <c r="BJ11" s="232">
        <v>41</v>
      </c>
      <c r="BK11" s="230"/>
      <c r="BL11" s="230"/>
    </row>
    <row r="12" spans="1:64" s="229" customFormat="1" ht="15.5">
      <c r="A12" s="230">
        <v>12</v>
      </c>
      <c r="B12" s="229" t="s">
        <v>195</v>
      </c>
      <c r="C12" s="230"/>
      <c r="D12" s="230" t="s">
        <v>95</v>
      </c>
      <c r="E12" s="231" t="s">
        <v>71</v>
      </c>
      <c r="F12" s="230"/>
      <c r="G12" s="232" t="e">
        <v>#DIV/0!</v>
      </c>
      <c r="H12" s="233"/>
      <c r="I12" s="230"/>
      <c r="J12" s="232" t="e">
        <v>#N/A</v>
      </c>
      <c r="K12" s="234"/>
      <c r="L12" s="230">
        <v>137</v>
      </c>
      <c r="M12" s="235">
        <v>10</v>
      </c>
      <c r="N12" s="235">
        <v>2</v>
      </c>
      <c r="O12" s="230" t="s">
        <v>230</v>
      </c>
      <c r="P12" s="232" t="e">
        <v>#N/A</v>
      </c>
      <c r="Q12" s="236"/>
      <c r="R12" s="230">
        <v>28.42</v>
      </c>
      <c r="S12" s="235">
        <v>10</v>
      </c>
      <c r="T12" s="232" t="e">
        <v>#N/A</v>
      </c>
      <c r="U12" s="236"/>
      <c r="V12" s="115"/>
      <c r="W12" s="232" t="e">
        <v>#N/A</v>
      </c>
      <c r="X12" s="232"/>
      <c r="Y12" s="236"/>
      <c r="Z12" s="115"/>
      <c r="AA12" s="232" t="e">
        <v>#N/A</v>
      </c>
      <c r="AB12" s="232"/>
      <c r="AC12" s="236"/>
      <c r="AD12" s="115"/>
      <c r="AE12" s="232" t="e">
        <v>#N/A</v>
      </c>
      <c r="AF12" s="232"/>
      <c r="AG12" s="236"/>
      <c r="AH12" s="230">
        <v>38</v>
      </c>
      <c r="AI12" s="235">
        <v>75</v>
      </c>
      <c r="AJ12" s="235">
        <v>2.8571428571428572</v>
      </c>
      <c r="AK12" s="230" t="s">
        <v>230</v>
      </c>
      <c r="AL12" s="232">
        <v>10</v>
      </c>
      <c r="AM12" s="236"/>
      <c r="AN12" s="237">
        <v>0.11527777777777777</v>
      </c>
      <c r="AO12" s="235">
        <v>0.7142857142857143</v>
      </c>
      <c r="AP12" s="230" t="s">
        <v>231</v>
      </c>
      <c r="AQ12" s="232">
        <v>21</v>
      </c>
      <c r="AR12" s="236"/>
      <c r="AS12" s="238">
        <v>4.67</v>
      </c>
      <c r="AT12" s="235">
        <v>1.4285714285714286</v>
      </c>
      <c r="AU12" s="230" t="s">
        <v>231</v>
      </c>
      <c r="AV12" s="232" t="e">
        <v>#N/A</v>
      </c>
      <c r="AW12" s="236"/>
      <c r="AX12" s="239">
        <v>8.1460000000000008</v>
      </c>
      <c r="AY12" s="235">
        <v>2.1428571428571428</v>
      </c>
      <c r="AZ12" s="230" t="s">
        <v>231</v>
      </c>
      <c r="BA12" s="232">
        <v>13</v>
      </c>
      <c r="BB12" s="232"/>
      <c r="BC12" s="230"/>
      <c r="BD12" s="235">
        <v>0</v>
      </c>
      <c r="BE12" s="230" t="s">
        <v>229</v>
      </c>
      <c r="BF12" s="232" t="e">
        <v>#N/A</v>
      </c>
      <c r="BG12" s="233"/>
      <c r="BH12" s="232"/>
      <c r="BI12" s="235">
        <v>9.1428571428571441</v>
      </c>
      <c r="BJ12" s="232">
        <v>54</v>
      </c>
      <c r="BK12" s="230"/>
      <c r="BL12" s="230"/>
    </row>
    <row r="13" spans="1:64" s="229" customFormat="1" ht="15.5">
      <c r="A13" s="230">
        <v>13</v>
      </c>
      <c r="B13" s="229" t="s">
        <v>196</v>
      </c>
      <c r="C13" s="230"/>
      <c r="D13" s="230" t="s">
        <v>95</v>
      </c>
      <c r="E13" s="231" t="s">
        <v>71</v>
      </c>
      <c r="F13" s="230"/>
      <c r="G13" s="232" t="e">
        <v>#DIV/0!</v>
      </c>
      <c r="H13" s="233"/>
      <c r="I13" s="230"/>
      <c r="J13" s="232" t="e">
        <v>#N/A</v>
      </c>
      <c r="K13" s="234"/>
      <c r="L13" s="230">
        <v>150</v>
      </c>
      <c r="M13" s="235">
        <v>50</v>
      </c>
      <c r="N13" s="235">
        <v>4</v>
      </c>
      <c r="O13" s="230" t="s">
        <v>233</v>
      </c>
      <c r="P13" s="232" t="e">
        <v>#N/A</v>
      </c>
      <c r="Q13" s="236"/>
      <c r="R13" s="230">
        <v>49.28</v>
      </c>
      <c r="S13" s="235">
        <v>90</v>
      </c>
      <c r="T13" s="232" t="e">
        <v>#N/A</v>
      </c>
      <c r="U13" s="236"/>
      <c r="V13" s="115"/>
      <c r="W13" s="232" t="e">
        <v>#N/A</v>
      </c>
      <c r="X13" s="232"/>
      <c r="Y13" s="236"/>
      <c r="Z13" s="115"/>
      <c r="AA13" s="232" t="e">
        <v>#N/A</v>
      </c>
      <c r="AB13" s="232"/>
      <c r="AC13" s="236"/>
      <c r="AD13" s="115"/>
      <c r="AE13" s="232" t="e">
        <v>#N/A</v>
      </c>
      <c r="AF13" s="232"/>
      <c r="AG13" s="236"/>
      <c r="AH13" s="230">
        <v>32</v>
      </c>
      <c r="AI13" s="235">
        <v>25</v>
      </c>
      <c r="AJ13" s="235">
        <v>1.4285714285714286</v>
      </c>
      <c r="AK13" s="230" t="s">
        <v>231</v>
      </c>
      <c r="AL13" s="232" t="e">
        <v>#N/A</v>
      </c>
      <c r="AM13" s="236"/>
      <c r="AN13" s="237">
        <v>0.14305555555555557</v>
      </c>
      <c r="AO13" s="235">
        <v>0.7142857142857143</v>
      </c>
      <c r="AP13" s="230" t="s">
        <v>231</v>
      </c>
      <c r="AQ13" s="232">
        <v>27</v>
      </c>
      <c r="AR13" s="236"/>
      <c r="AS13" s="238">
        <v>4.75</v>
      </c>
      <c r="AT13" s="235">
        <v>1.4285714285714286</v>
      </c>
      <c r="AU13" s="230" t="s">
        <v>231</v>
      </c>
      <c r="AV13" s="232" t="e">
        <v>#N/A</v>
      </c>
      <c r="AW13" s="236"/>
      <c r="AX13" s="239">
        <v>9.0489999999999995</v>
      </c>
      <c r="AY13" s="235">
        <v>2.1428571428571428</v>
      </c>
      <c r="AZ13" s="230" t="s">
        <v>231</v>
      </c>
      <c r="BA13" s="232">
        <v>27</v>
      </c>
      <c r="BB13" s="232"/>
      <c r="BC13" s="230"/>
      <c r="BD13" s="235">
        <v>0</v>
      </c>
      <c r="BE13" s="230" t="s">
        <v>229</v>
      </c>
      <c r="BF13" s="232" t="e">
        <v>#N/A</v>
      </c>
      <c r="BG13" s="233"/>
      <c r="BH13" s="232"/>
      <c r="BI13" s="235">
        <v>9.7142857142857153</v>
      </c>
      <c r="BJ13" s="232">
        <v>52</v>
      </c>
      <c r="BK13" s="230"/>
      <c r="BL13" s="230"/>
    </row>
    <row r="14" spans="1:64" s="229" customFormat="1" ht="15.5">
      <c r="A14" s="230">
        <v>14</v>
      </c>
      <c r="B14" s="229" t="s">
        <v>199</v>
      </c>
      <c r="C14" s="230"/>
      <c r="D14" s="230" t="s">
        <v>95</v>
      </c>
      <c r="E14" s="231" t="s">
        <v>71</v>
      </c>
      <c r="F14" s="230"/>
      <c r="G14" s="232" t="e">
        <v>#DIV/0!</v>
      </c>
      <c r="H14" s="233"/>
      <c r="I14" s="230"/>
      <c r="J14" s="232" t="e">
        <v>#N/A</v>
      </c>
      <c r="K14" s="234"/>
      <c r="L14" s="230">
        <v>138</v>
      </c>
      <c r="M14" s="235">
        <v>10</v>
      </c>
      <c r="N14" s="235">
        <v>2</v>
      </c>
      <c r="O14" s="230" t="s">
        <v>230</v>
      </c>
      <c r="P14" s="232">
        <v>26</v>
      </c>
      <c r="Q14" s="236"/>
      <c r="R14" s="230">
        <v>33.700000000000003</v>
      </c>
      <c r="S14" s="235">
        <v>25</v>
      </c>
      <c r="T14" s="232" t="e">
        <v>#N/A</v>
      </c>
      <c r="U14" s="236"/>
      <c r="V14" s="115"/>
      <c r="W14" s="232" t="e">
        <v>#N/A</v>
      </c>
      <c r="X14" s="232"/>
      <c r="Y14" s="236"/>
      <c r="Z14" s="115"/>
      <c r="AA14" s="232" t="e">
        <v>#N/A</v>
      </c>
      <c r="AB14" s="232"/>
      <c r="AC14" s="236"/>
      <c r="AD14" s="115"/>
      <c r="AE14" s="232" t="e">
        <v>#N/A</v>
      </c>
      <c r="AF14" s="232"/>
      <c r="AG14" s="236"/>
      <c r="AH14" s="230">
        <v>35</v>
      </c>
      <c r="AI14" s="235">
        <v>50</v>
      </c>
      <c r="AJ14" s="235">
        <v>2.8571428571428572</v>
      </c>
      <c r="AK14" s="230" t="s">
        <v>230</v>
      </c>
      <c r="AL14" s="232">
        <v>18</v>
      </c>
      <c r="AM14" s="236"/>
      <c r="AN14" s="237">
        <v>0.1111111111111111</v>
      </c>
      <c r="AO14" s="235">
        <v>0.7142857142857143</v>
      </c>
      <c r="AP14" s="230" t="s">
        <v>231</v>
      </c>
      <c r="AQ14" s="232">
        <v>17</v>
      </c>
      <c r="AR14" s="236"/>
      <c r="AS14" s="238">
        <v>5.86</v>
      </c>
      <c r="AT14" s="235">
        <v>1.4285714285714286</v>
      </c>
      <c r="AU14" s="230" t="s">
        <v>231</v>
      </c>
      <c r="AV14" s="232" t="e">
        <v>#N/A</v>
      </c>
      <c r="AW14" s="236"/>
      <c r="AX14" s="239">
        <v>8.2089999999999996</v>
      </c>
      <c r="AY14" s="235">
        <v>2.1428571428571428</v>
      </c>
      <c r="AZ14" s="230" t="s">
        <v>231</v>
      </c>
      <c r="BA14" s="232">
        <v>14</v>
      </c>
      <c r="BB14" s="232"/>
      <c r="BC14" s="230"/>
      <c r="BD14" s="235" t="e">
        <v>#DIV/0!</v>
      </c>
      <c r="BE14" s="230" t="s">
        <v>229</v>
      </c>
      <c r="BF14" s="232" t="e">
        <v>#N/A</v>
      </c>
      <c r="BG14" s="233"/>
      <c r="BH14" s="232"/>
      <c r="BI14" s="235" t="e">
        <v>#DIV/0!</v>
      </c>
      <c r="BJ14" s="232" t="e">
        <v>#DIV/0!</v>
      </c>
      <c r="BK14" s="230"/>
      <c r="BL14" s="230"/>
    </row>
    <row r="15" spans="1:64" s="229" customFormat="1" ht="15.5">
      <c r="A15" s="230">
        <v>15</v>
      </c>
      <c r="B15" s="229" t="s">
        <v>200</v>
      </c>
      <c r="C15" s="230"/>
      <c r="D15" s="230" t="s">
        <v>95</v>
      </c>
      <c r="E15" s="231" t="s">
        <v>71</v>
      </c>
      <c r="F15" s="230"/>
      <c r="G15" s="232" t="e">
        <v>#DIV/0!</v>
      </c>
      <c r="H15" s="233"/>
      <c r="I15" s="230"/>
      <c r="J15" s="232" t="e">
        <v>#N/A</v>
      </c>
      <c r="K15" s="234"/>
      <c r="L15" s="230">
        <v>136</v>
      </c>
      <c r="M15" s="235">
        <v>5</v>
      </c>
      <c r="N15" s="235">
        <v>1</v>
      </c>
      <c r="O15" s="230" t="s">
        <v>231</v>
      </c>
      <c r="P15" s="232">
        <v>27</v>
      </c>
      <c r="Q15" s="236"/>
      <c r="R15" s="230">
        <v>28.24</v>
      </c>
      <c r="S15" s="235">
        <v>10</v>
      </c>
      <c r="T15" s="232" t="e">
        <v>#N/A</v>
      </c>
      <c r="U15" s="236"/>
      <c r="V15" s="115"/>
      <c r="W15" s="232" t="e">
        <v>#N/A</v>
      </c>
      <c r="X15" s="232"/>
      <c r="Y15" s="236"/>
      <c r="Z15" s="115"/>
      <c r="AA15" s="232" t="e">
        <v>#N/A</v>
      </c>
      <c r="AB15" s="232"/>
      <c r="AC15" s="236"/>
      <c r="AD15" s="115"/>
      <c r="AE15" s="232" t="e">
        <v>#N/A</v>
      </c>
      <c r="AF15" s="232"/>
      <c r="AG15" s="236"/>
      <c r="AH15" s="230">
        <v>35</v>
      </c>
      <c r="AI15" s="235">
        <v>50</v>
      </c>
      <c r="AJ15" s="235">
        <v>2.8571428571428572</v>
      </c>
      <c r="AK15" s="230" t="s">
        <v>230</v>
      </c>
      <c r="AL15" s="232">
        <v>18</v>
      </c>
      <c r="AM15" s="236"/>
      <c r="AN15" s="237">
        <v>9.5138888888888884E-2</v>
      </c>
      <c r="AO15" s="235">
        <v>0.7142857142857143</v>
      </c>
      <c r="AP15" s="230" t="s">
        <v>231</v>
      </c>
      <c r="AQ15" s="232">
        <v>1</v>
      </c>
      <c r="AR15" s="236"/>
      <c r="AS15" s="238">
        <v>5.64</v>
      </c>
      <c r="AT15" s="235">
        <v>1.4285714285714286</v>
      </c>
      <c r="AU15" s="230" t="s">
        <v>231</v>
      </c>
      <c r="AV15" s="232" t="e">
        <v>#N/A</v>
      </c>
      <c r="AW15" s="236"/>
      <c r="AX15" s="239">
        <v>8.3119999999999994</v>
      </c>
      <c r="AY15" s="235">
        <v>2.1428571428571428</v>
      </c>
      <c r="AZ15" s="230" t="s">
        <v>231</v>
      </c>
      <c r="BA15" s="232">
        <v>17</v>
      </c>
      <c r="BB15" s="232"/>
      <c r="BC15" s="230"/>
      <c r="BD15" s="235" t="e">
        <v>#DIV/0!</v>
      </c>
      <c r="BE15" s="230" t="s">
        <v>229</v>
      </c>
      <c r="BF15" s="232" t="e">
        <v>#N/A</v>
      </c>
      <c r="BG15" s="233"/>
      <c r="BH15" s="232"/>
      <c r="BI15" s="235" t="e">
        <v>#DIV/0!</v>
      </c>
      <c r="BJ15" s="232" t="e">
        <v>#DIV/0!</v>
      </c>
      <c r="BK15" s="230"/>
      <c r="BL15" s="2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zoomScale="80" zoomScaleNormal="80" zoomScalePageLayoutView="80" workbookViewId="0">
      <selection activeCell="Q10" sqref="Q10"/>
    </sheetView>
  </sheetViews>
  <sheetFormatPr defaultColWidth="8.81640625" defaultRowHeight="14.5"/>
  <cols>
    <col min="1" max="1" width="13.7265625" style="145" customWidth="1"/>
    <col min="2" max="2" width="19.81640625" style="145" customWidth="1"/>
    <col min="3" max="3" width="10.453125" style="145" bestFit="1" customWidth="1"/>
    <col min="4" max="4" width="11.453125" style="145" bestFit="1" customWidth="1"/>
    <col min="5" max="5" width="0.81640625" style="145" customWidth="1"/>
    <col min="6" max="6" width="11.1796875" style="145" bestFit="1" customWidth="1"/>
    <col min="7" max="7" width="11.453125" style="145" customWidth="1"/>
    <col min="8" max="8" width="12" style="169" bestFit="1" customWidth="1"/>
    <col min="9" max="9" width="14" style="169" customWidth="1"/>
    <col min="10" max="10" width="11" style="169" bestFit="1" customWidth="1"/>
    <col min="11" max="11" width="10.453125" customWidth="1"/>
  </cols>
  <sheetData>
    <row r="1" spans="1:17" ht="54.65" customHeight="1">
      <c r="A1" s="336" t="s">
        <v>101</v>
      </c>
      <c r="B1" s="336"/>
      <c r="C1" s="336"/>
      <c r="D1" s="336"/>
      <c r="E1" s="336"/>
      <c r="F1" s="336"/>
      <c r="G1" s="336"/>
      <c r="H1" s="170"/>
      <c r="I1" s="170"/>
      <c r="J1" s="170"/>
    </row>
    <row r="2" spans="1:17">
      <c r="A2" s="212"/>
      <c r="B2" s="212"/>
      <c r="C2" s="212"/>
      <c r="D2" s="212"/>
      <c r="E2" s="212"/>
      <c r="F2" s="212"/>
      <c r="G2" s="212"/>
    </row>
    <row r="3" spans="1:17">
      <c r="A3" s="213" t="s">
        <v>1</v>
      </c>
      <c r="B3" s="214" t="s">
        <v>238</v>
      </c>
      <c r="C3" s="215"/>
      <c r="D3" s="215"/>
      <c r="E3" s="215"/>
      <c r="F3" s="213" t="s">
        <v>6</v>
      </c>
      <c r="G3" s="216" t="e">
        <f>VLOOKUP(B3,'Data_Rank (BOYS)'!B:BT,7,FALSE)</f>
        <v>#N/A</v>
      </c>
    </row>
    <row r="4" spans="1:17">
      <c r="A4" s="212"/>
      <c r="B4" s="212"/>
      <c r="C4" s="212"/>
      <c r="D4" s="212"/>
      <c r="E4" s="212"/>
      <c r="F4" s="212"/>
      <c r="G4" s="217"/>
    </row>
    <row r="5" spans="1:17">
      <c r="A5" s="213" t="s">
        <v>73</v>
      </c>
      <c r="B5" s="261" t="e">
        <f>VLOOKUP(B3,'Data_Rank (BOYS)'!B:BT,2,FALSE)</f>
        <v>#N/A</v>
      </c>
      <c r="C5" s="218"/>
      <c r="D5" s="218"/>
      <c r="E5" s="218"/>
      <c r="F5" s="213" t="s">
        <v>78</v>
      </c>
      <c r="G5" s="219" t="e">
        <f>VLOOKUP(B3,'Data_Rank (BOYS)'!B:BT,6,FALSE)</f>
        <v>#N/A</v>
      </c>
    </row>
    <row r="6" spans="1:17">
      <c r="A6" s="212"/>
      <c r="B6" s="212"/>
      <c r="C6" s="212"/>
      <c r="D6" s="212"/>
      <c r="E6" s="212"/>
      <c r="F6" s="212"/>
      <c r="G6" s="212"/>
    </row>
    <row r="7" spans="1:17">
      <c r="A7" s="220"/>
      <c r="B7" s="220"/>
      <c r="C7" s="220"/>
      <c r="D7" s="220"/>
      <c r="E7" s="220"/>
      <c r="F7" s="220"/>
      <c r="G7" s="220"/>
    </row>
    <row r="8" spans="1:17" ht="18.5">
      <c r="A8" s="337" t="s">
        <v>79</v>
      </c>
      <c r="B8" s="337"/>
      <c r="C8" s="337"/>
      <c r="D8" s="337"/>
      <c r="E8" s="337"/>
      <c r="F8" s="337"/>
      <c r="G8" s="337"/>
      <c r="H8" s="146"/>
      <c r="I8" s="146"/>
      <c r="J8" s="147"/>
    </row>
    <row r="9" spans="1:17" ht="6" customHeight="1">
      <c r="A9" s="259"/>
      <c r="B9" s="259"/>
      <c r="C9" s="259"/>
      <c r="D9" s="259"/>
      <c r="E9" s="222"/>
      <c r="F9" s="223"/>
      <c r="G9" s="223"/>
      <c r="H9" s="146"/>
      <c r="I9" s="146"/>
      <c r="J9" s="147"/>
    </row>
    <row r="10" spans="1:17">
      <c r="A10" s="212"/>
      <c r="B10" s="212"/>
      <c r="C10" s="224" t="s">
        <v>76</v>
      </c>
      <c r="D10" s="225" t="s">
        <v>19</v>
      </c>
      <c r="E10" s="215"/>
      <c r="F10" s="215" t="s">
        <v>85</v>
      </c>
      <c r="G10" s="226"/>
      <c r="H10" s="227"/>
      <c r="I10" s="227"/>
      <c r="J10" s="209"/>
      <c r="K10" s="210"/>
      <c r="L10" s="209"/>
      <c r="M10" s="209"/>
      <c r="N10" s="207"/>
      <c r="Q10" s="207"/>
    </row>
    <row r="11" spans="1:17">
      <c r="A11" s="325" t="s">
        <v>77</v>
      </c>
      <c r="B11" s="325"/>
      <c r="C11" s="172" t="e">
        <f>VLOOKUP(B3,'Data_Rank (BOYS)'!B:BT,14,FALSE)</f>
        <v>#N/A</v>
      </c>
      <c r="D11" s="153" t="e">
        <f>VLOOKUP(B3,'Data_Rank (BOYS)'!B:BT,15,FALSE)</f>
        <v>#N/A</v>
      </c>
      <c r="E11" s="154"/>
      <c r="F11" s="177" t="e">
        <f>HLOOKUP(G3,'Data_Rank (BOYS)'!P42:Q47,3,FALSE)</f>
        <v>#N/A</v>
      </c>
      <c r="G11" s="150"/>
      <c r="H11" s="227"/>
      <c r="I11" s="227"/>
      <c r="J11" s="210"/>
      <c r="K11" s="211"/>
      <c r="L11" s="211"/>
      <c r="M11" s="211"/>
    </row>
    <row r="12" spans="1:17" ht="19.5" customHeight="1">
      <c r="C12" s="161"/>
      <c r="D12" s="156"/>
      <c r="E12" s="157"/>
      <c r="F12" s="147"/>
      <c r="G12" s="150"/>
      <c r="H12" s="227"/>
      <c r="I12" s="227"/>
      <c r="J12" s="210"/>
      <c r="K12" s="211"/>
      <c r="L12" s="209"/>
      <c r="M12" s="211"/>
    </row>
    <row r="13" spans="1:17">
      <c r="C13" s="173" t="s">
        <v>76</v>
      </c>
      <c r="D13" s="171" t="s">
        <v>19</v>
      </c>
      <c r="E13" s="157"/>
      <c r="F13" s="205" t="s">
        <v>85</v>
      </c>
      <c r="G13" s="150"/>
      <c r="H13" s="228"/>
      <c r="I13" s="227"/>
      <c r="J13" s="155"/>
    </row>
    <row r="14" spans="1:17">
      <c r="A14" s="325" t="s">
        <v>96</v>
      </c>
      <c r="B14" s="325"/>
      <c r="C14" s="172" t="e">
        <f>VLOOKUP(B3,'Data_Rank (BOYS)'!B:BT,20,FALSE)</f>
        <v>#N/A</v>
      </c>
      <c r="D14" s="153" t="e">
        <f>VLOOKUP(B3,'Data_Rank (BOYS)'!B:BT,21,FALSE)</f>
        <v>#N/A</v>
      </c>
      <c r="E14" s="157"/>
      <c r="F14" s="177" t="e">
        <f>HLOOKUP(G3,'Data_Rank (BOYS)'!V42:W47,3,FALSE)</f>
        <v>#N/A</v>
      </c>
      <c r="G14" s="150"/>
      <c r="H14" s="147"/>
      <c r="I14" s="151"/>
      <c r="J14" s="155"/>
    </row>
    <row r="15" spans="1:17" ht="7.5" customHeight="1">
      <c r="C15" s="175"/>
      <c r="D15" s="156"/>
      <c r="E15" s="157"/>
      <c r="F15" s="147"/>
      <c r="G15" s="150"/>
      <c r="H15" s="147"/>
      <c r="I15" s="151"/>
      <c r="J15" s="155"/>
    </row>
    <row r="16" spans="1:17">
      <c r="C16" s="173" t="s">
        <v>76</v>
      </c>
      <c r="D16" s="171" t="s">
        <v>85</v>
      </c>
      <c r="E16" s="157"/>
      <c r="F16" s="147"/>
      <c r="G16" s="150"/>
      <c r="H16" s="208"/>
      <c r="I16" s="151"/>
      <c r="J16" s="155"/>
    </row>
    <row r="17" spans="1:10">
      <c r="A17" s="325" t="s">
        <v>97</v>
      </c>
      <c r="B17" s="325"/>
      <c r="C17" s="172" t="e">
        <f>VLOOKUP(B3,'Data_Rank (BOYS)'!B:BT,24,FALSE)</f>
        <v>#N/A</v>
      </c>
      <c r="D17" s="177" t="e">
        <f>HLOOKUP(G3,'Data_Rank (BOYS)'!Y42:Z47,3,FALSE)</f>
        <v>#N/A</v>
      </c>
      <c r="E17" s="157"/>
      <c r="F17" s="147"/>
      <c r="G17" s="150"/>
      <c r="H17" s="147"/>
      <c r="I17" s="151"/>
      <c r="J17" s="155"/>
    </row>
    <row r="18" spans="1:10">
      <c r="A18" s="325" t="s">
        <v>89</v>
      </c>
      <c r="B18" s="325"/>
      <c r="C18" s="172" t="e">
        <f>VLOOKUP(B3,'Data_Rank (BOYS)'!B:BT,28,FALSE)</f>
        <v>#N/A</v>
      </c>
      <c r="D18" s="177" t="e">
        <f>HLOOKUP(G3,'Data_Rank (BOYS)'!AC42:AD47,3,FALSE)</f>
        <v>#N/A</v>
      </c>
      <c r="E18" s="157"/>
      <c r="F18" s="147"/>
      <c r="G18" s="150"/>
      <c r="H18" s="147"/>
      <c r="I18" s="151"/>
      <c r="J18" s="155"/>
    </row>
    <row r="19" spans="1:10">
      <c r="A19" s="325" t="s">
        <v>105</v>
      </c>
      <c r="B19" s="325"/>
      <c r="C19" s="172" t="e">
        <f>VLOOKUP(B3,'Data_Rank (BOYS)'!B:BT,32,FALSE)</f>
        <v>#N/A</v>
      </c>
      <c r="D19" s="177" t="e">
        <f>HLOOKUP(G3,'Data_Rank (BOYS)'!AG42:AH47,3,FALSE)</f>
        <v>#N/A</v>
      </c>
      <c r="E19" s="157"/>
      <c r="F19" s="147"/>
      <c r="G19" s="150"/>
      <c r="H19" s="147"/>
      <c r="I19" s="151"/>
      <c r="J19" s="155"/>
    </row>
    <row r="20" spans="1:10" ht="14.15" customHeight="1">
      <c r="A20" s="158"/>
      <c r="B20" s="158"/>
      <c r="C20" s="157"/>
      <c r="D20" s="157"/>
      <c r="E20" s="157"/>
      <c r="F20" s="147"/>
      <c r="G20" s="147"/>
      <c r="H20" s="147"/>
      <c r="I20" s="147"/>
      <c r="J20" s="147"/>
    </row>
    <row r="21" spans="1:10">
      <c r="A21" s="167"/>
      <c r="B21" s="167"/>
      <c r="C21" s="167"/>
      <c r="D21" s="167"/>
      <c r="E21" s="167"/>
      <c r="F21" s="167"/>
      <c r="G21" s="167"/>
    </row>
    <row r="22" spans="1:10" ht="18.5">
      <c r="A22" s="326" t="s">
        <v>82</v>
      </c>
      <c r="B22" s="326"/>
      <c r="C22" s="326"/>
      <c r="D22" s="326"/>
      <c r="E22" s="326"/>
      <c r="F22" s="326"/>
      <c r="G22" s="326"/>
      <c r="H22" s="146"/>
      <c r="I22" s="146"/>
      <c r="J22" s="147"/>
    </row>
    <row r="23" spans="1:10" ht="9" customHeight="1">
      <c r="A23" s="258"/>
      <c r="B23" s="258"/>
      <c r="C23" s="258"/>
      <c r="D23" s="258"/>
      <c r="E23" s="258"/>
      <c r="G23" s="146"/>
      <c r="H23" s="146"/>
      <c r="I23" s="146"/>
      <c r="J23" s="147"/>
    </row>
    <row r="24" spans="1:10">
      <c r="A24" s="158"/>
      <c r="B24" s="158"/>
      <c r="C24" s="173" t="s">
        <v>74</v>
      </c>
      <c r="D24" s="171" t="s">
        <v>85</v>
      </c>
      <c r="E24" s="149"/>
      <c r="F24" s="173" t="s">
        <v>74</v>
      </c>
      <c r="G24" s="171" t="s">
        <v>85</v>
      </c>
      <c r="H24" s="159"/>
      <c r="I24" s="159"/>
      <c r="J24" s="159"/>
    </row>
    <row r="25" spans="1:10" ht="15.5">
      <c r="A25" s="260" t="s">
        <v>98</v>
      </c>
      <c r="B25" s="158"/>
      <c r="C25" s="168" t="e">
        <f>VLOOKUP(B3,'Data_Rank (BOYS)'!B:BT,8,FALSE)</f>
        <v>#N/A</v>
      </c>
      <c r="D25" s="177" t="e">
        <f>HLOOKUP(G3,'Data_Rank (BOYS)'!H42:I47,3,FALSE)</f>
        <v>#N/A</v>
      </c>
      <c r="E25" s="154"/>
      <c r="F25" s="152" t="e">
        <f>VLOOKUP(B3,'Data_Rank (BOYS)'!B:BT,11,FALSE)</f>
        <v>#N/A</v>
      </c>
      <c r="G25" s="177" t="e">
        <f>HLOOKUP(G3,'Data_Rank (BOYS)'!L42:M47,3,FALSE)</f>
        <v>#N/A</v>
      </c>
      <c r="H25" s="160"/>
      <c r="I25" s="160"/>
      <c r="J25" s="160"/>
    </row>
    <row r="26" spans="1:10" ht="7" customHeight="1">
      <c r="B26" s="158"/>
      <c r="C26" s="175"/>
      <c r="D26" s="156"/>
      <c r="G26" s="151"/>
      <c r="H26" s="151"/>
      <c r="I26" s="151"/>
      <c r="J26" s="151"/>
    </row>
    <row r="27" spans="1:10">
      <c r="B27" s="158"/>
      <c r="C27" s="176" t="s">
        <v>76</v>
      </c>
      <c r="D27" s="178" t="s">
        <v>19</v>
      </c>
      <c r="F27" s="205" t="s">
        <v>85</v>
      </c>
      <c r="G27" s="151"/>
      <c r="H27" s="151"/>
      <c r="I27" s="151"/>
      <c r="J27" s="151"/>
    </row>
    <row r="28" spans="1:10">
      <c r="A28" s="260" t="s">
        <v>99</v>
      </c>
      <c r="B28" s="158"/>
      <c r="C28" s="168" t="e">
        <f>VLOOKUP(B3,'Data_Rank (BOYS)'!B:BT,36,FALSE)</f>
        <v>#N/A</v>
      </c>
      <c r="D28" s="153" t="e">
        <f>VLOOKUP(B3,'Data_Rank (BOYS)'!B:BT,37,FALSE)</f>
        <v>#N/A</v>
      </c>
      <c r="E28" s="154"/>
      <c r="F28" s="177" t="e">
        <f>HLOOKUP(G3,'Data_Rank (BOYS)'!AK42:AL47,3,FALSE)</f>
        <v>#N/A</v>
      </c>
      <c r="G28" s="151"/>
      <c r="H28" s="151"/>
      <c r="I28" s="151"/>
      <c r="J28" s="151"/>
    </row>
    <row r="29" spans="1:10" ht="7.5" customHeight="1">
      <c r="A29" s="260"/>
      <c r="B29" s="158"/>
      <c r="C29" s="175"/>
      <c r="D29" s="155"/>
      <c r="E29" s="154"/>
      <c r="F29" s="154"/>
      <c r="G29" s="151"/>
      <c r="H29" s="151"/>
      <c r="I29" s="151"/>
      <c r="J29" s="151"/>
    </row>
    <row r="30" spans="1:10">
      <c r="B30" s="158"/>
      <c r="C30" s="176" t="s">
        <v>76</v>
      </c>
      <c r="D30" s="178" t="s">
        <v>85</v>
      </c>
      <c r="E30" s="154"/>
      <c r="F30" s="154"/>
      <c r="G30" s="151"/>
      <c r="H30" s="151"/>
      <c r="I30" s="151"/>
      <c r="J30" s="151"/>
    </row>
    <row r="31" spans="1:10">
      <c r="A31" s="260" t="s">
        <v>100</v>
      </c>
      <c r="B31" s="158"/>
      <c r="C31" s="200" t="e">
        <f>VLOOKUP(B3,'Data_Rank (BOYS)'!B:BT,42,FALSE)</f>
        <v>#N/A</v>
      </c>
      <c r="D31" s="201" t="e">
        <f>HLOOKUP(G3,'Data_Rank (BOYS)'!AQ42:AR47,3,FALSE)</f>
        <v>#N/A</v>
      </c>
      <c r="E31" s="154"/>
      <c r="F31" s="154"/>
      <c r="G31" s="151"/>
      <c r="H31" s="151"/>
      <c r="I31" s="151"/>
      <c r="J31" s="151"/>
    </row>
    <row r="32" spans="1:10">
      <c r="A32" s="260" t="s">
        <v>92</v>
      </c>
      <c r="B32" s="158"/>
      <c r="C32" s="168" t="e">
        <f>VLOOKUP(B3,'Data_Rank (BOYS)'!B:BT,47,FALSE)</f>
        <v>#N/A</v>
      </c>
      <c r="D32" s="202" t="e">
        <f>HLOOKUP(G3,'Data_Rank (BOYS)'!AW42:AX47,3,FALSE)</f>
        <v>#N/A</v>
      </c>
      <c r="E32" s="154"/>
      <c r="F32" s="154"/>
      <c r="G32" s="151"/>
      <c r="H32" s="151"/>
      <c r="I32" s="151"/>
      <c r="J32" s="151"/>
    </row>
    <row r="33" spans="1:10">
      <c r="A33" s="260" t="s">
        <v>91</v>
      </c>
      <c r="B33" s="158"/>
      <c r="C33" s="206" t="e">
        <f>VLOOKUP(B3,'Data_Rank (BOYS)'!B:BT,52,FALSE)</f>
        <v>#N/A</v>
      </c>
      <c r="D33" s="202" t="e">
        <f>HLOOKUP(G3,'Data_Rank (BOYS)'!BA42:BB47,3,FALSE)</f>
        <v>#N/A</v>
      </c>
      <c r="E33" s="154"/>
      <c r="F33" s="154"/>
      <c r="G33" s="151"/>
      <c r="H33" s="151"/>
      <c r="I33" s="151"/>
      <c r="J33" s="151"/>
    </row>
    <row r="34" spans="1:10">
      <c r="A34" s="260" t="s">
        <v>250</v>
      </c>
      <c r="B34" s="162"/>
      <c r="C34" s="168" t="e">
        <f>VLOOKUP(B3,'Data_Rank (BOYS)'!B3:BT68,57,FALSE)</f>
        <v>#N/A</v>
      </c>
      <c r="D34" s="177" t="e">
        <f>HLOOKUP(G3,'Data_Rank (BOYS)'!BL42:BL47,3,FALSE)</f>
        <v>#N/A</v>
      </c>
      <c r="E34" s="154"/>
      <c r="F34" s="154"/>
      <c r="G34" s="151"/>
      <c r="H34" s="151"/>
      <c r="I34" s="151"/>
      <c r="J34" s="151"/>
    </row>
    <row r="35" spans="1:10">
      <c r="A35" s="271" t="s">
        <v>245</v>
      </c>
      <c r="B35" s="162"/>
      <c r="C35" s="168" t="e">
        <f>VLOOKUP(B3,'Data_Rank (BOYS)'!B3:BT68,58,FALSE)</f>
        <v>#N/A</v>
      </c>
      <c r="D35" s="177" t="e">
        <f>HLOOKUP(G3,'Data_Rank (BOYS)'!BG42:BG47,3,FALSE)</f>
        <v>#N/A</v>
      </c>
      <c r="E35" s="154"/>
      <c r="F35" s="154"/>
      <c r="G35" s="151"/>
      <c r="H35" s="151"/>
      <c r="I35" s="151"/>
      <c r="J35" s="151"/>
    </row>
    <row r="36" spans="1:10">
      <c r="A36" s="271" t="s">
        <v>246</v>
      </c>
      <c r="B36" s="162"/>
      <c r="C36" s="168" t="e">
        <f>VLOOKUP(B3,'Data_Rank (BOYS)'!B3:BT68,59,FALSE)</f>
        <v>#N/A</v>
      </c>
      <c r="D36" s="177" t="e">
        <f>HLOOKUP(G3,'Data_Rank (BOYS)'!BH42:BH47,3,FALSE)</f>
        <v>#N/A</v>
      </c>
      <c r="E36" s="154"/>
      <c r="F36" s="154"/>
      <c r="G36" s="151"/>
      <c r="H36" s="151"/>
      <c r="I36" s="151"/>
      <c r="J36" s="151"/>
    </row>
    <row r="37" spans="1:10">
      <c r="A37" s="271" t="s">
        <v>247</v>
      </c>
      <c r="B37" s="162"/>
      <c r="C37" s="168" t="e">
        <f>VLOOKUP(B3,'Data_Rank (BOYS)'!B3:BT68,60,FALSE)</f>
        <v>#N/A</v>
      </c>
      <c r="D37" s="177" t="e">
        <f>HLOOKUP(G3,'Data_Rank (BOYS)'!BI42:BI47,3,FALSE)</f>
        <v>#N/A</v>
      </c>
      <c r="E37" s="154"/>
      <c r="F37" s="154"/>
      <c r="G37" s="151"/>
      <c r="H37" s="151"/>
      <c r="I37" s="151"/>
      <c r="J37" s="151"/>
    </row>
    <row r="38" spans="1:10">
      <c r="A38" s="271" t="s">
        <v>248</v>
      </c>
      <c r="B38" s="162"/>
      <c r="C38" s="168" t="e">
        <f>VLOOKUP(B3,'Data_Rank (BOYS)'!B3:BT68,61,FALSE)</f>
        <v>#N/A</v>
      </c>
      <c r="D38" s="177" t="e">
        <f>HLOOKUP(G3,'Data_Rank (BOYS)'!BJ42:BJ47,3,FALSE)</f>
        <v>#N/A</v>
      </c>
      <c r="E38" s="154"/>
      <c r="F38" s="154"/>
      <c r="G38" s="151"/>
      <c r="H38" s="151"/>
      <c r="I38" s="151"/>
      <c r="J38" s="151"/>
    </row>
    <row r="39" spans="1:10">
      <c r="A39" s="271" t="s">
        <v>249</v>
      </c>
      <c r="B39" s="162"/>
      <c r="C39" s="168" t="e">
        <f>VLOOKUP(B3,'Data_Rank (BOYS)'!B3:BT68,62,FALSE)</f>
        <v>#N/A</v>
      </c>
      <c r="D39" s="177" t="e">
        <f>HLOOKUP(G3,'Data_Rank (BOYS)'!BK42:BK47,3,FALSE)</f>
        <v>#N/A</v>
      </c>
      <c r="E39" s="154"/>
      <c r="F39" s="154"/>
      <c r="G39" s="151"/>
      <c r="H39" s="151"/>
      <c r="I39" s="151"/>
      <c r="J39" s="151"/>
    </row>
    <row r="40" spans="1:10" ht="13" customHeight="1">
      <c r="I40" s="179"/>
    </row>
    <row r="41" spans="1:10">
      <c r="A41" s="167"/>
      <c r="B41" s="167"/>
      <c r="C41" s="167"/>
      <c r="D41" s="167"/>
      <c r="E41" s="167"/>
      <c r="F41" s="167"/>
      <c r="G41" s="167"/>
    </row>
    <row r="42" spans="1:10" ht="18.5">
      <c r="A42" s="326" t="s">
        <v>80</v>
      </c>
      <c r="B42" s="326"/>
      <c r="C42" s="326"/>
      <c r="D42" s="326"/>
      <c r="E42" s="326"/>
      <c r="F42" s="326"/>
      <c r="G42" s="326"/>
      <c r="H42" s="164"/>
      <c r="I42" s="164"/>
    </row>
    <row r="43" spans="1:10" ht="18.5">
      <c r="A43" s="164"/>
      <c r="B43" s="164"/>
      <c r="C43" s="173" t="s">
        <v>81</v>
      </c>
      <c r="D43" s="158"/>
      <c r="E43" s="164"/>
      <c r="F43" s="164"/>
      <c r="G43" s="164"/>
      <c r="H43" s="164"/>
      <c r="I43" s="164"/>
    </row>
    <row r="44" spans="1:10" ht="15.65" customHeight="1">
      <c r="A44" s="174" t="s">
        <v>75</v>
      </c>
      <c r="B44" s="164"/>
      <c r="C44" s="168" t="e">
        <f>VLOOKUP(B3,'Data_Rank (BOYS)'!B:BT,70,FALSE)</f>
        <v>#N/A</v>
      </c>
      <c r="D44" s="148"/>
      <c r="E44" s="164"/>
      <c r="F44" s="174" t="s">
        <v>86</v>
      </c>
      <c r="G44" s="203" t="e">
        <f>VLOOKUP(B3,'Data_Rank (BOYS)'!B:BT,69,FALSE)</f>
        <v>#N/A</v>
      </c>
      <c r="H44" s="164"/>
      <c r="I44" s="164"/>
    </row>
    <row r="45" spans="1:10" ht="9.65" customHeight="1">
      <c r="A45" s="174"/>
      <c r="B45" s="164"/>
      <c r="C45" s="175"/>
      <c r="D45" s="148"/>
      <c r="E45" s="164"/>
      <c r="F45" s="174"/>
      <c r="G45" s="180"/>
      <c r="H45" s="164"/>
      <c r="I45" s="164"/>
    </row>
    <row r="46" spans="1:10" ht="15" thickBot="1">
      <c r="A46" s="163" t="s">
        <v>87</v>
      </c>
    </row>
    <row r="47" spans="1:10">
      <c r="A47" s="327" t="e">
        <f>VLOOKUP(B3,'Data_Rank (BOYS)'!B:BT,71,FALSE)</f>
        <v>#N/A</v>
      </c>
      <c r="B47" s="328"/>
      <c r="C47" s="328"/>
      <c r="D47" s="328"/>
      <c r="E47" s="328"/>
      <c r="F47" s="328"/>
      <c r="G47" s="329"/>
    </row>
    <row r="48" spans="1:10">
      <c r="A48" s="330"/>
      <c r="B48" s="331"/>
      <c r="C48" s="331"/>
      <c r="D48" s="331"/>
      <c r="E48" s="331"/>
      <c r="F48" s="331"/>
      <c r="G48" s="332"/>
    </row>
    <row r="49" spans="1:7">
      <c r="A49" s="330"/>
      <c r="B49" s="331"/>
      <c r="C49" s="331"/>
      <c r="D49" s="331"/>
      <c r="E49" s="331"/>
      <c r="F49" s="331"/>
      <c r="G49" s="332"/>
    </row>
    <row r="50" spans="1:7">
      <c r="A50" s="330"/>
      <c r="B50" s="331"/>
      <c r="C50" s="331"/>
      <c r="D50" s="331"/>
      <c r="E50" s="331"/>
      <c r="F50" s="331"/>
      <c r="G50" s="332"/>
    </row>
    <row r="51" spans="1:7">
      <c r="A51" s="330"/>
      <c r="B51" s="331"/>
      <c r="C51" s="331"/>
      <c r="D51" s="331"/>
      <c r="E51" s="331"/>
      <c r="F51" s="331"/>
      <c r="G51" s="332"/>
    </row>
    <row r="52" spans="1:7" ht="15" thickBot="1">
      <c r="A52" s="333"/>
      <c r="B52" s="334"/>
      <c r="C52" s="334"/>
      <c r="D52" s="334"/>
      <c r="E52" s="334"/>
      <c r="F52" s="334"/>
      <c r="G52" s="335"/>
    </row>
    <row r="53" spans="1:7">
      <c r="A53" s="204"/>
      <c r="B53" s="204"/>
      <c r="C53" s="204"/>
      <c r="D53" s="204"/>
      <c r="E53" s="204"/>
      <c r="F53" s="204"/>
      <c r="G53" s="204"/>
    </row>
    <row r="54" spans="1:7">
      <c r="A54" s="204"/>
      <c r="B54" s="204"/>
      <c r="C54" s="204"/>
      <c r="D54" s="204"/>
      <c r="E54" s="204"/>
      <c r="F54" s="204"/>
      <c r="G54" s="204"/>
    </row>
    <row r="55" spans="1:7">
      <c r="A55" s="204"/>
      <c r="B55" s="204"/>
      <c r="C55" s="204"/>
      <c r="D55" s="204"/>
      <c r="E55" s="204"/>
      <c r="F55" s="204"/>
      <c r="G55" s="204"/>
    </row>
  </sheetData>
  <mergeCells count="10">
    <mergeCell ref="A19:B19"/>
    <mergeCell ref="A22:G22"/>
    <mergeCell ref="A42:G42"/>
    <mergeCell ref="A47:G52"/>
    <mergeCell ref="A1:G1"/>
    <mergeCell ref="A8:G8"/>
    <mergeCell ref="A11:B11"/>
    <mergeCell ref="A14:B14"/>
    <mergeCell ref="A17:B17"/>
    <mergeCell ref="A18:B18"/>
  </mergeCells>
  <conditionalFormatting sqref="D11">
    <cfRule type="cellIs" dxfId="7" priority="23" operator="equal">
      <formula>25</formula>
    </cfRule>
    <cfRule type="cellIs" dxfId="6" priority="35" operator="lessThan">
      <formula>50</formula>
    </cfRule>
  </conditionalFormatting>
  <conditionalFormatting sqref="D14">
    <cfRule type="cellIs" dxfId="5" priority="30" operator="lessThan">
      <formula>50</formula>
    </cfRule>
  </conditionalFormatting>
  <conditionalFormatting sqref="D28">
    <cfRule type="cellIs" dxfId="4" priority="1" operator="lessThan">
      <formula>50</formula>
    </cfRule>
  </conditionalFormatting>
  <pageMargins left="0.7" right="0.7" top="0.75" bottom="0.75" header="0.3" footer="0.3"/>
  <pageSetup paperSize="9" scale="9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'Data_Rank (BOYS)'!$B$3:$B$48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55"/>
  <sheetViews>
    <sheetView zoomScale="80" zoomScaleNormal="80" zoomScalePageLayoutView="80" workbookViewId="0">
      <selection activeCell="J21" sqref="J21"/>
    </sheetView>
  </sheetViews>
  <sheetFormatPr defaultColWidth="8.81640625" defaultRowHeight="14.5"/>
  <cols>
    <col min="1" max="1" width="13.7265625" style="145" customWidth="1"/>
    <col min="2" max="2" width="22.453125" style="145" customWidth="1"/>
    <col min="3" max="3" width="9.7265625" style="145" bestFit="1" customWidth="1"/>
    <col min="4" max="4" width="11.453125" style="145" bestFit="1" customWidth="1"/>
    <col min="5" max="5" width="0.81640625" style="145" customWidth="1"/>
    <col min="6" max="6" width="11.1796875" style="145" bestFit="1" customWidth="1"/>
    <col min="7" max="7" width="11.453125" style="145" customWidth="1"/>
    <col min="8" max="8" width="12" style="169" bestFit="1" customWidth="1"/>
    <col min="9" max="9" width="14" style="169" customWidth="1"/>
    <col min="10" max="10" width="11" style="169" bestFit="1" customWidth="1"/>
    <col min="11" max="11" width="10.453125" customWidth="1"/>
  </cols>
  <sheetData>
    <row r="1" spans="1:17" ht="54.65" customHeight="1">
      <c r="A1" s="336" t="s">
        <v>101</v>
      </c>
      <c r="B1" s="336"/>
      <c r="C1" s="336"/>
      <c r="D1" s="336"/>
      <c r="E1" s="336"/>
      <c r="F1" s="336"/>
      <c r="G1" s="336"/>
      <c r="H1" s="170"/>
      <c r="I1" s="170"/>
      <c r="J1" s="170"/>
    </row>
    <row r="2" spans="1:17">
      <c r="A2" s="212"/>
      <c r="B2" s="212"/>
      <c r="C2" s="212"/>
      <c r="D2" s="212"/>
      <c r="E2" s="212"/>
      <c r="F2" s="212"/>
      <c r="G2" s="212"/>
    </row>
    <row r="3" spans="1:17">
      <c r="A3" s="213" t="s">
        <v>1</v>
      </c>
      <c r="B3" s="214" t="s">
        <v>253</v>
      </c>
      <c r="C3" s="215"/>
      <c r="D3" s="215"/>
      <c r="E3" s="215"/>
      <c r="F3" s="213" t="s">
        <v>6</v>
      </c>
      <c r="G3" s="216" t="e">
        <f>VLOOKUP(B3,'Data_Rank (GIRLS)'!B:BT,7,FALSE)</f>
        <v>#N/A</v>
      </c>
    </row>
    <row r="4" spans="1:17">
      <c r="A4" s="212"/>
      <c r="B4" s="212"/>
      <c r="C4" s="212"/>
      <c r="D4" s="212"/>
      <c r="E4" s="212"/>
      <c r="F4" s="212"/>
      <c r="G4" s="217"/>
    </row>
    <row r="5" spans="1:17">
      <c r="A5" s="213" t="s">
        <v>73</v>
      </c>
      <c r="B5" s="261" t="e">
        <f>VLOOKUP(B3,'Data_Rank (GIRLS)'!B:BT,2,FALSE)</f>
        <v>#N/A</v>
      </c>
      <c r="C5" s="218"/>
      <c r="D5" s="218"/>
      <c r="E5" s="218"/>
      <c r="F5" s="213" t="s">
        <v>78</v>
      </c>
      <c r="G5" s="219" t="e">
        <f>VLOOKUP(B3,'Data_Rank (GIRLS)'!B:BT,6,FALSE)</f>
        <v>#N/A</v>
      </c>
    </row>
    <row r="6" spans="1:17">
      <c r="A6" s="212"/>
      <c r="B6" s="212"/>
      <c r="C6" s="212"/>
      <c r="D6" s="212"/>
      <c r="E6" s="212"/>
      <c r="F6" s="212"/>
      <c r="G6" s="212"/>
    </row>
    <row r="7" spans="1:17">
      <c r="A7" s="220"/>
      <c r="B7" s="220"/>
      <c r="C7" s="220"/>
      <c r="D7" s="220"/>
      <c r="E7" s="220"/>
      <c r="F7" s="220"/>
      <c r="G7" s="220"/>
    </row>
    <row r="8" spans="1:17" ht="18.5">
      <c r="A8" s="337" t="s">
        <v>79</v>
      </c>
      <c r="B8" s="337"/>
      <c r="C8" s="337"/>
      <c r="D8" s="337"/>
      <c r="E8" s="337"/>
      <c r="F8" s="337"/>
      <c r="G8" s="337"/>
      <c r="H8" s="146"/>
      <c r="I8" s="146"/>
      <c r="J8" s="147"/>
    </row>
    <row r="9" spans="1:17" ht="6" customHeight="1">
      <c r="A9" s="221"/>
      <c r="B9" s="221"/>
      <c r="C9" s="221"/>
      <c r="D9" s="221"/>
      <c r="E9" s="222"/>
      <c r="F9" s="223"/>
      <c r="G9" s="223"/>
      <c r="H9" s="146"/>
      <c r="I9" s="146"/>
      <c r="J9" s="147"/>
    </row>
    <row r="10" spans="1:17">
      <c r="A10" s="212"/>
      <c r="B10" s="212"/>
      <c r="C10" s="224" t="s">
        <v>76</v>
      </c>
      <c r="D10" s="225" t="s">
        <v>19</v>
      </c>
      <c r="E10" s="215"/>
      <c r="F10" s="215" t="s">
        <v>85</v>
      </c>
      <c r="G10" s="226"/>
      <c r="H10" s="227"/>
      <c r="I10" s="227"/>
      <c r="J10" s="209"/>
      <c r="K10" s="210"/>
      <c r="L10" s="209"/>
      <c r="M10" s="209"/>
      <c r="N10" s="207"/>
      <c r="Q10" s="207"/>
    </row>
    <row r="11" spans="1:17">
      <c r="A11" s="325" t="s">
        <v>77</v>
      </c>
      <c r="B11" s="325"/>
      <c r="C11" s="172" t="e">
        <f>VLOOKUP(B3,'Data_Rank (GIRLS)'!B:BT,14,FALSE)</f>
        <v>#N/A</v>
      </c>
      <c r="D11" s="153" t="e">
        <f>VLOOKUP(B3,'Data_Rank (GIRLS)'!B:BT,15,FALSE)</f>
        <v>#N/A</v>
      </c>
      <c r="E11" s="154"/>
      <c r="F11" s="177" t="e">
        <f>HLOOKUP(G3,'Data_Rank (GIRLS)'!P40:Q45,3,FALSE)</f>
        <v>#N/A</v>
      </c>
      <c r="G11" s="150"/>
      <c r="H11" s="227"/>
      <c r="I11" s="227"/>
      <c r="J11" s="210"/>
      <c r="K11" s="211"/>
      <c r="L11" s="211"/>
      <c r="M11" s="211"/>
    </row>
    <row r="12" spans="1:17" ht="19.5" customHeight="1">
      <c r="C12" s="161"/>
      <c r="D12" s="156"/>
      <c r="E12" s="157"/>
      <c r="F12" s="147"/>
      <c r="G12" s="150"/>
      <c r="H12" s="227"/>
      <c r="I12" s="227"/>
      <c r="J12" s="210"/>
      <c r="K12" s="211"/>
      <c r="L12" s="209"/>
      <c r="M12" s="211"/>
    </row>
    <row r="13" spans="1:17">
      <c r="C13" s="173" t="s">
        <v>76</v>
      </c>
      <c r="D13" s="171" t="s">
        <v>19</v>
      </c>
      <c r="E13" s="157"/>
      <c r="F13" s="205" t="s">
        <v>85</v>
      </c>
      <c r="G13" s="150"/>
      <c r="H13" s="228"/>
      <c r="I13" s="227"/>
      <c r="J13" s="155"/>
    </row>
    <row r="14" spans="1:17">
      <c r="A14" s="325" t="s">
        <v>96</v>
      </c>
      <c r="B14" s="325"/>
      <c r="C14" s="172" t="e">
        <f>VLOOKUP(B3,'Data_Rank (GIRLS)'!B:BT,20,FALSE)</f>
        <v>#N/A</v>
      </c>
      <c r="D14" s="153" t="e">
        <f>VLOOKUP(B3,'Data_Rank (GIRLS)'!B:BT,21,FALSE)</f>
        <v>#N/A</v>
      </c>
      <c r="E14" s="157"/>
      <c r="F14" s="177" t="e">
        <f>HLOOKUP(G3,'Data_Rank (GIRLS)'!U40:V45,3,FALSE)</f>
        <v>#N/A</v>
      </c>
      <c r="G14" s="150"/>
      <c r="H14" s="147"/>
      <c r="I14" s="151"/>
      <c r="J14" s="155"/>
    </row>
    <row r="15" spans="1:17" ht="7.5" customHeight="1">
      <c r="C15" s="175"/>
      <c r="D15" s="156"/>
      <c r="E15" s="157"/>
      <c r="F15" s="147"/>
      <c r="G15" s="150"/>
      <c r="H15" s="147"/>
      <c r="I15" s="151"/>
      <c r="J15" s="155"/>
    </row>
    <row r="16" spans="1:17">
      <c r="C16" s="173" t="s">
        <v>76</v>
      </c>
      <c r="D16" s="171" t="s">
        <v>85</v>
      </c>
      <c r="E16" s="157"/>
      <c r="F16" s="147"/>
      <c r="G16" s="150"/>
      <c r="H16" s="208"/>
      <c r="I16" s="151"/>
      <c r="J16" s="155"/>
    </row>
    <row r="17" spans="1:10">
      <c r="A17" s="325" t="s">
        <v>97</v>
      </c>
      <c r="B17" s="325"/>
      <c r="C17" s="172" t="e">
        <f>VLOOKUP(B3,'Data_Rank (GIRLS)'!B:BT,24,FALSE)</f>
        <v>#N/A</v>
      </c>
      <c r="D17" s="153" t="e">
        <f>HLOOKUP(G3,'Data_Rank (GIRLS)'!Y40:Z45,3,FALSE)</f>
        <v>#N/A</v>
      </c>
      <c r="E17" s="157"/>
      <c r="F17" s="147"/>
      <c r="G17" s="150"/>
      <c r="H17" s="147"/>
      <c r="I17" s="151"/>
      <c r="J17" s="155"/>
    </row>
    <row r="18" spans="1:10">
      <c r="A18" s="325" t="s">
        <v>89</v>
      </c>
      <c r="B18" s="325"/>
      <c r="C18" s="172" t="e">
        <f>VLOOKUP(B3,'Data_Rank (GIRLS)'!B:BT,28,FALSE)</f>
        <v>#N/A</v>
      </c>
      <c r="D18" s="177" t="e">
        <f>HLOOKUP(G3,'Data_Rank (GIRLS)'!AC40:AD45,3,FALSE)</f>
        <v>#N/A</v>
      </c>
      <c r="E18" s="157"/>
      <c r="F18" s="147"/>
      <c r="G18" s="150"/>
      <c r="H18" s="147"/>
      <c r="I18" s="151"/>
      <c r="J18" s="155"/>
    </row>
    <row r="19" spans="1:10">
      <c r="A19" s="325" t="s">
        <v>105</v>
      </c>
      <c r="B19" s="325"/>
      <c r="C19" s="172" t="e">
        <f>VLOOKUP(B3,'Data_Rank (GIRLS)'!B:BT,32,FALSE)</f>
        <v>#N/A</v>
      </c>
      <c r="D19" s="177" t="e">
        <f>HLOOKUP(G3,'Data_Rank (GIRLS)'!AG40:AH45,3,FALSE)</f>
        <v>#N/A</v>
      </c>
      <c r="E19" s="157"/>
      <c r="F19" s="147"/>
      <c r="G19" s="150"/>
      <c r="H19" s="147"/>
      <c r="I19" s="151"/>
      <c r="J19" s="155"/>
    </row>
    <row r="20" spans="1:10" ht="14.15" customHeight="1">
      <c r="A20" s="158"/>
      <c r="B20" s="158"/>
      <c r="C20" s="157"/>
      <c r="D20" s="157"/>
      <c r="E20" s="157"/>
      <c r="F20" s="147"/>
      <c r="G20" s="147"/>
      <c r="H20" s="147"/>
      <c r="I20" s="147"/>
      <c r="J20" s="147"/>
    </row>
    <row r="21" spans="1:10">
      <c r="A21" s="167"/>
      <c r="B21" s="167"/>
      <c r="C21" s="167"/>
      <c r="D21" s="167"/>
      <c r="E21" s="167"/>
      <c r="F21" s="167"/>
      <c r="G21" s="167"/>
    </row>
    <row r="22" spans="1:10" ht="18.5">
      <c r="A22" s="326" t="s">
        <v>82</v>
      </c>
      <c r="B22" s="326"/>
      <c r="C22" s="326"/>
      <c r="D22" s="326"/>
      <c r="E22" s="326"/>
      <c r="F22" s="326"/>
      <c r="G22" s="326"/>
      <c r="H22" s="146"/>
      <c r="I22" s="146"/>
      <c r="J22" s="147"/>
    </row>
    <row r="23" spans="1:10" ht="9" customHeight="1">
      <c r="A23" s="165"/>
      <c r="B23" s="165"/>
      <c r="C23" s="165"/>
      <c r="D23" s="165"/>
      <c r="E23" s="165"/>
      <c r="G23" s="146"/>
      <c r="H23" s="146"/>
      <c r="I23" s="146"/>
      <c r="J23" s="147"/>
    </row>
    <row r="24" spans="1:10">
      <c r="A24" s="158"/>
      <c r="B24" s="158"/>
      <c r="C24" s="173" t="s">
        <v>74</v>
      </c>
      <c r="D24" s="171" t="s">
        <v>85</v>
      </c>
      <c r="E24" s="149"/>
      <c r="F24" s="173" t="s">
        <v>74</v>
      </c>
      <c r="G24" s="171" t="s">
        <v>85</v>
      </c>
      <c r="H24" s="159"/>
      <c r="I24" s="159"/>
      <c r="J24" s="159"/>
    </row>
    <row r="25" spans="1:10" ht="15.5">
      <c r="A25" s="166" t="s">
        <v>98</v>
      </c>
      <c r="B25" s="158"/>
      <c r="C25" s="168" t="e">
        <f>VLOOKUP(B3,'Data_Rank (GIRLS)'!B:BT,8,FALSE)</f>
        <v>#N/A</v>
      </c>
      <c r="D25" s="177" t="e">
        <f>HLOOKUP(G3,'Data_Rank (GIRLS)'!H40:I45,3,FALSE)</f>
        <v>#N/A</v>
      </c>
      <c r="E25" s="154"/>
      <c r="F25" s="152" t="e">
        <f>VLOOKUP(B3,'Data_Rank (GIRLS)'!B:BT,11,FALSE)</f>
        <v>#N/A</v>
      </c>
      <c r="G25" s="177" t="e">
        <f>HLOOKUP(G3,'Data_Rank (GIRLS)'!L40:M45,3,FALSE)</f>
        <v>#N/A</v>
      </c>
      <c r="H25" s="160"/>
      <c r="I25" s="160"/>
      <c r="J25" s="160"/>
    </row>
    <row r="26" spans="1:10" ht="7" customHeight="1">
      <c r="B26" s="158"/>
      <c r="C26" s="175"/>
      <c r="D26" s="156"/>
      <c r="G26" s="151"/>
      <c r="H26" s="151"/>
      <c r="I26" s="151"/>
      <c r="J26" s="151"/>
    </row>
    <row r="27" spans="1:10">
      <c r="B27" s="158"/>
      <c r="C27" s="176" t="s">
        <v>76</v>
      </c>
      <c r="D27" s="178" t="s">
        <v>19</v>
      </c>
      <c r="F27" s="205" t="s">
        <v>85</v>
      </c>
      <c r="G27" s="151"/>
      <c r="H27" s="151"/>
      <c r="I27" s="151"/>
      <c r="J27" s="151"/>
    </row>
    <row r="28" spans="1:10">
      <c r="A28" s="166" t="s">
        <v>99</v>
      </c>
      <c r="B28" s="158"/>
      <c r="C28" s="168" t="e">
        <f>VLOOKUP(B3,'Data_Rank (GIRLS)'!B:BT,36,FALSE)</f>
        <v>#N/A</v>
      </c>
      <c r="D28" s="153" t="e">
        <f>VLOOKUP(B3,'Data_Rank (GIRLS)'!B:BT,37,FALSE)</f>
        <v>#N/A</v>
      </c>
      <c r="E28" s="154"/>
      <c r="F28" s="177" t="e">
        <f>HLOOKUP(G3,'Data_Rank (GIRLS)'!AK40:AL45,3,FALSE)</f>
        <v>#N/A</v>
      </c>
      <c r="G28" s="151"/>
      <c r="H28" s="151"/>
      <c r="I28" s="151"/>
      <c r="J28" s="151"/>
    </row>
    <row r="29" spans="1:10" ht="7.5" customHeight="1">
      <c r="A29" s="181"/>
      <c r="B29" s="158"/>
      <c r="C29" s="175"/>
      <c r="D29" s="155"/>
      <c r="E29" s="154"/>
      <c r="F29" s="154"/>
      <c r="G29" s="151"/>
      <c r="H29" s="151"/>
      <c r="I29" s="151"/>
      <c r="J29" s="151"/>
    </row>
    <row r="30" spans="1:10">
      <c r="B30" s="158"/>
      <c r="C30" s="176" t="s">
        <v>76</v>
      </c>
      <c r="D30" s="178" t="s">
        <v>85</v>
      </c>
      <c r="E30" s="154"/>
      <c r="F30" s="154"/>
      <c r="G30" s="151"/>
      <c r="H30" s="151"/>
      <c r="I30" s="151"/>
      <c r="J30" s="151"/>
    </row>
    <row r="31" spans="1:10">
      <c r="A31" s="181" t="s">
        <v>100</v>
      </c>
      <c r="B31" s="158"/>
      <c r="C31" s="200" t="e">
        <f>VLOOKUP(B3,'Data_Rank (GIRLS)'!B:BT,42,FALSE)</f>
        <v>#N/A</v>
      </c>
      <c r="D31" s="201" t="e">
        <f>HLOOKUP(G3,'Data_Rank (GIRLS)'!AQ40:AR45,3,FALSE)</f>
        <v>#N/A</v>
      </c>
      <c r="E31" s="154"/>
      <c r="F31" s="154"/>
      <c r="G31" s="151"/>
      <c r="H31" s="151"/>
      <c r="I31" s="151"/>
      <c r="J31" s="151"/>
    </row>
    <row r="32" spans="1:10">
      <c r="A32" s="181" t="s">
        <v>92</v>
      </c>
      <c r="B32" s="158"/>
      <c r="C32" s="168" t="e">
        <f>VLOOKUP(B3,'Data_Rank (GIRLS)'!B:BT,47,FALSE)</f>
        <v>#N/A</v>
      </c>
      <c r="D32" s="202" t="e">
        <f>HLOOKUP(G3,'Data_Rank (GIRLS)'!AV40:AW45,3,FALSE)</f>
        <v>#N/A</v>
      </c>
      <c r="E32" s="154"/>
      <c r="F32" s="154"/>
      <c r="G32" s="151"/>
      <c r="H32" s="151"/>
      <c r="I32" s="151"/>
      <c r="J32" s="151"/>
    </row>
    <row r="33" spans="1:10">
      <c r="A33" s="181" t="s">
        <v>91</v>
      </c>
      <c r="B33" s="158"/>
      <c r="C33" s="206" t="e">
        <f>VLOOKUP(B3,'Data_Rank (GIRLS)'!B:BT,52,FALSE)</f>
        <v>#N/A</v>
      </c>
      <c r="D33" s="202" t="e">
        <f>HLOOKUP(G3,'Data_Rank (GIRLS)'!BA40:BB45,3,FALSE)</f>
        <v>#N/A</v>
      </c>
      <c r="E33" s="154"/>
      <c r="F33" s="154"/>
      <c r="G33" s="151"/>
      <c r="H33" s="151"/>
      <c r="I33" s="151"/>
      <c r="J33" s="151"/>
    </row>
    <row r="34" spans="1:10">
      <c r="A34" s="166" t="s">
        <v>250</v>
      </c>
      <c r="B34" s="162"/>
      <c r="C34" s="152" t="e">
        <f>VLOOKUP(B3,'Data_Rank (GIRLS)'!B3:BT73,57,FALSE)</f>
        <v>#N/A</v>
      </c>
      <c r="D34" s="177" t="e">
        <f>HLOOKUP(G3,'Data_Rank (GIRLS)'!BL40:BL45,3,FALSE)</f>
        <v>#N/A</v>
      </c>
      <c r="E34" s="154"/>
      <c r="F34" s="154"/>
      <c r="G34" s="151"/>
      <c r="H34" s="151"/>
      <c r="I34" s="151"/>
      <c r="J34" s="151"/>
    </row>
    <row r="35" spans="1:10">
      <c r="A35" s="271" t="s">
        <v>245</v>
      </c>
      <c r="B35" s="162"/>
      <c r="C35" s="168" t="e">
        <f>VLOOKUP(B3,'Data_Rank (GIRLS)'!B3:BY73,58,FALSE)</f>
        <v>#N/A</v>
      </c>
      <c r="D35" s="177" t="e">
        <f>HLOOKUP(G3,'Data_Rank (GIRLS)'!BG40:BG45,3,FALSE)</f>
        <v>#N/A</v>
      </c>
      <c r="E35" s="154"/>
      <c r="F35" s="154"/>
      <c r="G35" s="151"/>
      <c r="H35" s="151"/>
      <c r="I35" s="151"/>
      <c r="J35" s="151"/>
    </row>
    <row r="36" spans="1:10">
      <c r="A36" s="271" t="s">
        <v>246</v>
      </c>
      <c r="B36" s="162"/>
      <c r="C36" s="168" t="e">
        <f>VLOOKUP(B3,'Data_Rank (GIRLS)'!B3:BY73,59,FALSE)</f>
        <v>#N/A</v>
      </c>
      <c r="D36" s="177" t="e">
        <f>HLOOKUP(G3,'Data_Rank (GIRLS)'!BH40:BH45,3,FALSE)</f>
        <v>#N/A</v>
      </c>
      <c r="E36" s="154"/>
      <c r="F36" s="154"/>
      <c r="G36" s="151"/>
      <c r="H36" s="151"/>
      <c r="I36" s="151"/>
      <c r="J36" s="151"/>
    </row>
    <row r="37" spans="1:10">
      <c r="A37" s="271" t="s">
        <v>247</v>
      </c>
      <c r="B37" s="162"/>
      <c r="C37" s="168" t="e">
        <f>VLOOKUP(B3,'Data_Rank (GIRLS)'!B3:BY73,60,FALSE)</f>
        <v>#N/A</v>
      </c>
      <c r="D37" s="177" t="e">
        <f>HLOOKUP(G3,'Data_Rank (GIRLS)'!BI40:BI45,3,FALSE)</f>
        <v>#N/A</v>
      </c>
      <c r="E37" s="154"/>
      <c r="F37" s="154"/>
      <c r="G37" s="151"/>
      <c r="H37" s="151"/>
      <c r="I37" s="151"/>
      <c r="J37" s="151"/>
    </row>
    <row r="38" spans="1:10">
      <c r="A38" s="271" t="s">
        <v>248</v>
      </c>
      <c r="B38" s="162"/>
      <c r="C38" s="168" t="e">
        <f>VLOOKUP(B3,'Data_Rank (GIRLS)'!B3:BY73,61,FALSE)</f>
        <v>#N/A</v>
      </c>
      <c r="D38" s="177" t="e">
        <f>HLOOKUP(G3,'Data_Rank (GIRLS)'!BJ40:BJ45,3,FALSE)</f>
        <v>#N/A</v>
      </c>
      <c r="E38" s="154"/>
      <c r="F38" s="154"/>
      <c r="G38" s="151"/>
      <c r="H38" s="151"/>
      <c r="I38" s="151"/>
      <c r="J38" s="151"/>
    </row>
    <row r="39" spans="1:10">
      <c r="A39" s="271" t="s">
        <v>249</v>
      </c>
      <c r="B39" s="162"/>
      <c r="C39" s="168" t="e">
        <f>VLOOKUP(B3,'Data_Rank (GIRLS)'!B3:BY73,62,FALSE)</f>
        <v>#N/A</v>
      </c>
      <c r="D39" s="177" t="e">
        <f>HLOOKUP(G3,'Data_Rank (GIRLS)'!BK40:BK45,3,FALSE)</f>
        <v>#N/A</v>
      </c>
      <c r="E39" s="154"/>
      <c r="F39" s="154"/>
      <c r="G39" s="151"/>
      <c r="H39" s="151"/>
      <c r="I39" s="151"/>
      <c r="J39" s="151"/>
    </row>
    <row r="40" spans="1:10" ht="13" customHeight="1">
      <c r="I40" s="179"/>
    </row>
    <row r="41" spans="1:10">
      <c r="A41" s="167"/>
      <c r="B41" s="167"/>
      <c r="C41" s="167"/>
      <c r="D41" s="167"/>
      <c r="E41" s="167"/>
      <c r="F41" s="167"/>
      <c r="G41" s="167"/>
    </row>
    <row r="42" spans="1:10" ht="18.5">
      <c r="A42" s="326" t="s">
        <v>80</v>
      </c>
      <c r="B42" s="326"/>
      <c r="C42" s="326"/>
      <c r="D42" s="326"/>
      <c r="E42" s="326"/>
      <c r="F42" s="326"/>
      <c r="G42" s="326"/>
      <c r="H42" s="164"/>
      <c r="I42" s="164"/>
    </row>
    <row r="43" spans="1:10" ht="18.5">
      <c r="A43" s="164"/>
      <c r="B43" s="164"/>
      <c r="C43" s="173" t="s">
        <v>252</v>
      </c>
      <c r="D43" s="158"/>
      <c r="E43" s="164"/>
      <c r="F43" s="164"/>
      <c r="G43" s="164"/>
      <c r="H43" s="164"/>
      <c r="I43" s="164"/>
    </row>
    <row r="44" spans="1:10" ht="15.65" customHeight="1">
      <c r="A44" s="174" t="s">
        <v>75</v>
      </c>
      <c r="B44" s="164"/>
      <c r="C44" s="168" t="e">
        <f>VLOOKUP(B3,'Data_Rank (GIRLS)'!B:BT,70,FALSE)</f>
        <v>#N/A</v>
      </c>
      <c r="D44" s="148"/>
      <c r="E44" s="164"/>
      <c r="F44" s="174" t="s">
        <v>86</v>
      </c>
      <c r="G44" s="203" t="e">
        <f>VLOOKUP(B3,'Data_Rank (GIRLS)'!B:BT,69,FALSE)</f>
        <v>#N/A</v>
      </c>
      <c r="H44" s="164"/>
      <c r="I44" s="164"/>
    </row>
    <row r="45" spans="1:10" ht="9.65" customHeight="1">
      <c r="A45" s="174"/>
      <c r="B45" s="164"/>
      <c r="C45" s="175"/>
      <c r="D45" s="148"/>
      <c r="E45" s="164"/>
      <c r="F45" s="174"/>
      <c r="G45" s="180"/>
      <c r="H45" s="164"/>
      <c r="I45" s="164"/>
    </row>
    <row r="46" spans="1:10" ht="15" thickBot="1">
      <c r="A46" s="163" t="s">
        <v>87</v>
      </c>
    </row>
    <row r="47" spans="1:10">
      <c r="A47" s="327" t="e">
        <f>VLOOKUP(B3,'Data_Rank (GIRLS)'!B:BT,71,FALSE)</f>
        <v>#N/A</v>
      </c>
      <c r="B47" s="328"/>
      <c r="C47" s="328"/>
      <c r="D47" s="328"/>
      <c r="E47" s="328"/>
      <c r="F47" s="328"/>
      <c r="G47" s="329"/>
    </row>
    <row r="48" spans="1:10">
      <c r="A48" s="330"/>
      <c r="B48" s="331"/>
      <c r="C48" s="331"/>
      <c r="D48" s="331"/>
      <c r="E48" s="331"/>
      <c r="F48" s="331"/>
      <c r="G48" s="332"/>
    </row>
    <row r="49" spans="1:7">
      <c r="A49" s="330"/>
      <c r="B49" s="331"/>
      <c r="C49" s="331"/>
      <c r="D49" s="331"/>
      <c r="E49" s="331"/>
      <c r="F49" s="331"/>
      <c r="G49" s="332"/>
    </row>
    <row r="50" spans="1:7">
      <c r="A50" s="330"/>
      <c r="B50" s="331"/>
      <c r="C50" s="331"/>
      <c r="D50" s="331"/>
      <c r="E50" s="331"/>
      <c r="F50" s="331"/>
      <c r="G50" s="332"/>
    </row>
    <row r="51" spans="1:7">
      <c r="A51" s="330"/>
      <c r="B51" s="331"/>
      <c r="C51" s="331"/>
      <c r="D51" s="331"/>
      <c r="E51" s="331"/>
      <c r="F51" s="331"/>
      <c r="G51" s="332"/>
    </row>
    <row r="52" spans="1:7" ht="15" thickBot="1">
      <c r="A52" s="333"/>
      <c r="B52" s="334"/>
      <c r="C52" s="334"/>
      <c r="D52" s="334"/>
      <c r="E52" s="334"/>
      <c r="F52" s="334"/>
      <c r="G52" s="335"/>
    </row>
    <row r="53" spans="1:7">
      <c r="A53" s="204"/>
      <c r="B53" s="204"/>
      <c r="C53" s="204"/>
      <c r="D53" s="204"/>
      <c r="E53" s="204"/>
      <c r="F53" s="204"/>
      <c r="G53" s="204"/>
    </row>
    <row r="54" spans="1:7">
      <c r="A54" s="204"/>
      <c r="B54" s="204"/>
      <c r="C54" s="204"/>
      <c r="D54" s="204"/>
      <c r="E54" s="204"/>
      <c r="F54" s="204"/>
      <c r="G54" s="204"/>
    </row>
    <row r="55" spans="1:7">
      <c r="A55" s="204"/>
      <c r="B55" s="204"/>
      <c r="C55" s="204"/>
      <c r="D55" s="204"/>
      <c r="E55" s="204"/>
      <c r="F55" s="204"/>
      <c r="G55" s="204"/>
    </row>
  </sheetData>
  <mergeCells count="10">
    <mergeCell ref="A47:G52"/>
    <mergeCell ref="A1:G1"/>
    <mergeCell ref="A42:G42"/>
    <mergeCell ref="A22:G22"/>
    <mergeCell ref="A8:G8"/>
    <mergeCell ref="A11:B11"/>
    <mergeCell ref="A14:B14"/>
    <mergeCell ref="A17:B17"/>
    <mergeCell ref="A18:B18"/>
    <mergeCell ref="A19:B19"/>
  </mergeCells>
  <conditionalFormatting sqref="D11">
    <cfRule type="cellIs" dxfId="3" priority="67" operator="equal">
      <formula>25</formula>
    </cfRule>
    <cfRule type="cellIs" dxfId="2" priority="89" operator="lessThan">
      <formula>50</formula>
    </cfRule>
  </conditionalFormatting>
  <conditionalFormatting sqref="D14">
    <cfRule type="cellIs" dxfId="1" priority="84" operator="lessThan">
      <formula>50</formula>
    </cfRule>
  </conditionalFormatting>
  <conditionalFormatting sqref="D28">
    <cfRule type="cellIs" dxfId="0" priority="9" operator="lessThan">
      <formula>50</formula>
    </cfRule>
  </conditionalFormatting>
  <pageMargins left="0.7" right="0.7" top="0.75" bottom="0.75" header="0.3" footer="0.3"/>
  <pageSetup paperSize="9" scale="9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'Data_Rank (GIRLS)'!$B$3:$B$52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50"/>
  <sheetViews>
    <sheetView tabSelected="1" zoomScale="50" zoomScaleNormal="50" zoomScalePageLayoutView="8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BR7" sqref="BR7"/>
    </sheetView>
  </sheetViews>
  <sheetFormatPr defaultColWidth="9.1796875" defaultRowHeight="15.5"/>
  <cols>
    <col min="1" max="1" width="4" style="104" bestFit="1" customWidth="1"/>
    <col min="2" max="2" width="47.6328125" style="103" customWidth="1"/>
    <col min="3" max="3" width="10.1796875" style="104" bestFit="1" customWidth="1"/>
    <col min="4" max="4" width="35.81640625" style="104" customWidth="1"/>
    <col min="5" max="5" width="21.453125" style="104" hidden="1" customWidth="1"/>
    <col min="6" max="6" width="10.1796875" style="104" customWidth="1"/>
    <col min="7" max="7" width="14.7265625" style="104" hidden="1" customWidth="1"/>
    <col min="8" max="8" width="8.453125" style="104" hidden="1" customWidth="1"/>
    <col min="9" max="9" width="11.1796875" style="104" hidden="1" customWidth="1"/>
    <col min="10" max="10" width="9.26953125" style="104" hidden="1" customWidth="1"/>
    <col min="11" max="11" width="3" style="103" hidden="1" customWidth="1"/>
    <col min="12" max="12" width="11.26953125" style="104" hidden="1" customWidth="1"/>
    <col min="13" max="13" width="8.1796875" style="249" hidden="1" customWidth="1"/>
    <col min="14" max="14" width="8.1796875" style="103" hidden="1" customWidth="1"/>
    <col min="15" max="15" width="7.81640625" style="104" hidden="1" customWidth="1"/>
    <col min="16" max="16" width="7.7265625" style="104" hidden="1" customWidth="1"/>
    <col min="17" max="17" width="10.54296875" style="104" hidden="1" customWidth="1"/>
    <col min="18" max="18" width="7.81640625" style="104" hidden="1" customWidth="1"/>
    <col min="19" max="19" width="6.453125" style="104" hidden="1" customWidth="1"/>
    <col min="20" max="20" width="2.453125" style="104" hidden="1" customWidth="1"/>
    <col min="21" max="21" width="7.81640625" style="104" hidden="1" customWidth="1"/>
    <col min="22" max="22" width="7.7265625" style="104" hidden="1" customWidth="1"/>
    <col min="23" max="23" width="8.1796875" style="104" hidden="1" customWidth="1"/>
    <col min="24" max="24" width="4.453125" style="104" hidden="1" customWidth="1"/>
    <col min="25" max="25" width="10" style="104" hidden="1" customWidth="1"/>
    <col min="26" max="26" width="6.453125" style="104" hidden="1" customWidth="1"/>
    <col min="27" max="27" width="8.1796875" style="105" hidden="1" customWidth="1"/>
    <col min="28" max="28" width="7.453125" style="104" hidden="1" customWidth="1"/>
    <col min="29" max="29" width="9.1796875" style="104" hidden="1" customWidth="1"/>
    <col min="30" max="30" width="6.453125" style="104" hidden="1" customWidth="1"/>
    <col min="31" max="31" width="6.453125" style="105" hidden="1" customWidth="1"/>
    <col min="32" max="32" width="2.26953125" style="104" hidden="1" customWidth="1"/>
    <col min="33" max="33" width="8.1796875" style="104" hidden="1" customWidth="1"/>
    <col min="34" max="34" width="6.453125" style="104" hidden="1" customWidth="1"/>
    <col min="35" max="35" width="6.453125" style="105" hidden="1" customWidth="1"/>
    <col min="36" max="36" width="2.81640625" style="104" customWidth="1"/>
    <col min="37" max="37" width="7.81640625" style="104" customWidth="1"/>
    <col min="38" max="38" width="7.7265625" style="104" customWidth="1"/>
    <col min="39" max="39" width="8.1796875" style="104" customWidth="1"/>
    <col min="40" max="40" width="7.81640625" style="104" customWidth="1"/>
    <col min="41" max="41" width="6.453125" style="104" customWidth="1"/>
    <col min="42" max="42" width="4.453125" style="104" customWidth="1"/>
    <col min="43" max="43" width="11.1796875" style="104" hidden="1" customWidth="1"/>
    <col min="44" max="44" width="7.26953125" style="104" hidden="1" customWidth="1"/>
    <col min="45" max="45" width="7.81640625" style="104" hidden="1" customWidth="1"/>
    <col min="46" max="46" width="6.26953125" style="104" customWidth="1"/>
    <col min="47" max="47" width="4.453125" style="104" customWidth="1"/>
    <col min="48" max="48" width="9.453125" style="104" customWidth="1"/>
    <col min="49" max="49" width="7.26953125" style="104" customWidth="1"/>
    <col min="50" max="50" width="6.453125" style="104" customWidth="1"/>
    <col min="51" max="51" width="6.26953125" style="104" customWidth="1"/>
    <col min="52" max="52" width="4.453125" style="104" customWidth="1"/>
    <col min="53" max="53" width="11.26953125" style="104" customWidth="1"/>
    <col min="54" max="54" width="8.7265625" style="104" customWidth="1"/>
    <col min="55" max="55" width="10.453125" style="104" customWidth="1"/>
    <col min="56" max="56" width="6.26953125" style="104" customWidth="1"/>
    <col min="57" max="57" width="3.453125" style="105" customWidth="1"/>
    <col min="58" max="58" width="13.26953125" style="104" customWidth="1"/>
    <col min="59" max="59" width="11.26953125" style="104" customWidth="1"/>
    <col min="60" max="60" width="10.453125" style="104" customWidth="1"/>
    <col min="61" max="61" width="10.1796875" style="104" customWidth="1"/>
    <col min="62" max="62" width="9.7265625" style="104" customWidth="1"/>
    <col min="63" max="63" width="8.453125" style="104" customWidth="1"/>
    <col min="64" max="64" width="12.1796875" style="104" customWidth="1"/>
    <col min="65" max="65" width="8.1796875" style="249" customWidth="1"/>
    <col min="66" max="66" width="7.1796875" style="104" bestFit="1" customWidth="1"/>
    <col min="67" max="67" width="3" style="103" customWidth="1"/>
    <col min="68" max="68" width="3.1796875" style="103" customWidth="1"/>
    <col min="69" max="69" width="11.453125" style="103" bestFit="1" customWidth="1"/>
    <col min="70" max="70" width="9.81640625" style="103" bestFit="1" customWidth="1"/>
    <col min="71" max="71" width="12.453125" style="104" customWidth="1"/>
    <col min="72" max="72" width="51.1796875" style="104" customWidth="1"/>
    <col min="73" max="16384" width="9.1796875" style="103"/>
  </cols>
  <sheetData>
    <row r="1" spans="1:72" s="101" customFormat="1" ht="67.5" customHeight="1">
      <c r="A1" s="99" t="s">
        <v>0</v>
      </c>
      <c r="B1" s="99" t="s">
        <v>1</v>
      </c>
      <c r="C1" s="99" t="s">
        <v>5</v>
      </c>
      <c r="D1" s="99" t="s">
        <v>242</v>
      </c>
      <c r="E1" s="99" t="s">
        <v>243</v>
      </c>
      <c r="F1" s="99" t="s">
        <v>244</v>
      </c>
      <c r="G1" s="99" t="s">
        <v>4</v>
      </c>
      <c r="H1" s="100" t="s">
        <v>6</v>
      </c>
      <c r="I1" s="100" t="s">
        <v>65</v>
      </c>
      <c r="J1" s="99" t="s">
        <v>8</v>
      </c>
      <c r="L1" s="100" t="s">
        <v>66</v>
      </c>
      <c r="M1" s="99" t="s">
        <v>8</v>
      </c>
      <c r="O1" s="100" t="s">
        <v>63</v>
      </c>
      <c r="P1" s="100" t="s">
        <v>62</v>
      </c>
      <c r="Q1" s="99" t="s">
        <v>3</v>
      </c>
      <c r="R1" s="99" t="s">
        <v>7</v>
      </c>
      <c r="S1" s="99" t="s">
        <v>8</v>
      </c>
      <c r="T1" s="102"/>
      <c r="U1" s="100" t="s">
        <v>88</v>
      </c>
      <c r="V1" s="100" t="s">
        <v>62</v>
      </c>
      <c r="W1" s="99" t="s">
        <v>8</v>
      </c>
      <c r="X1" s="102"/>
      <c r="Y1" s="100" t="s">
        <v>251</v>
      </c>
      <c r="Z1" s="99" t="s">
        <v>8</v>
      </c>
      <c r="AA1" s="100" t="s">
        <v>97</v>
      </c>
      <c r="AB1" s="99" t="s">
        <v>8</v>
      </c>
      <c r="AC1" s="100" t="s">
        <v>89</v>
      </c>
      <c r="AD1" s="99" t="s">
        <v>8</v>
      </c>
      <c r="AE1" s="102"/>
      <c r="AF1" s="102"/>
      <c r="AG1" s="100" t="s">
        <v>90</v>
      </c>
      <c r="AH1" s="99" t="s">
        <v>8</v>
      </c>
      <c r="AI1" s="102"/>
      <c r="AJ1" s="102"/>
      <c r="AK1" s="100" t="s">
        <v>93</v>
      </c>
      <c r="AL1" s="100" t="s">
        <v>62</v>
      </c>
      <c r="AM1" s="99" t="s">
        <v>3</v>
      </c>
      <c r="AN1" s="99" t="s">
        <v>7</v>
      </c>
      <c r="AO1" s="99" t="s">
        <v>8</v>
      </c>
      <c r="AP1" s="102"/>
      <c r="AQ1" s="100" t="s">
        <v>102</v>
      </c>
      <c r="AR1" s="99" t="s">
        <v>3</v>
      </c>
      <c r="AS1" s="99" t="s">
        <v>7</v>
      </c>
      <c r="AT1" s="99" t="s">
        <v>8</v>
      </c>
      <c r="AU1" s="102"/>
      <c r="AV1" s="100" t="s">
        <v>92</v>
      </c>
      <c r="AW1" s="99" t="s">
        <v>3</v>
      </c>
      <c r="AX1" s="99" t="s">
        <v>7</v>
      </c>
      <c r="AY1" s="99" t="s">
        <v>8</v>
      </c>
      <c r="AZ1" s="102"/>
      <c r="BA1" s="100" t="s">
        <v>103</v>
      </c>
      <c r="BB1" s="99" t="s">
        <v>3</v>
      </c>
      <c r="BC1" s="99" t="s">
        <v>7</v>
      </c>
      <c r="BD1" s="99" t="s">
        <v>8</v>
      </c>
      <c r="BE1" s="102"/>
      <c r="BF1" s="100" t="s">
        <v>64</v>
      </c>
      <c r="BG1" s="100" t="s">
        <v>245</v>
      </c>
      <c r="BH1" s="100" t="s">
        <v>246</v>
      </c>
      <c r="BI1" s="100" t="s">
        <v>247</v>
      </c>
      <c r="BJ1" s="100" t="s">
        <v>248</v>
      </c>
      <c r="BK1" s="100" t="s">
        <v>249</v>
      </c>
      <c r="BL1" s="99" t="s">
        <v>3</v>
      </c>
      <c r="BM1" s="99" t="s">
        <v>7</v>
      </c>
      <c r="BN1" s="99" t="s">
        <v>8</v>
      </c>
      <c r="BP1" s="102"/>
      <c r="BQ1" s="100" t="s">
        <v>10</v>
      </c>
      <c r="BR1" s="99" t="s">
        <v>8</v>
      </c>
      <c r="BS1" s="100" t="s">
        <v>83</v>
      </c>
      <c r="BT1" s="100" t="s">
        <v>87</v>
      </c>
    </row>
    <row r="2" spans="1:72">
      <c r="I2" s="105"/>
      <c r="L2" s="105"/>
      <c r="O2" s="105"/>
      <c r="P2" s="105"/>
      <c r="Q2" s="115">
        <v>10</v>
      </c>
      <c r="R2" s="104">
        <v>10</v>
      </c>
      <c r="U2" s="105"/>
      <c r="V2" s="105"/>
      <c r="Y2" s="105"/>
      <c r="AC2" s="105"/>
      <c r="AG2" s="105"/>
      <c r="AK2" s="105"/>
      <c r="AL2" s="105"/>
      <c r="AM2" s="115">
        <v>10</v>
      </c>
      <c r="AN2" s="104">
        <v>7</v>
      </c>
      <c r="AQ2" s="105"/>
      <c r="AR2" s="115">
        <v>5</v>
      </c>
      <c r="AS2" s="104">
        <v>7</v>
      </c>
      <c r="AV2" s="105"/>
      <c r="AW2" s="115">
        <v>10</v>
      </c>
      <c r="AX2" s="104">
        <v>7</v>
      </c>
      <c r="BA2" s="105"/>
      <c r="BB2" s="115">
        <v>15</v>
      </c>
      <c r="BC2" s="104">
        <v>7</v>
      </c>
      <c r="BF2" s="105">
        <v>25</v>
      </c>
      <c r="BG2" s="105">
        <v>5</v>
      </c>
      <c r="BH2" s="105">
        <v>5</v>
      </c>
      <c r="BI2" s="105">
        <v>5</v>
      </c>
      <c r="BJ2" s="105">
        <v>5</v>
      </c>
      <c r="BK2" s="105">
        <v>5</v>
      </c>
      <c r="BL2" s="115">
        <v>50</v>
      </c>
      <c r="BM2" s="249">
        <v>25</v>
      </c>
      <c r="BP2" s="105"/>
      <c r="BQ2" s="278">
        <f>Q2+AM2+AR2+AW2+BB2+BF2*2</f>
        <v>100</v>
      </c>
    </row>
    <row r="3" spans="1:72" ht="20.5" customHeight="1">
      <c r="A3" s="105">
        <v>1</v>
      </c>
      <c r="B3" s="295" t="s">
        <v>282</v>
      </c>
      <c r="C3" s="114"/>
      <c r="D3" s="104" t="s">
        <v>283</v>
      </c>
      <c r="E3" s="285">
        <v>39029</v>
      </c>
      <c r="F3" s="293" t="s">
        <v>284</v>
      </c>
      <c r="G3" s="104" t="s">
        <v>95</v>
      </c>
      <c r="H3" s="122" t="s">
        <v>71</v>
      </c>
      <c r="I3" s="106"/>
      <c r="J3" s="108" t="e">
        <f>RANK(I3,I3:I30,1)</f>
        <v>#N/A</v>
      </c>
      <c r="K3" s="109"/>
      <c r="L3" s="136"/>
      <c r="M3" s="275" t="e">
        <f>RANK(L3,L3:L30,1)</f>
        <v>#N/A</v>
      </c>
      <c r="N3" s="109"/>
      <c r="O3" s="283">
        <v>144.5</v>
      </c>
      <c r="P3" s="107">
        <f>IF(ISNUMBER(O3),IF(O3&lt;='[1]Reference (GIRLS)'!$F$7,5,IF(O3&lt;='[1]Reference (GIRLS)'!$G$7,10,IF(O3&lt;='[1]Reference (GIRLS)'!$H$7,25,IF(O3&lt;='[1]Reference (GIRLS)'!$I$7,50,IF(O3&lt;='[1]Reference (GIRLS)'!$J$7,75,IF(O3&lt;='[1]Reference (GIRLS)'!$K$7,90,IF(O3&lt;='[1]Reference (GIRLS)'!$L$7,95,IF(O3&gt;'[1]Reference (GIRLS)'!$L$7,95)))))))),"")</f>
        <v>25</v>
      </c>
      <c r="Q3" s="107">
        <f>Q2/R2*R3</f>
        <v>2</v>
      </c>
      <c r="R3" s="104" t="str">
        <f t="shared" ref="R3:R37" si="0">IF(P3=95,"10",IF(P3=90,"8",IF(P3=75,"6",IF(P3=50,"4",IF(P3=25,"2",IF(P3=10,"1",IF(P3=5,"0")))))))</f>
        <v>2</v>
      </c>
      <c r="S3" s="108">
        <f t="shared" ref="S3:S35" si="1">RANK(O3,$O$3:$O$30)</f>
        <v>20</v>
      </c>
      <c r="T3" s="114"/>
      <c r="U3" s="283">
        <v>32.950000000000003</v>
      </c>
      <c r="V3" s="107"/>
      <c r="W3" s="108">
        <f t="shared" ref="W3:W39" si="2">RANK(U3,$U$3:$U$30)</f>
        <v>20</v>
      </c>
      <c r="X3" s="114"/>
      <c r="Y3" s="122"/>
      <c r="Z3" s="108" t="e">
        <f t="shared" ref="Z3:Z39" si="3">RANK(Y3,$Y$3:$Y$30)</f>
        <v>#N/A</v>
      </c>
      <c r="AA3" s="269"/>
      <c r="AB3" s="108" t="e">
        <f>RANK(AA3,$AA$3:$AA$30)</f>
        <v>#N/A</v>
      </c>
      <c r="AC3" s="122"/>
      <c r="AD3" s="108" t="e">
        <f t="shared" ref="AD3:AD39" si="4">RANK(AC3,$AC$3:$AC$30)</f>
        <v>#N/A</v>
      </c>
      <c r="AE3" s="114"/>
      <c r="AF3" s="114"/>
      <c r="AG3" s="122"/>
      <c r="AH3" s="108" t="e">
        <f t="shared" ref="AH3:AH39" si="5">RANK(AG3,$AG$3:$AG$30)</f>
        <v>#N/A</v>
      </c>
      <c r="AI3" s="114"/>
      <c r="AJ3" s="114"/>
      <c r="AK3" s="122">
        <v>42</v>
      </c>
      <c r="AL3" s="107">
        <f>IF(ISNUMBER(AK3),IF(AK3&lt;='[1]Reference (GIRLS)'!$F$25,5,IF(AK3&lt;='[1]Reference (GIRLS)'!$G$25,10,IF(AK3&lt;='[1]Reference (GIRLS)'!$H$25,25,IF(AK3&lt;='[1]Reference (GIRLS)'!$I$25,50,IF(AK3&lt;='[1]Reference (GIRLS)'!$J$25,75,IF(AK3&lt;='[1]Reference (GIRLS)'!$K$25,90,IF(AK3&lt;='[1]Reference (GIRLS)'!$L$25,95,IF(AK3&gt;'[1]Reference (GIRLS)'!$L$25,95)))))))),"")</f>
        <v>95</v>
      </c>
      <c r="AM3" s="107">
        <f t="shared" ref="AM3:AM36" si="6">AM2/AN2*AN3</f>
        <v>2.8571428571428572</v>
      </c>
      <c r="AN3" s="104" t="str">
        <f t="shared" ref="AN3:AN10" si="7">IF(AK3&gt;=60,"7",IF(AK3&gt;=55,"6",IF(AK3&gt;=50,"5",IF(AK3&gt;=50,"4",IF(AK3&gt;=45,"3",IF(AK3&gt;=40,"2",IF(AK3&lt;35,"1")))))))</f>
        <v>2</v>
      </c>
      <c r="AO3" s="108">
        <f>RANK(AK3,$AK$3:$AK$69)</f>
        <v>29</v>
      </c>
      <c r="AP3" s="114"/>
      <c r="AQ3" s="187">
        <v>8.6111111111111124E-2</v>
      </c>
      <c r="AR3" s="107">
        <f t="shared" ref="AR3:AR15" si="8">AR2/AS2*AS3</f>
        <v>2.8571428571428572</v>
      </c>
      <c r="AS3" s="249" t="str">
        <f t="shared" ref="AS3:AS15" si="9">IF(AQ3&lt;=TIME(1,50,0),"7",IF(AQ3&lt;=TIME(1,55,0),"6",IF(AQ3&lt;=TIME(2,0,0),"5",IF(AQ3&lt;=TIME(2,5,0),"4",IF(AQ3&lt;=TIME(2,10,0),"3",IF(AQ3&lt;=TIME(2,15,0),"2",IF(AQ3&gt;TIME(2,15,0),"1")))))))</f>
        <v>4</v>
      </c>
      <c r="AT3" s="108">
        <f>RANK(AQ3,AQ3:AQ30,1)</f>
        <v>10</v>
      </c>
      <c r="AU3" s="114"/>
      <c r="AV3" s="283">
        <v>5.75</v>
      </c>
      <c r="AW3" s="107">
        <f t="shared" ref="AW3:AW37" si="10">AW2/AX2*AX3</f>
        <v>1.4285714285714286</v>
      </c>
      <c r="AX3" s="104" t="str">
        <f>IF(AV3&gt;=9,"7",IF(AV3&gt;=8.5,"6",IF(AV3&gt;=8,"5",IF(AV3&gt;=7.5,"4",IF(AV3&gt;=7,"3",IF(AV3&gt;=6.5,"2",IF(AV3&lt;6.5,"1")))))))</f>
        <v>1</v>
      </c>
      <c r="AY3" s="108">
        <f t="shared" ref="AY3:AY30" si="11">RANK(AV3,$AV$3:$AV$30)</f>
        <v>23</v>
      </c>
      <c r="AZ3" s="114"/>
      <c r="BA3" s="192">
        <v>7.73</v>
      </c>
      <c r="BB3" s="107">
        <f t="shared" ref="BB3:BB37" si="12">BB2/BC2*BC3</f>
        <v>2.1428571428571428</v>
      </c>
      <c r="BC3" s="104" t="str">
        <f t="shared" ref="BC3:BC36" si="13">IF(BA3&lt;=7,"7",IF(BA3&lt;=7.1,"6",IF(BA3&lt;=7.2,"5",IF(BA3&lt;=7.3,"4",IF(BA3&lt;=7.4,"3",IF(BA3&lt;=7.5,"2",IF(BA3&gt;7.6,"1")))))))</f>
        <v>1</v>
      </c>
      <c r="BD3" s="108">
        <f>RANK(BA3,BA3:BA30,1)</f>
        <v>25</v>
      </c>
      <c r="BE3" s="114"/>
      <c r="BF3" s="269">
        <f t="shared" ref="BF3:BF39" si="14">SUM(BG3:BK3)</f>
        <v>11.5</v>
      </c>
      <c r="BG3" s="269">
        <v>2.5</v>
      </c>
      <c r="BH3" s="269">
        <v>3</v>
      </c>
      <c r="BI3" s="269">
        <v>2</v>
      </c>
      <c r="BJ3" s="269">
        <v>2</v>
      </c>
      <c r="BK3" s="269">
        <v>2</v>
      </c>
      <c r="BL3" s="252">
        <f>BL2/BM2*BM3</f>
        <v>2</v>
      </c>
      <c r="BM3" s="249" t="str">
        <f>IF(BF3&gt;=22.5,"10",IF(BF3&gt;=20,"8",IF(BF3&gt;=17.5,"6",IF(BF3&gt;=15,"4",IF(BF3&gt;=12.5,"2",IF(BF3&lt;12.5,"1"))))))</f>
        <v>1</v>
      </c>
      <c r="BN3" s="108">
        <f t="shared" ref="BN3:BN39" si="15">RANK(BF3,$BF$3:$BF$30)</f>
        <v>13</v>
      </c>
      <c r="BO3" s="109"/>
      <c r="BP3" s="110"/>
      <c r="BQ3" s="278">
        <f t="shared" ref="BQ3:BQ37" si="16">Q3+AM3+AR3+AW3+BB3+BF3*2</f>
        <v>34.285714285714285</v>
      </c>
      <c r="BR3" s="268">
        <f t="shared" ref="BR3:BR11" si="17">RANK(BQ3,$BQ$3:$BQ$69)</f>
        <v>27</v>
      </c>
      <c r="BT3" s="249"/>
    </row>
    <row r="4" spans="1:72" s="101" customFormat="1" ht="20.5" customHeight="1">
      <c r="A4" s="105">
        <v>3</v>
      </c>
      <c r="B4" s="317" t="s">
        <v>285</v>
      </c>
      <c r="C4" s="253"/>
      <c r="D4" s="249" t="s">
        <v>286</v>
      </c>
      <c r="E4" s="289">
        <v>39030</v>
      </c>
      <c r="F4" s="319" t="s">
        <v>287</v>
      </c>
      <c r="G4" s="249" t="s">
        <v>95</v>
      </c>
      <c r="H4" s="122" t="s">
        <v>71</v>
      </c>
      <c r="I4" s="254"/>
      <c r="J4" s="108" t="e">
        <f>RANK(I4,I3:I30,1)</f>
        <v>#N/A</v>
      </c>
      <c r="K4" s="251"/>
      <c r="L4" s="250"/>
      <c r="M4" s="275" t="e">
        <f>RANK(L4,L3:L30,1)</f>
        <v>#N/A</v>
      </c>
      <c r="N4" s="251"/>
      <c r="O4" s="283">
        <v>156.5</v>
      </c>
      <c r="P4" s="107">
        <f>IF(ISNUMBER(O4),IF(O4&lt;='[1]Reference (GIRLS)'!$F$7,5,IF(O4&lt;='[1]Reference (GIRLS)'!$G$7,10,IF(O4&lt;='[1]Reference (GIRLS)'!$H$7,25,IF(O4&lt;='[1]Reference (GIRLS)'!$I$7,50,IF(O4&lt;='[1]Reference (GIRLS)'!$J$7,75,IF(O4&lt;='[1]Reference (GIRLS)'!$K$7,90,IF(O4&lt;='[1]Reference (GIRLS)'!$L$7,95,IF(O4&gt;'[1]Reference (GIRLS)'!$L$7,95)))))))),"")</f>
        <v>90</v>
      </c>
      <c r="Q4" s="107">
        <f>Q3/R3*R4</f>
        <v>8</v>
      </c>
      <c r="R4" s="104" t="str">
        <f t="shared" si="0"/>
        <v>8</v>
      </c>
      <c r="S4" s="108">
        <f t="shared" si="1"/>
        <v>7</v>
      </c>
      <c r="T4" s="253"/>
      <c r="U4" s="283">
        <v>42.1</v>
      </c>
      <c r="V4" s="252"/>
      <c r="W4" s="108">
        <f t="shared" si="2"/>
        <v>11</v>
      </c>
      <c r="X4" s="253"/>
      <c r="Y4" s="122"/>
      <c r="Z4" s="108" t="e">
        <f t="shared" si="3"/>
        <v>#N/A</v>
      </c>
      <c r="AA4" s="269"/>
      <c r="AB4" s="108" t="e">
        <f>RANK(AA4,$AA$3:$AA$30)</f>
        <v>#N/A</v>
      </c>
      <c r="AC4" s="269"/>
      <c r="AD4" s="108" t="e">
        <f t="shared" si="4"/>
        <v>#N/A</v>
      </c>
      <c r="AE4" s="253"/>
      <c r="AF4" s="253"/>
      <c r="AG4" s="122"/>
      <c r="AH4" s="108" t="e">
        <f t="shared" si="5"/>
        <v>#N/A</v>
      </c>
      <c r="AI4" s="253"/>
      <c r="AJ4" s="253"/>
      <c r="AK4" s="122">
        <v>48</v>
      </c>
      <c r="AL4" s="107">
        <f>IF(ISNUMBER(AK4),IF(AK4&lt;='[1]Reference (GIRLS)'!$F$25,5,IF(AK4&lt;='[1]Reference (GIRLS)'!$G$25,10,IF(AK4&lt;='[1]Reference (GIRLS)'!$H$25,25,IF(AK4&lt;='[1]Reference (GIRLS)'!$I$25,50,IF(AK4&lt;='[1]Reference (GIRLS)'!$J$25,75,IF(AK4&lt;='[1]Reference (GIRLS)'!$K$25,90,IF(AK4&lt;='[1]Reference (GIRLS)'!$L$25,95,IF(AK4&gt;'[1]Reference (GIRLS)'!$L$25,95)))))))),"")</f>
        <v>95</v>
      </c>
      <c r="AM4" s="107">
        <f t="shared" si="6"/>
        <v>4.2857142857142856</v>
      </c>
      <c r="AN4" s="104" t="str">
        <f t="shared" si="7"/>
        <v>3</v>
      </c>
      <c r="AO4" s="108">
        <f t="shared" ref="AO4:AO30" si="18">RANK(AK4,$AK$3:$AK$30)</f>
        <v>13</v>
      </c>
      <c r="AP4" s="253"/>
      <c r="AQ4" s="187">
        <v>8.6111111111111124E-2</v>
      </c>
      <c r="AR4" s="107">
        <f t="shared" si="8"/>
        <v>2.8571428571428572</v>
      </c>
      <c r="AS4" s="249" t="str">
        <f t="shared" si="9"/>
        <v>4</v>
      </c>
      <c r="AT4" s="108">
        <f>RANK(AQ4,AQ3:AQ30,1)</f>
        <v>10</v>
      </c>
      <c r="AU4" s="253"/>
      <c r="AV4" s="283">
        <v>7.7</v>
      </c>
      <c r="AW4" s="107">
        <f t="shared" si="10"/>
        <v>5.7142857142857144</v>
      </c>
      <c r="AX4" s="104" t="str">
        <f>IF(AV4&gt;=9,"7",IF(AV4&gt;=8.5,"6",IF(AV4&gt;=8,"5",IF(AV4&gt;=7.5,"4",IF(AV4&gt;=7,"3",IF(AV4&gt;=6.5,"2",IF(AV4&lt;6.5,"1")))))))</f>
        <v>4</v>
      </c>
      <c r="AY4" s="108">
        <f t="shared" si="11"/>
        <v>13</v>
      </c>
      <c r="AZ4" s="253"/>
      <c r="BA4" s="302">
        <v>7.15</v>
      </c>
      <c r="BB4" s="107">
        <f t="shared" si="12"/>
        <v>10.714285714285714</v>
      </c>
      <c r="BC4" s="104" t="str">
        <f t="shared" si="13"/>
        <v>5</v>
      </c>
      <c r="BD4" s="108">
        <f>RANK(BA4,BA3:BA30,1)</f>
        <v>6</v>
      </c>
      <c r="BE4" s="253"/>
      <c r="BF4" s="269">
        <f t="shared" si="14"/>
        <v>12.5</v>
      </c>
      <c r="BG4" s="269">
        <v>3</v>
      </c>
      <c r="BH4" s="269">
        <v>4</v>
      </c>
      <c r="BI4" s="269">
        <v>2</v>
      </c>
      <c r="BJ4" s="269">
        <v>1.5</v>
      </c>
      <c r="BK4" s="269">
        <v>2</v>
      </c>
      <c r="BL4" s="252">
        <f>BL2/BM2*BM4</f>
        <v>4</v>
      </c>
      <c r="BM4" s="249" t="str">
        <f t="shared" ref="BM4:BM28" si="19">IF(BF4&gt;=22.5,"10",IF(BF4&gt;=20,"8",IF(BF4&gt;=17.5,"6",IF(BF4&gt;=15,"4",IF(BF4&gt;=12.5,"2",IF(BF4&lt;12.5,"0"))))))</f>
        <v>2</v>
      </c>
      <c r="BN4" s="108">
        <f t="shared" si="15"/>
        <v>10</v>
      </c>
      <c r="BO4" s="251"/>
      <c r="BP4" s="255"/>
      <c r="BQ4" s="278">
        <f t="shared" si="16"/>
        <v>56.571428571428569</v>
      </c>
      <c r="BR4" s="305">
        <f t="shared" si="17"/>
        <v>11</v>
      </c>
      <c r="BS4" s="249"/>
      <c r="BT4" s="256"/>
    </row>
    <row r="5" spans="1:72" ht="19.5" customHeight="1">
      <c r="A5" s="257">
        <v>4</v>
      </c>
      <c r="B5" s="296" t="s">
        <v>288</v>
      </c>
      <c r="C5" s="114"/>
      <c r="D5" s="104" t="s">
        <v>289</v>
      </c>
      <c r="E5" s="285">
        <v>38884</v>
      </c>
      <c r="F5" s="292" t="s">
        <v>290</v>
      </c>
      <c r="G5" s="104" t="s">
        <v>95</v>
      </c>
      <c r="H5" s="122" t="s">
        <v>71</v>
      </c>
      <c r="I5" s="136"/>
      <c r="J5" s="108" t="e">
        <f>RANK(I5,I3:I30,1)</f>
        <v>#N/A</v>
      </c>
      <c r="K5" s="109"/>
      <c r="L5" s="136"/>
      <c r="M5" s="275" t="e">
        <f>RANK(L5,L3:L30,1)</f>
        <v>#N/A</v>
      </c>
      <c r="N5" s="109"/>
      <c r="O5" s="283">
        <v>139</v>
      </c>
      <c r="P5" s="107">
        <f>IF(ISNUMBER(O5),IF(O5&lt;='[1]Reference (GIRLS)'!$F$7,5,IF(O5&lt;='[1]Reference (GIRLS)'!$G$7,10,IF(O5&lt;='[1]Reference (GIRLS)'!$H$7,25,IF(O5&lt;='[1]Reference (GIRLS)'!$I$7,50,IF(O5&lt;='[1]Reference (GIRLS)'!$J$7,75,IF(O5&lt;='[1]Reference (GIRLS)'!$K$7,90,IF(O5&lt;='[1]Reference (GIRLS)'!$L$7,95,IF(O5&gt;'[1]Reference (GIRLS)'!$L$7,95)))))))),"")</f>
        <v>5</v>
      </c>
      <c r="Q5" s="107">
        <f>Q4/R4*R5</f>
        <v>0</v>
      </c>
      <c r="R5" s="104" t="str">
        <f t="shared" si="0"/>
        <v>0</v>
      </c>
      <c r="S5" s="108">
        <f t="shared" si="1"/>
        <v>27</v>
      </c>
      <c r="T5" s="114"/>
      <c r="U5" s="283">
        <v>31.95</v>
      </c>
      <c r="V5" s="107"/>
      <c r="W5" s="108">
        <f t="shared" si="2"/>
        <v>21</v>
      </c>
      <c r="X5" s="114"/>
      <c r="Y5" s="122"/>
      <c r="Z5" s="108" t="e">
        <f t="shared" si="3"/>
        <v>#N/A</v>
      </c>
      <c r="AA5" s="114"/>
      <c r="AB5" s="108" t="e">
        <f>RANK(AA5,$AA$3:$AA$30)</f>
        <v>#N/A</v>
      </c>
      <c r="AC5" s="269"/>
      <c r="AD5" s="108" t="e">
        <f t="shared" si="4"/>
        <v>#N/A</v>
      </c>
      <c r="AE5" s="114"/>
      <c r="AF5" s="114"/>
      <c r="AG5" s="122"/>
      <c r="AH5" s="108" t="e">
        <f t="shared" si="5"/>
        <v>#N/A</v>
      </c>
      <c r="AI5" s="114"/>
      <c r="AJ5" s="114"/>
      <c r="AK5" s="122">
        <v>53</v>
      </c>
      <c r="AL5" s="107">
        <f>IF(ISNUMBER(AK5),IF(AK5&lt;='[1]Reference (GIRLS)'!$F$25,5,IF(AK5&lt;='[1]Reference (GIRLS)'!$G$25,10,IF(AK5&lt;='[1]Reference (GIRLS)'!$H$25,25,IF(AK5&lt;='[1]Reference (GIRLS)'!$I$25,50,IF(AK5&lt;='[1]Reference (GIRLS)'!$J$25,75,IF(AK5&lt;='[1]Reference (GIRLS)'!$K$25,90,IF(AK5&lt;='[1]Reference (GIRLS)'!$L$25,95,IF(AK5&gt;'[1]Reference (GIRLS)'!$L$25,95)))))))),"")</f>
        <v>95</v>
      </c>
      <c r="AM5" s="107">
        <f t="shared" si="6"/>
        <v>7.1428571428571432</v>
      </c>
      <c r="AN5" s="104" t="str">
        <f t="shared" si="7"/>
        <v>5</v>
      </c>
      <c r="AO5" s="108">
        <f t="shared" si="18"/>
        <v>6</v>
      </c>
      <c r="AP5" s="114"/>
      <c r="AQ5" s="187">
        <v>8.819444444444445E-2</v>
      </c>
      <c r="AR5" s="107">
        <f t="shared" si="8"/>
        <v>2.1428571428571428</v>
      </c>
      <c r="AS5" s="249" t="str">
        <f t="shared" si="9"/>
        <v>3</v>
      </c>
      <c r="AT5" s="108">
        <f>RANK(AQ5,AQ3:AQ30,1)</f>
        <v>13</v>
      </c>
      <c r="AU5" s="114"/>
      <c r="AV5" s="283">
        <v>6.75</v>
      </c>
      <c r="AW5" s="107">
        <f t="shared" si="10"/>
        <v>2.8571428571428572</v>
      </c>
      <c r="AX5" s="104" t="str">
        <f t="shared" ref="AX5" si="20">IF(AV5&gt;=9,"7",IF(AV5&gt;=8.5,"6",IF(AV5&gt;=8,"5",IF(AV5&gt;=7.5,"4",IF(AV5&gt;=7,"3",IF(AV5&gt;=6.5,"2",IF(AV5&lt;4.5,"1")))))))</f>
        <v>2</v>
      </c>
      <c r="AY5" s="108">
        <f t="shared" si="11"/>
        <v>18</v>
      </c>
      <c r="AZ5" s="114"/>
      <c r="BA5" s="302">
        <v>7.14</v>
      </c>
      <c r="BB5" s="107">
        <f t="shared" si="12"/>
        <v>10.714285714285714</v>
      </c>
      <c r="BC5" s="104" t="str">
        <f t="shared" si="13"/>
        <v>5</v>
      </c>
      <c r="BD5" s="108">
        <f>RANK(BA5,BA3:BA30,1)</f>
        <v>5</v>
      </c>
      <c r="BE5" s="114"/>
      <c r="BF5" s="269">
        <f t="shared" si="14"/>
        <v>20</v>
      </c>
      <c r="BG5" s="106">
        <v>4.5</v>
      </c>
      <c r="BH5" s="106">
        <v>4.5</v>
      </c>
      <c r="BI5" s="106">
        <v>4</v>
      </c>
      <c r="BJ5" s="106">
        <v>4</v>
      </c>
      <c r="BK5" s="106">
        <v>3</v>
      </c>
      <c r="BL5" s="252">
        <f>BL2/BM2*BM5</f>
        <v>16</v>
      </c>
      <c r="BM5" s="249" t="str">
        <f t="shared" si="19"/>
        <v>8</v>
      </c>
      <c r="BN5" s="108">
        <f t="shared" si="15"/>
        <v>6</v>
      </c>
      <c r="BO5" s="109"/>
      <c r="BP5" s="110"/>
      <c r="BQ5" s="278">
        <f t="shared" si="16"/>
        <v>62.857142857142861</v>
      </c>
      <c r="BR5" s="305">
        <f t="shared" si="17"/>
        <v>9</v>
      </c>
      <c r="BT5" s="256"/>
    </row>
    <row r="6" spans="1:72" s="101" customFormat="1" ht="19.5" customHeight="1">
      <c r="A6" s="105">
        <v>5</v>
      </c>
      <c r="B6" s="301" t="s">
        <v>292</v>
      </c>
      <c r="C6" s="253"/>
      <c r="D6" s="249" t="s">
        <v>286</v>
      </c>
      <c r="E6" s="289">
        <v>38825</v>
      </c>
      <c r="F6" s="300" t="s">
        <v>293</v>
      </c>
      <c r="G6" s="249" t="s">
        <v>95</v>
      </c>
      <c r="H6" s="122" t="s">
        <v>71</v>
      </c>
      <c r="I6" s="250"/>
      <c r="J6" s="108" t="e">
        <f>RANK(I6,I3:I30,1)</f>
        <v>#N/A</v>
      </c>
      <c r="K6" s="251"/>
      <c r="L6" s="250"/>
      <c r="M6" s="275" t="e">
        <f>RANK(L6,L3:L30,1)</f>
        <v>#N/A</v>
      </c>
      <c r="N6" s="251"/>
      <c r="O6" s="283">
        <v>141</v>
      </c>
      <c r="P6" s="107">
        <f>IF(ISNUMBER(O6),IF(O6&lt;='[1]Reference (GIRLS)'!$F$7,5,IF(O6&lt;='[1]Reference (GIRLS)'!$G$7,10,IF(O6&lt;='[1]Reference (GIRLS)'!$H$7,25,IF(O6&lt;='[1]Reference (GIRLS)'!$I$7,50,IF(O6&lt;='[1]Reference (GIRLS)'!$J$7,75,IF(O6&lt;='[1]Reference (GIRLS)'!$K$7,90,IF(O6&lt;='[1]Reference (GIRLS)'!$L$7,95,IF(O6&gt;'[1]Reference (GIRLS)'!$L$7,95)))))))),"")</f>
        <v>10</v>
      </c>
      <c r="Q6" s="107">
        <f>IF(ISNUMBER(P6),IF(P6&lt;='[1]Reference (GIRLS)'!$F$7,5,IF(P6&lt;='[1]Reference (GIRLS)'!$G$7,10,IF(P6&lt;='[1]Reference (GIRLS)'!$H$7,25,IF(P6&lt;='[1]Reference (GIRLS)'!$I$7,50,IF(P6&lt;='[1]Reference (GIRLS)'!$J$7,75,IF(P6&lt;='[1]Reference (GIRLS)'!$K$7,90,IF(P6&lt;='[1]Reference (GIRLS)'!$L$7,95,IF(P6&gt;'[1]Reference (GIRLS)'!$L$7,95)))))))),"")</f>
        <v>5</v>
      </c>
      <c r="R6" s="104" t="str">
        <f t="shared" si="0"/>
        <v>1</v>
      </c>
      <c r="S6" s="108">
        <f t="shared" si="1"/>
        <v>22</v>
      </c>
      <c r="T6" s="253"/>
      <c r="U6" s="283">
        <v>31.65</v>
      </c>
      <c r="V6" s="252"/>
      <c r="W6" s="108">
        <f t="shared" si="2"/>
        <v>24</v>
      </c>
      <c r="X6" s="253"/>
      <c r="Y6" s="122"/>
      <c r="Z6" s="108" t="e">
        <f t="shared" si="3"/>
        <v>#N/A</v>
      </c>
      <c r="AA6" s="253"/>
      <c r="AB6" s="279" t="e">
        <f>RANK(AA6,$AA$3:$AA$30)</f>
        <v>#N/A</v>
      </c>
      <c r="AC6" s="269"/>
      <c r="AD6" s="108" t="e">
        <f t="shared" si="4"/>
        <v>#N/A</v>
      </c>
      <c r="AE6" s="253"/>
      <c r="AF6" s="253"/>
      <c r="AG6" s="122"/>
      <c r="AH6" s="108" t="e">
        <f t="shared" si="5"/>
        <v>#N/A</v>
      </c>
      <c r="AI6" s="253"/>
      <c r="AJ6" s="253"/>
      <c r="AK6" s="122">
        <v>46</v>
      </c>
      <c r="AL6" s="107">
        <f>IF(ISNUMBER(AK6),IF(AK6&lt;='[1]Reference (GIRLS)'!$F$25,5,IF(AK6&lt;='[1]Reference (GIRLS)'!$G$25,10,IF(AK6&lt;='[1]Reference (GIRLS)'!$H$25,25,IF(AK6&lt;='[1]Reference (GIRLS)'!$I$25,50,IF(AK6&lt;='[1]Reference (GIRLS)'!$J$25,75,IF(AK6&lt;='[1]Reference (GIRLS)'!$K$25,90,IF(AK6&lt;='[1]Reference (GIRLS)'!$L$25,95,IF(AK6&gt;'[1]Reference (GIRLS)'!$L$25,95)))))))),"")</f>
        <v>95</v>
      </c>
      <c r="AM6" s="107">
        <f t="shared" si="6"/>
        <v>4.2857142857142856</v>
      </c>
      <c r="AN6" s="104" t="str">
        <f t="shared" si="7"/>
        <v>3</v>
      </c>
      <c r="AO6" s="108">
        <f t="shared" si="18"/>
        <v>17</v>
      </c>
      <c r="AP6" s="253"/>
      <c r="AQ6" s="187">
        <v>9.0972222222222218E-2</v>
      </c>
      <c r="AR6" s="107">
        <f t="shared" si="8"/>
        <v>1.4285714285714286</v>
      </c>
      <c r="AS6" s="249" t="str">
        <f t="shared" si="9"/>
        <v>2</v>
      </c>
      <c r="AT6" s="108">
        <f>RANK(AQ6,AQ3:AQ30,1)</f>
        <v>15</v>
      </c>
      <c r="AU6" s="253"/>
      <c r="AV6" s="283">
        <v>4.4000000000000004</v>
      </c>
      <c r="AW6" s="107">
        <f t="shared" si="10"/>
        <v>1.4285714285714286</v>
      </c>
      <c r="AX6" s="104" t="str">
        <f t="shared" ref="AX6:AX37" si="21">IF(AV6&gt;=9,"7",IF(AV6&gt;=8.5,"6",IF(AV6&gt;=8,"5",IF(AV6&gt;=7.5,"4",IF(AV6&gt;=7,"3",IF(AV6&gt;=6.5,"2",IF(AV6&lt;6.5,"1")))))))</f>
        <v>1</v>
      </c>
      <c r="AY6" s="108">
        <f t="shared" si="11"/>
        <v>27</v>
      </c>
      <c r="AZ6" s="253"/>
      <c r="BA6" s="192">
        <v>7.45</v>
      </c>
      <c r="BB6" s="107">
        <f t="shared" si="12"/>
        <v>4.2857142857142856</v>
      </c>
      <c r="BC6" s="104" t="str">
        <f t="shared" si="13"/>
        <v>2</v>
      </c>
      <c r="BD6" s="108">
        <f>RANK(BA6,BA3:BA30,1)</f>
        <v>14</v>
      </c>
      <c r="BE6" s="253"/>
      <c r="BF6" s="269">
        <f t="shared" si="14"/>
        <v>9</v>
      </c>
      <c r="BG6" s="254">
        <v>2</v>
      </c>
      <c r="BH6" s="254">
        <v>3</v>
      </c>
      <c r="BI6" s="254">
        <v>1.5</v>
      </c>
      <c r="BJ6" s="254">
        <v>1.5</v>
      </c>
      <c r="BK6" s="254">
        <v>1</v>
      </c>
      <c r="BL6" s="252">
        <f>BL4/BM4*BM6</f>
        <v>2</v>
      </c>
      <c r="BM6" s="249" t="str">
        <f>IF(BF6&gt;=22.5,"10",IF(BF6&gt;=20,"8",IF(BF6&gt;=17.5,"6",IF(BF6&gt;=15,"4",IF(BF6&gt;=12.5,"2",IF(BF6&lt;12.5,"1"))))))</f>
        <v>1</v>
      </c>
      <c r="BN6" s="108">
        <f t="shared" si="15"/>
        <v>20</v>
      </c>
      <c r="BO6" s="251"/>
      <c r="BP6" s="255"/>
      <c r="BQ6" s="278">
        <f t="shared" si="16"/>
        <v>34.428571428571431</v>
      </c>
      <c r="BR6" s="268">
        <f t="shared" si="17"/>
        <v>26</v>
      </c>
      <c r="BS6" s="249"/>
      <c r="BT6" s="256"/>
    </row>
    <row r="7" spans="1:72" ht="16.5" customHeight="1">
      <c r="A7" s="257">
        <v>6</v>
      </c>
      <c r="B7" s="294" t="s">
        <v>294</v>
      </c>
      <c r="C7" s="114"/>
      <c r="D7" s="104" t="s">
        <v>295</v>
      </c>
      <c r="E7" s="285">
        <v>38847</v>
      </c>
      <c r="F7" s="292" t="s">
        <v>296</v>
      </c>
      <c r="G7" s="104" t="s">
        <v>95</v>
      </c>
      <c r="H7" s="122" t="s">
        <v>71</v>
      </c>
      <c r="I7" s="136"/>
      <c r="J7" s="108" t="e">
        <f>RANK(I7,I3:I30,1)</f>
        <v>#N/A</v>
      </c>
      <c r="K7" s="109"/>
      <c r="L7" s="136"/>
      <c r="M7" s="275" t="e">
        <f>RANK(L7,L3:L30,1)</f>
        <v>#N/A</v>
      </c>
      <c r="N7" s="109"/>
      <c r="O7" s="283">
        <v>143.5</v>
      </c>
      <c r="P7" s="107">
        <f>IF(ISNUMBER(O7),IF(O7&lt;='[1]Reference (GIRLS)'!$F$7,5,IF(O7&lt;='[1]Reference (GIRLS)'!$G$7,10,IF(O7&lt;='[1]Reference (GIRLS)'!$H$7,25,IF(O7&lt;='[1]Reference (GIRLS)'!$I$7,50,IF(O7&lt;='[1]Reference (GIRLS)'!$J$7,75,IF(O7&lt;='[1]Reference (GIRLS)'!$K$7,90,IF(O7&lt;='[1]Reference (GIRLS)'!$L$7,95,IF(O7&gt;'[1]Reference (GIRLS)'!$L$7,95)))))))),"")</f>
        <v>25</v>
      </c>
      <c r="Q7" s="107">
        <f>IF(ISNUMBER(P7),IF(P7&lt;='[1]Reference (GIRLS)'!$F$7,5,IF(P7&lt;='[1]Reference (GIRLS)'!$G$7,10,IF(P7&lt;='[1]Reference (GIRLS)'!$H$7,25,IF(P7&lt;='[1]Reference (GIRLS)'!$I$7,50,IF(P7&lt;='[1]Reference (GIRLS)'!$J$7,75,IF(P7&lt;='[1]Reference (GIRLS)'!$K$7,90,IF(P7&lt;='[1]Reference (GIRLS)'!$L$7,95,IF(P7&gt;'[1]Reference (GIRLS)'!$L$7,95)))))))),"")</f>
        <v>5</v>
      </c>
      <c r="R7" s="104" t="str">
        <f t="shared" si="0"/>
        <v>2</v>
      </c>
      <c r="S7" s="108">
        <f t="shared" si="1"/>
        <v>21</v>
      </c>
      <c r="T7" s="114"/>
      <c r="U7" s="283">
        <v>28.3</v>
      </c>
      <c r="V7" s="107"/>
      <c r="W7" s="108">
        <f t="shared" si="2"/>
        <v>28</v>
      </c>
      <c r="X7" s="114"/>
      <c r="Y7" s="122"/>
      <c r="Z7" s="108" t="e">
        <f t="shared" si="3"/>
        <v>#N/A</v>
      </c>
      <c r="AA7" s="114"/>
      <c r="AB7" s="114"/>
      <c r="AC7" s="269"/>
      <c r="AD7" s="108" t="e">
        <f t="shared" si="4"/>
        <v>#N/A</v>
      </c>
      <c r="AE7" s="114"/>
      <c r="AF7" s="114"/>
      <c r="AG7" s="122"/>
      <c r="AH7" s="108" t="e">
        <f t="shared" si="5"/>
        <v>#N/A</v>
      </c>
      <c r="AI7" s="114"/>
      <c r="AJ7" s="114"/>
      <c r="AK7" s="122">
        <v>36</v>
      </c>
      <c r="AL7" s="107">
        <f>IF(ISNUMBER(AK7),IF(AK7&lt;='[1]Reference (GIRLS)'!$F$25,5,IF(AK7&lt;='[1]Reference (GIRLS)'!$G$25,10,IF(AK7&lt;='[1]Reference (GIRLS)'!$H$25,25,IF(AK7&lt;='[1]Reference (GIRLS)'!$I$25,50,IF(AK7&lt;='[1]Reference (GIRLS)'!$J$25,75,IF(AK7&lt;='[1]Reference (GIRLS)'!$K$25,90,IF(AK7&lt;='[1]Reference (GIRLS)'!$L$25,95,IF(AK7&gt;'[1]Reference (GIRLS)'!$L$25,95)))))))),"")</f>
        <v>75</v>
      </c>
      <c r="AM7" s="107">
        <f t="shared" si="6"/>
        <v>1.4285714285714286</v>
      </c>
      <c r="AN7" s="104" t="str">
        <f>IF(AK7&gt;=60,"7",IF(AK7&gt;=55,"6",IF(AK7&gt;=50,"5",IF(AK7&gt;=50,"4",IF(AK7&gt;=45,"3",IF(AK7&gt;=40,"2",IF(AK7&gt;AN535,"1")))))))</f>
        <v>1</v>
      </c>
      <c r="AO7" s="108">
        <f t="shared" ref="AO7" si="22">RANK(AK7,$AK$3:$AK$30)</f>
        <v>27</v>
      </c>
      <c r="AP7" s="114"/>
      <c r="AQ7" s="187">
        <v>7.9166666666666663E-2</v>
      </c>
      <c r="AR7" s="107">
        <f t="shared" si="8"/>
        <v>4.2857142857142856</v>
      </c>
      <c r="AS7" s="249" t="str">
        <f t="shared" si="9"/>
        <v>6</v>
      </c>
      <c r="AT7" s="108">
        <f>RANK(AQ7,AQ3:AQ30,1)</f>
        <v>2</v>
      </c>
      <c r="AU7" s="114"/>
      <c r="AV7" s="283">
        <v>5.5</v>
      </c>
      <c r="AW7" s="107">
        <f t="shared" si="10"/>
        <v>1.4285714285714286</v>
      </c>
      <c r="AX7" s="104" t="str">
        <f t="shared" si="21"/>
        <v>1</v>
      </c>
      <c r="AY7" s="108">
        <f t="shared" si="11"/>
        <v>25</v>
      </c>
      <c r="AZ7" s="114"/>
      <c r="BA7" s="302">
        <v>7.38</v>
      </c>
      <c r="BB7" s="107">
        <f t="shared" si="12"/>
        <v>6.4285714285714288</v>
      </c>
      <c r="BC7" s="104" t="str">
        <f t="shared" si="13"/>
        <v>3</v>
      </c>
      <c r="BD7" s="108">
        <f>RANK(BA7,BA3:BA30,1)</f>
        <v>13</v>
      </c>
      <c r="BE7" s="114"/>
      <c r="BF7" s="269">
        <f t="shared" si="14"/>
        <v>23.3</v>
      </c>
      <c r="BG7" s="106">
        <v>4.5</v>
      </c>
      <c r="BH7" s="106">
        <v>4.5</v>
      </c>
      <c r="BI7" s="106">
        <v>4.3</v>
      </c>
      <c r="BJ7" s="106">
        <v>5</v>
      </c>
      <c r="BK7" s="106">
        <v>5</v>
      </c>
      <c r="BL7" s="252">
        <f>BL2/BM2*BM7</f>
        <v>20</v>
      </c>
      <c r="BM7" s="249" t="str">
        <f t="shared" si="19"/>
        <v>10</v>
      </c>
      <c r="BN7" s="108">
        <f t="shared" si="15"/>
        <v>2</v>
      </c>
      <c r="BO7" s="109"/>
      <c r="BP7" s="110"/>
      <c r="BQ7" s="278">
        <f t="shared" si="16"/>
        <v>65.171428571428578</v>
      </c>
      <c r="BR7" s="305">
        <f t="shared" si="17"/>
        <v>8</v>
      </c>
      <c r="BT7" s="256"/>
    </row>
    <row r="8" spans="1:72" s="101" customFormat="1" ht="23" customHeight="1">
      <c r="A8" s="105">
        <v>7</v>
      </c>
      <c r="B8" s="317" t="s">
        <v>297</v>
      </c>
      <c r="C8" s="282"/>
      <c r="D8" s="249" t="s">
        <v>258</v>
      </c>
      <c r="E8" s="289">
        <v>38931</v>
      </c>
      <c r="F8" s="319" t="s">
        <v>298</v>
      </c>
      <c r="G8" s="249" t="s">
        <v>95</v>
      </c>
      <c r="H8" s="122" t="s">
        <v>71</v>
      </c>
      <c r="I8" s="250"/>
      <c r="J8" s="108" t="e">
        <f>RANK(I8,I3:I30,1)</f>
        <v>#N/A</v>
      </c>
      <c r="K8" s="251"/>
      <c r="L8" s="250"/>
      <c r="M8" s="275" t="e">
        <f>RANK(L8,L3:L30,1)</f>
        <v>#N/A</v>
      </c>
      <c r="N8" s="251"/>
      <c r="O8" s="283">
        <v>161</v>
      </c>
      <c r="P8" s="107">
        <f>IF(ISNUMBER(O8),IF(O8&lt;='[1]Reference (GIRLS)'!$F$7,5,IF(O8&lt;='[1]Reference (GIRLS)'!$G$7,10,IF(O8&lt;='[1]Reference (GIRLS)'!$H$7,25,IF(O8&lt;='[1]Reference (GIRLS)'!$I$7,50,IF(O8&lt;='[1]Reference (GIRLS)'!$J$7,75,IF(O8&lt;='[1]Reference (GIRLS)'!$K$7,90,IF(O8&lt;='[1]Reference (GIRLS)'!$L$7,95,IF(O8&gt;'[1]Reference (GIRLS)'!$L$7,95)))))))),"")</f>
        <v>95</v>
      </c>
      <c r="Q8" s="107">
        <f>IF(ISNUMBER(P8),IF(P8&lt;='[1]Reference (GIRLS)'!$F$7,5,IF(P8&lt;='[1]Reference (GIRLS)'!$G$7,10,IF(P8&lt;='[1]Reference (GIRLS)'!$H$7,25,IF(P8&lt;='[1]Reference (GIRLS)'!$I$7,50,IF(P8&lt;='[1]Reference (GIRLS)'!$J$7,75,IF(P8&lt;='[1]Reference (GIRLS)'!$K$7,90,IF(P8&lt;='[1]Reference (GIRLS)'!$L$7,95,IF(P8&gt;'[1]Reference (GIRLS)'!$L$7,95)))))))),"")</f>
        <v>5</v>
      </c>
      <c r="R8" s="104" t="str">
        <f t="shared" si="0"/>
        <v>10</v>
      </c>
      <c r="S8" s="108">
        <f t="shared" si="1"/>
        <v>4</v>
      </c>
      <c r="T8" s="253"/>
      <c r="U8" s="283">
        <v>47.8</v>
      </c>
      <c r="V8" s="252"/>
      <c r="W8" s="108">
        <f t="shared" si="2"/>
        <v>6</v>
      </c>
      <c r="X8" s="253"/>
      <c r="Y8" s="122"/>
      <c r="Z8" s="108" t="e">
        <f t="shared" si="3"/>
        <v>#N/A</v>
      </c>
      <c r="AA8" s="253"/>
      <c r="AB8" s="279" t="e">
        <f>RANK(AA8,$AA$3:$AA$30)</f>
        <v>#N/A</v>
      </c>
      <c r="AC8" s="269"/>
      <c r="AD8" s="108" t="e">
        <f t="shared" si="4"/>
        <v>#N/A</v>
      </c>
      <c r="AE8" s="253"/>
      <c r="AF8" s="253"/>
      <c r="AG8" s="122"/>
      <c r="AH8" s="108" t="e">
        <f t="shared" si="5"/>
        <v>#N/A</v>
      </c>
      <c r="AI8" s="253"/>
      <c r="AJ8" s="253"/>
      <c r="AK8" s="122">
        <v>54</v>
      </c>
      <c r="AL8" s="107">
        <f>IF(ISNUMBER(AK8),IF(AK8&lt;='[1]Reference (GIRLS)'!$F$25,5,IF(AK8&lt;='[1]Reference (GIRLS)'!$G$25,10,IF(AK8&lt;='[1]Reference (GIRLS)'!$H$25,25,IF(AK8&lt;='[1]Reference (GIRLS)'!$I$25,50,IF(AK8&lt;='[1]Reference (GIRLS)'!$J$25,75,IF(AK8&lt;='[1]Reference (GIRLS)'!$K$25,90,IF(AK8&lt;='[1]Reference (GIRLS)'!$L$25,95,IF(AK8&gt;'[1]Reference (GIRLS)'!$L$25,95)))))))),"")</f>
        <v>95</v>
      </c>
      <c r="AM8" s="107">
        <f t="shared" si="6"/>
        <v>7.1428571428571432</v>
      </c>
      <c r="AN8" s="104" t="str">
        <f>IF(AK8&gt;=60,"7",IF(AK8&gt;=55,"6",IF(AK8&gt;=50,"5",IF(AK8&gt;=50,"4",IF(AK8&gt;=45,"3",IF(AK8&gt;=40,"2",IF(AK8&gt;AN536,"1")))))))</f>
        <v>5</v>
      </c>
      <c r="AO8" s="108">
        <f t="shared" si="18"/>
        <v>5</v>
      </c>
      <c r="AP8" s="253"/>
      <c r="AQ8" s="187">
        <v>8.5416666666666655E-2</v>
      </c>
      <c r="AR8" s="107">
        <f t="shared" si="8"/>
        <v>2.8571428571428572</v>
      </c>
      <c r="AS8" s="249" t="str">
        <f t="shared" si="9"/>
        <v>4</v>
      </c>
      <c r="AT8" s="108">
        <f>RANK(AQ8,AQ3:AQ30,1)</f>
        <v>7</v>
      </c>
      <c r="AU8" s="253"/>
      <c r="AV8" s="283">
        <v>8.8000000000000007</v>
      </c>
      <c r="AW8" s="107">
        <f t="shared" si="10"/>
        <v>8.5714285714285712</v>
      </c>
      <c r="AX8" s="104" t="str">
        <f t="shared" si="21"/>
        <v>6</v>
      </c>
      <c r="AY8" s="108">
        <f t="shared" si="11"/>
        <v>5</v>
      </c>
      <c r="AZ8" s="253"/>
      <c r="BA8" s="192">
        <v>7.52</v>
      </c>
      <c r="BB8" s="107">
        <f t="shared" si="12"/>
        <v>2.1428571428571428</v>
      </c>
      <c r="BC8" s="104" t="str">
        <f>IF(BA8&lt;=7,"7",IF(BA8&lt;=7.1,"6",IF(BA8&lt;=7.2,"5",IF(BA8&lt;=7.3,"4",IF(BA8&lt;=7.4,"3",IF(BA8&lt;=7.5,"2",IF(BA8&gt;7.5,"1")))))))</f>
        <v>1</v>
      </c>
      <c r="BD8" s="108">
        <f>RANK(BA8,BA3:BA30,1)</f>
        <v>18</v>
      </c>
      <c r="BE8" s="253"/>
      <c r="BF8" s="269">
        <f t="shared" si="14"/>
        <v>12.1</v>
      </c>
      <c r="BG8" s="254">
        <v>3</v>
      </c>
      <c r="BH8" s="254">
        <v>2.5</v>
      </c>
      <c r="BI8" s="254">
        <v>2.1</v>
      </c>
      <c r="BJ8" s="254">
        <v>2.5</v>
      </c>
      <c r="BK8" s="254">
        <v>2</v>
      </c>
      <c r="BL8" s="252">
        <f>BL3/BM3*BM8</f>
        <v>2</v>
      </c>
      <c r="BM8" s="249" t="str">
        <f t="shared" ref="BM8:BM14" si="23">IF(BF8&gt;=22.5,"10",IF(BF8&gt;=20,"8",IF(BF8&gt;=17.5,"6",IF(BF8&gt;=15,"4",IF(BF8&gt;=12.5,"2",IF(BF8&lt;12.5,"1"))))))</f>
        <v>1</v>
      </c>
      <c r="BN8" s="108">
        <f t="shared" si="15"/>
        <v>12</v>
      </c>
      <c r="BO8" s="251"/>
      <c r="BP8" s="255"/>
      <c r="BQ8" s="278">
        <f t="shared" si="16"/>
        <v>49.914285714285711</v>
      </c>
      <c r="BR8" s="305">
        <f t="shared" si="17"/>
        <v>14</v>
      </c>
      <c r="BS8" s="249"/>
      <c r="BT8" s="256"/>
    </row>
    <row r="9" spans="1:72" s="101" customFormat="1" ht="19" customHeight="1">
      <c r="A9" s="257">
        <v>8</v>
      </c>
      <c r="B9" s="301" t="s">
        <v>299</v>
      </c>
      <c r="C9" s="281"/>
      <c r="D9" s="249" t="s">
        <v>291</v>
      </c>
      <c r="E9" s="289">
        <v>38734</v>
      </c>
      <c r="F9" s="300" t="s">
        <v>300</v>
      </c>
      <c r="G9" s="249" t="s">
        <v>95</v>
      </c>
      <c r="H9" s="122" t="s">
        <v>71</v>
      </c>
      <c r="I9" s="250"/>
      <c r="J9" s="108" t="e">
        <f>RANK(I9,I3:I30,1)</f>
        <v>#N/A</v>
      </c>
      <c r="K9" s="251"/>
      <c r="L9" s="250"/>
      <c r="M9" s="275" t="e">
        <f>RANK(L9,L3:L30,1)</f>
        <v>#N/A</v>
      </c>
      <c r="N9" s="251"/>
      <c r="O9" s="283">
        <v>155.5</v>
      </c>
      <c r="P9" s="107">
        <f>IF(ISNUMBER(O9),IF(O9&lt;='[1]Reference (GIRLS)'!$F$7,5,IF(O9&lt;='[1]Reference (GIRLS)'!$G$7,10,IF(O9&lt;='[1]Reference (GIRLS)'!$H$7,25,IF(O9&lt;='[1]Reference (GIRLS)'!$I$7,50,IF(O9&lt;='[1]Reference (GIRLS)'!$J$7,75,IF(O9&lt;='[1]Reference (GIRLS)'!$K$7,90,IF(O9&lt;='[1]Reference (GIRLS)'!$L$7,95,IF(O9&gt;'[1]Reference (GIRLS)'!$L$7,95)))))))),"")</f>
        <v>75</v>
      </c>
      <c r="Q9" s="107">
        <f>IF(ISNUMBER(P9),IF(P9&lt;='[1]Reference (GIRLS)'!$F$7,5,IF(P9&lt;='[1]Reference (GIRLS)'!$G$7,10,IF(P9&lt;='[1]Reference (GIRLS)'!$H$7,25,IF(P9&lt;='[1]Reference (GIRLS)'!$I$7,50,IF(P9&lt;='[1]Reference (GIRLS)'!$J$7,75,IF(P9&lt;='[1]Reference (GIRLS)'!$K$7,90,IF(P9&lt;='[1]Reference (GIRLS)'!$L$7,95,IF(P9&gt;'[1]Reference (GIRLS)'!$L$7,95)))))))),"")</f>
        <v>5</v>
      </c>
      <c r="R9" s="104" t="str">
        <f t="shared" si="0"/>
        <v>6</v>
      </c>
      <c r="S9" s="108">
        <f t="shared" si="1"/>
        <v>9</v>
      </c>
      <c r="T9" s="253"/>
      <c r="U9" s="283">
        <v>40.6</v>
      </c>
      <c r="V9" s="252"/>
      <c r="W9" s="108">
        <f t="shared" si="2"/>
        <v>14</v>
      </c>
      <c r="X9" s="253"/>
      <c r="Y9" s="122"/>
      <c r="Z9" s="108" t="e">
        <f t="shared" si="3"/>
        <v>#N/A</v>
      </c>
      <c r="AA9" s="253"/>
      <c r="AB9" s="279" t="e">
        <f>RANK(AA9,$AA$3:$AA$30)</f>
        <v>#N/A</v>
      </c>
      <c r="AC9" s="269"/>
      <c r="AD9" s="108" t="e">
        <f t="shared" si="4"/>
        <v>#N/A</v>
      </c>
      <c r="AE9" s="253"/>
      <c r="AF9" s="253"/>
      <c r="AG9" s="122"/>
      <c r="AH9" s="108" t="e">
        <f t="shared" si="5"/>
        <v>#N/A</v>
      </c>
      <c r="AI9" s="253"/>
      <c r="AJ9" s="253"/>
      <c r="AK9" s="122">
        <v>38</v>
      </c>
      <c r="AL9" s="107">
        <f>IF(ISNUMBER(AK9),IF(AK9&lt;='[1]Reference (GIRLS)'!$F$25,5,IF(AK9&lt;='[1]Reference (GIRLS)'!$G$25,10,IF(AK9&lt;='[1]Reference (GIRLS)'!$H$25,25,IF(AK9&lt;='[1]Reference (GIRLS)'!$I$25,50,IF(AK9&lt;='[1]Reference (GIRLS)'!$J$25,75,IF(AK9&lt;='[1]Reference (GIRLS)'!$K$25,90,IF(AK9&lt;='[1]Reference (GIRLS)'!$L$25,95,IF(AK9&gt;'[1]Reference (GIRLS)'!$L$25,95)))))))),"")</f>
        <v>90</v>
      </c>
      <c r="AM9" s="107">
        <f t="shared" si="6"/>
        <v>1.4285714285714286</v>
      </c>
      <c r="AN9" s="104" t="str">
        <f>IF(AK9&gt;=60,"7",IF(AK9&gt;=55,"6",IF(AK9&gt;=50,"5",IF(AK9&gt;=50,"4",IF(AK9&gt;=45,"3",IF(AK9&gt;=40,"2",IF(AK9&gt;AN537,"1")))))))</f>
        <v>1</v>
      </c>
      <c r="AO9" s="108">
        <f t="shared" si="18"/>
        <v>24</v>
      </c>
      <c r="AP9" s="253"/>
      <c r="AQ9" s="187">
        <v>9.0277777777777776E-2</v>
      </c>
      <c r="AR9" s="107">
        <f t="shared" si="8"/>
        <v>2.1428571428571428</v>
      </c>
      <c r="AS9" s="249" t="str">
        <f t="shared" si="9"/>
        <v>3</v>
      </c>
      <c r="AT9" s="108">
        <f>RANK(AQ9,AQ3:AQ30,1)</f>
        <v>14</v>
      </c>
      <c r="AU9" s="253"/>
      <c r="AV9" s="283">
        <v>7.15</v>
      </c>
      <c r="AW9" s="107">
        <f t="shared" si="10"/>
        <v>4.2857142857142856</v>
      </c>
      <c r="AX9" s="104" t="str">
        <f t="shared" si="21"/>
        <v>3</v>
      </c>
      <c r="AY9" s="108">
        <f t="shared" si="11"/>
        <v>16</v>
      </c>
      <c r="AZ9" s="253"/>
      <c r="BA9" s="192">
        <v>7.78</v>
      </c>
      <c r="BB9" s="107">
        <f t="shared" si="12"/>
        <v>2.1428571428571428</v>
      </c>
      <c r="BC9" s="104" t="str">
        <f t="shared" si="13"/>
        <v>1</v>
      </c>
      <c r="BD9" s="108">
        <f>RANK(BA9,BA3:BA30,1)</f>
        <v>26</v>
      </c>
      <c r="BE9" s="253"/>
      <c r="BF9" s="269">
        <f t="shared" si="14"/>
        <v>11.2</v>
      </c>
      <c r="BG9" s="269">
        <v>3</v>
      </c>
      <c r="BH9" s="269">
        <v>3.5</v>
      </c>
      <c r="BI9" s="269">
        <v>1.2</v>
      </c>
      <c r="BJ9" s="269">
        <v>1.5</v>
      </c>
      <c r="BK9" s="269">
        <v>2</v>
      </c>
      <c r="BL9" s="252">
        <f>BL2/BM2*BM9</f>
        <v>2</v>
      </c>
      <c r="BM9" s="249" t="str">
        <f t="shared" si="23"/>
        <v>1</v>
      </c>
      <c r="BN9" s="108">
        <f t="shared" si="15"/>
        <v>15</v>
      </c>
      <c r="BO9" s="251"/>
      <c r="BP9" s="255"/>
      <c r="BQ9" s="278">
        <f t="shared" si="16"/>
        <v>37.4</v>
      </c>
      <c r="BR9" s="268">
        <f t="shared" si="17"/>
        <v>22</v>
      </c>
      <c r="BS9" s="249"/>
      <c r="BT9" s="256"/>
    </row>
    <row r="10" spans="1:72" s="101" customFormat="1" ht="23" customHeight="1">
      <c r="A10" s="257">
        <v>9</v>
      </c>
      <c r="B10" s="301" t="s">
        <v>301</v>
      </c>
      <c r="C10" s="253"/>
      <c r="D10" s="249" t="s">
        <v>302</v>
      </c>
      <c r="E10" s="289">
        <v>38946</v>
      </c>
      <c r="F10" s="300" t="s">
        <v>303</v>
      </c>
      <c r="G10" s="249" t="s">
        <v>95</v>
      </c>
      <c r="H10" s="122" t="s">
        <v>71</v>
      </c>
      <c r="I10" s="250"/>
      <c r="J10" s="108" t="e">
        <f>RANK(I10,I3:I30,1)</f>
        <v>#N/A</v>
      </c>
      <c r="K10" s="251"/>
      <c r="L10" s="250"/>
      <c r="M10" s="275" t="e">
        <f>RANK(L10,L3:L30,1)</f>
        <v>#N/A</v>
      </c>
      <c r="N10" s="251"/>
      <c r="O10" s="283">
        <v>140</v>
      </c>
      <c r="P10" s="107">
        <f>IF(ISNUMBER(O10),IF(O10&lt;='[1]Reference (GIRLS)'!$F$7,5,IF(O10&lt;='[1]Reference (GIRLS)'!$G$7,10,IF(O10&lt;='[1]Reference (GIRLS)'!$H$7,25,IF(O10&lt;='[1]Reference (GIRLS)'!$I$7,50,IF(O10&lt;='[1]Reference (GIRLS)'!$J$7,75,IF(O10&lt;='[1]Reference (GIRLS)'!$K$7,90,IF(O10&lt;='[1]Reference (GIRLS)'!$L$7,95,IF(O10&gt;'[1]Reference (GIRLS)'!$L$7,95)))))))),"")</f>
        <v>5</v>
      </c>
      <c r="Q10" s="107">
        <f>IF(ISNUMBER(P10),IF(P10&lt;='[1]Reference (GIRLS)'!$F$7,5,IF(P10&lt;='[1]Reference (GIRLS)'!$G$7,10,IF(P10&lt;='[1]Reference (GIRLS)'!$H$7,25,IF(P10&lt;='[1]Reference (GIRLS)'!$I$7,50,IF(P10&lt;='[1]Reference (GIRLS)'!$J$7,75,IF(P10&lt;='[1]Reference (GIRLS)'!$K$7,90,IF(P10&lt;='[1]Reference (GIRLS)'!$L$7,95,IF(P10&gt;'[1]Reference (GIRLS)'!$L$7,95)))))))),"")</f>
        <v>5</v>
      </c>
      <c r="R10" s="104" t="str">
        <f t="shared" si="0"/>
        <v>0</v>
      </c>
      <c r="S10" s="108">
        <f t="shared" si="1"/>
        <v>24</v>
      </c>
      <c r="T10" s="253"/>
      <c r="U10" s="283">
        <v>31.95</v>
      </c>
      <c r="V10" s="252"/>
      <c r="W10" s="108">
        <f t="shared" si="2"/>
        <v>21</v>
      </c>
      <c r="X10" s="253"/>
      <c r="Y10" s="122"/>
      <c r="Z10" s="108" t="e">
        <f t="shared" si="3"/>
        <v>#N/A</v>
      </c>
      <c r="AA10" s="253"/>
      <c r="AB10" s="253"/>
      <c r="AC10" s="269"/>
      <c r="AD10" s="108" t="e">
        <f t="shared" si="4"/>
        <v>#N/A</v>
      </c>
      <c r="AE10" s="253"/>
      <c r="AF10" s="253"/>
      <c r="AG10" s="122"/>
      <c r="AH10" s="108" t="e">
        <f t="shared" si="5"/>
        <v>#N/A</v>
      </c>
      <c r="AI10" s="253"/>
      <c r="AJ10" s="253"/>
      <c r="AK10" s="122">
        <v>49</v>
      </c>
      <c r="AL10" s="107">
        <f>IF(ISNUMBER(AK10),IF(AK10&lt;='[1]Reference (GIRLS)'!$F$25,5,IF(AK10&lt;='[1]Reference (GIRLS)'!$G$25,10,IF(AK10&lt;='[1]Reference (GIRLS)'!$H$25,25,IF(AK10&lt;='[1]Reference (GIRLS)'!$I$25,50,IF(AK10&lt;='[1]Reference (GIRLS)'!$J$25,75,IF(AK10&lt;='[1]Reference (GIRLS)'!$K$25,90,IF(AK10&lt;='[1]Reference (GIRLS)'!$L$25,95,IF(AK10&gt;'[1]Reference (GIRLS)'!$L$25,95)))))))),"")</f>
        <v>95</v>
      </c>
      <c r="AM10" s="107">
        <f t="shared" si="6"/>
        <v>4.2857142857142856</v>
      </c>
      <c r="AN10" s="104" t="str">
        <f t="shared" si="7"/>
        <v>3</v>
      </c>
      <c r="AO10" s="108">
        <f t="shared" si="18"/>
        <v>10</v>
      </c>
      <c r="AP10" s="253"/>
      <c r="AQ10" s="187">
        <v>9.1666666666666674E-2</v>
      </c>
      <c r="AR10" s="107">
        <f t="shared" si="8"/>
        <v>1.4285714285714286</v>
      </c>
      <c r="AS10" s="249" t="str">
        <f t="shared" si="9"/>
        <v>2</v>
      </c>
      <c r="AT10" s="108">
        <f>RANK(AQ10,AQ3:AQ30,1)</f>
        <v>16</v>
      </c>
      <c r="AU10" s="253"/>
      <c r="AV10" s="283">
        <v>6.2</v>
      </c>
      <c r="AW10" s="107">
        <f t="shared" si="10"/>
        <v>1.4285714285714286</v>
      </c>
      <c r="AX10" s="104" t="str">
        <f t="shared" si="21"/>
        <v>1</v>
      </c>
      <c r="AY10" s="108">
        <f t="shared" si="11"/>
        <v>21</v>
      </c>
      <c r="AZ10" s="253"/>
      <c r="BA10" s="245">
        <v>7.28</v>
      </c>
      <c r="BB10" s="107">
        <f t="shared" si="12"/>
        <v>8.5714285714285712</v>
      </c>
      <c r="BC10" s="104" t="str">
        <f t="shared" si="13"/>
        <v>4</v>
      </c>
      <c r="BD10" s="108">
        <f>RANK(BA10,BA3:BA30,1)</f>
        <v>10</v>
      </c>
      <c r="BE10" s="253"/>
      <c r="BF10" s="269">
        <f t="shared" si="14"/>
        <v>11</v>
      </c>
      <c r="BG10" s="254">
        <v>2</v>
      </c>
      <c r="BH10" s="254">
        <v>2</v>
      </c>
      <c r="BI10" s="254">
        <v>3</v>
      </c>
      <c r="BJ10" s="254">
        <v>2</v>
      </c>
      <c r="BK10" s="254">
        <v>2</v>
      </c>
      <c r="BL10" s="107">
        <f>BL2/BM2*BM10</f>
        <v>2</v>
      </c>
      <c r="BM10" s="249" t="str">
        <f t="shared" si="23"/>
        <v>1</v>
      </c>
      <c r="BN10" s="108">
        <f t="shared" si="15"/>
        <v>16</v>
      </c>
      <c r="BO10" s="251"/>
      <c r="BP10" s="255"/>
      <c r="BQ10" s="278">
        <f t="shared" si="16"/>
        <v>42.714285714285715</v>
      </c>
      <c r="BR10" s="268">
        <f t="shared" si="17"/>
        <v>19</v>
      </c>
      <c r="BT10" s="256"/>
    </row>
    <row r="11" spans="1:72" ht="18" customHeight="1">
      <c r="A11" s="257">
        <v>10</v>
      </c>
      <c r="B11" s="295" t="s">
        <v>200</v>
      </c>
      <c r="C11" s="114"/>
      <c r="D11" s="104" t="s">
        <v>256</v>
      </c>
      <c r="E11" s="285">
        <v>39016</v>
      </c>
      <c r="F11" s="293" t="s">
        <v>304</v>
      </c>
      <c r="G11" s="104" t="s">
        <v>95</v>
      </c>
      <c r="H11" s="122" t="s">
        <v>71</v>
      </c>
      <c r="I11" s="136"/>
      <c r="J11" s="108" t="e">
        <f>RANK(I11,I3:I30,1)</f>
        <v>#N/A</v>
      </c>
      <c r="K11" s="109"/>
      <c r="L11" s="136"/>
      <c r="M11" s="275" t="e">
        <f>RANK(L11,L3:L30,1)</f>
        <v>#N/A</v>
      </c>
      <c r="N11" s="109"/>
      <c r="O11" s="283">
        <v>141</v>
      </c>
      <c r="P11" s="107">
        <f>IF(ISNUMBER(O11),IF(O11&lt;='[1]Reference (GIRLS)'!$F$7,5,IF(O11&lt;='[1]Reference (GIRLS)'!$G$7,10,IF(O11&lt;='[1]Reference (GIRLS)'!$H$7,25,IF(O11&lt;='[1]Reference (GIRLS)'!$I$7,50,IF(O11&lt;='[1]Reference (GIRLS)'!$J$7,75,IF(O11&lt;='[1]Reference (GIRLS)'!$K$7,90,IF(O11&lt;='[1]Reference (GIRLS)'!$L$7,95,IF(O11&gt;'[1]Reference (GIRLS)'!$L$7,95)))))))),"")</f>
        <v>10</v>
      </c>
      <c r="Q11" s="107">
        <f>IF(ISNUMBER(P11),IF(P11&lt;='[1]Reference (GIRLS)'!$F$7,5,IF(P11&lt;='[1]Reference (GIRLS)'!$G$7,10,IF(P11&lt;='[1]Reference (GIRLS)'!$H$7,25,IF(P11&lt;='[1]Reference (GIRLS)'!$I$7,50,IF(P11&lt;='[1]Reference (GIRLS)'!$J$7,75,IF(P11&lt;='[1]Reference (GIRLS)'!$K$7,90,IF(P11&lt;='[1]Reference (GIRLS)'!$L$7,95,IF(P11&gt;'[1]Reference (GIRLS)'!$L$7,95)))))))),"")</f>
        <v>5</v>
      </c>
      <c r="R11" s="104" t="str">
        <f t="shared" si="0"/>
        <v>1</v>
      </c>
      <c r="S11" s="108">
        <f t="shared" si="1"/>
        <v>22</v>
      </c>
      <c r="T11" s="114"/>
      <c r="U11" s="283">
        <v>30.55</v>
      </c>
      <c r="V11" s="107"/>
      <c r="W11" s="108">
        <f t="shared" si="2"/>
        <v>26</v>
      </c>
      <c r="X11" s="114"/>
      <c r="Y11" s="122"/>
      <c r="Z11" s="108" t="e">
        <f t="shared" si="3"/>
        <v>#N/A</v>
      </c>
      <c r="AA11" s="114"/>
      <c r="AB11" s="114"/>
      <c r="AC11" s="269"/>
      <c r="AD11" s="108" t="e">
        <f t="shared" si="4"/>
        <v>#N/A</v>
      </c>
      <c r="AE11" s="114"/>
      <c r="AF11" s="114"/>
      <c r="AG11" s="122"/>
      <c r="AH11" s="108" t="e">
        <f t="shared" si="5"/>
        <v>#N/A</v>
      </c>
      <c r="AI11" s="114"/>
      <c r="AJ11" s="114"/>
      <c r="AK11" s="122">
        <v>38</v>
      </c>
      <c r="AL11" s="107">
        <f>IF(ISNUMBER(AK11),IF(AK11&lt;='[1]Reference (GIRLS)'!$F$25,5,IF(AK11&lt;='[1]Reference (GIRLS)'!$G$25,10,IF(AK11&lt;='[1]Reference (GIRLS)'!$H$25,25,IF(AK11&lt;='[1]Reference (GIRLS)'!$I$25,50,IF(AK11&lt;='[1]Reference (GIRLS)'!$J$25,75,IF(AK11&lt;='[1]Reference (GIRLS)'!$K$25,90,IF(AK11&lt;='[1]Reference (GIRLS)'!$L$25,95,IF(AK11&gt;'[1]Reference (GIRLS)'!$L$25,95)))))))),"")</f>
        <v>90</v>
      </c>
      <c r="AM11" s="107">
        <f t="shared" si="6"/>
        <v>1.4285714285714286</v>
      </c>
      <c r="AN11" s="104" t="str">
        <f t="shared" ref="AN11:AN37" si="24">IF(AK11&gt;=60,"7",IF(AK11&gt;=55,"6",IF(AK11&gt;=50,"5",IF(AK11&gt;=50,"4",IF(AK11&gt;=45,"3",IF(AK11&gt;=40,"2",IF(AK11&gt;AN539,"1")))))))</f>
        <v>1</v>
      </c>
      <c r="AO11" s="108">
        <f t="shared" si="18"/>
        <v>24</v>
      </c>
      <c r="AP11" s="114"/>
      <c r="AQ11" s="187">
        <v>9.1666666666666674E-2</v>
      </c>
      <c r="AR11" s="107">
        <f t="shared" si="8"/>
        <v>1.4285714285714286</v>
      </c>
      <c r="AS11" s="249" t="str">
        <f t="shared" si="9"/>
        <v>2</v>
      </c>
      <c r="AT11" s="108">
        <f>RANK(AQ11,AQ3:AQ30,1)</f>
        <v>16</v>
      </c>
      <c r="AU11" s="114"/>
      <c r="AV11" s="283">
        <v>6.45</v>
      </c>
      <c r="AW11" s="107">
        <f t="shared" si="10"/>
        <v>1.4285714285714286</v>
      </c>
      <c r="AX11" s="104" t="str">
        <f t="shared" si="21"/>
        <v>1</v>
      </c>
      <c r="AY11" s="108">
        <f t="shared" si="11"/>
        <v>20</v>
      </c>
      <c r="AZ11" s="114"/>
      <c r="BA11" s="192">
        <v>7.67</v>
      </c>
      <c r="BB11" s="107">
        <f t="shared" si="12"/>
        <v>2.1428571428571428</v>
      </c>
      <c r="BC11" s="104" t="str">
        <f t="shared" si="13"/>
        <v>1</v>
      </c>
      <c r="BD11" s="108">
        <f>RANK(BA11,BA3:BA30,1)</f>
        <v>24</v>
      </c>
      <c r="BE11" s="114"/>
      <c r="BF11" s="269">
        <f t="shared" si="14"/>
        <v>11</v>
      </c>
      <c r="BG11" s="106">
        <v>3</v>
      </c>
      <c r="BH11" s="106">
        <v>2.5</v>
      </c>
      <c r="BI11" s="106">
        <v>1.5</v>
      </c>
      <c r="BJ11" s="106">
        <v>1</v>
      </c>
      <c r="BK11" s="106">
        <v>3</v>
      </c>
      <c r="BL11" s="252">
        <f>BL2/BM2*BM11</f>
        <v>2</v>
      </c>
      <c r="BM11" s="249" t="str">
        <f t="shared" si="23"/>
        <v>1</v>
      </c>
      <c r="BN11" s="108">
        <f t="shared" si="15"/>
        <v>16</v>
      </c>
      <c r="BO11" s="109"/>
      <c r="BP11" s="110"/>
      <c r="BQ11" s="278">
        <f t="shared" si="16"/>
        <v>33.428571428571431</v>
      </c>
      <c r="BR11" s="268">
        <f t="shared" si="17"/>
        <v>28</v>
      </c>
      <c r="BS11" s="103"/>
      <c r="BT11" s="249"/>
    </row>
    <row r="12" spans="1:72" ht="15" customHeight="1">
      <c r="A12" s="105">
        <v>11</v>
      </c>
      <c r="B12" s="318" t="s">
        <v>306</v>
      </c>
      <c r="C12" s="114"/>
      <c r="D12" s="104" t="s">
        <v>258</v>
      </c>
      <c r="E12" s="285">
        <v>38744</v>
      </c>
      <c r="F12" s="316" t="s">
        <v>307</v>
      </c>
      <c r="G12" s="104" t="s">
        <v>95</v>
      </c>
      <c r="H12" s="122" t="s">
        <v>71</v>
      </c>
      <c r="I12" s="136"/>
      <c r="J12" s="108" t="e">
        <f>RANK(I12,I3:I30,1)</f>
        <v>#N/A</v>
      </c>
      <c r="K12" s="109"/>
      <c r="L12" s="136"/>
      <c r="M12" s="275" t="e">
        <f>RANK(L12,L3:L30,1)</f>
        <v>#N/A</v>
      </c>
      <c r="N12" s="109"/>
      <c r="O12" s="283">
        <v>149.5</v>
      </c>
      <c r="P12" s="107">
        <f>IF(ISNUMBER(O12),IF(O12&lt;='[1]Reference (GIRLS)'!$F$7,5,IF(O12&lt;='[1]Reference (GIRLS)'!$G$7,10,IF(O12&lt;='[1]Reference (GIRLS)'!$H$7,25,IF(O12&lt;='[1]Reference (GIRLS)'!$I$7,50,IF(O12&lt;='[1]Reference (GIRLS)'!$J$7,75,IF(O12&lt;='[1]Reference (GIRLS)'!$K$7,90,IF(O12&lt;='[1]Reference (GIRLS)'!$L$7,95,IF(O12&gt;'[1]Reference (GIRLS)'!$L$7,95)))))))),"")</f>
        <v>50</v>
      </c>
      <c r="Q12" s="107">
        <f>IF(ISNUMBER(P12),IF(P12&lt;='[1]Reference (GIRLS)'!$F$7,5,IF(P12&lt;='[1]Reference (GIRLS)'!$G$7,10,IF(P12&lt;='[1]Reference (GIRLS)'!$H$7,25,IF(P12&lt;='[1]Reference (GIRLS)'!$I$7,50,IF(P12&lt;='[1]Reference (GIRLS)'!$J$7,75,IF(P12&lt;='[1]Reference (GIRLS)'!$K$7,90,IF(P12&lt;='[1]Reference (GIRLS)'!$L$7,95,IF(P12&gt;'[1]Reference (GIRLS)'!$L$7,95)))))))),"")</f>
        <v>5</v>
      </c>
      <c r="R12" s="104" t="str">
        <f t="shared" si="0"/>
        <v>4</v>
      </c>
      <c r="S12" s="108">
        <f t="shared" si="1"/>
        <v>18</v>
      </c>
      <c r="T12" s="114"/>
      <c r="U12" s="283">
        <v>34.5</v>
      </c>
      <c r="V12" s="107"/>
      <c r="W12" s="108">
        <f t="shared" si="2"/>
        <v>19</v>
      </c>
      <c r="X12" s="114"/>
      <c r="Y12" s="122"/>
      <c r="Z12" s="108" t="e">
        <f t="shared" si="3"/>
        <v>#N/A</v>
      </c>
      <c r="AA12" s="114"/>
      <c r="AB12" s="114"/>
      <c r="AC12" s="269"/>
      <c r="AD12" s="108" t="e">
        <f t="shared" si="4"/>
        <v>#N/A</v>
      </c>
      <c r="AE12" s="114"/>
      <c r="AF12" s="114"/>
      <c r="AG12" s="122"/>
      <c r="AH12" s="108" t="e">
        <f t="shared" si="5"/>
        <v>#N/A</v>
      </c>
      <c r="AI12" s="114"/>
      <c r="AJ12" s="114"/>
      <c r="AK12" s="122">
        <v>47</v>
      </c>
      <c r="AL12" s="107">
        <f>IF(ISNUMBER(AK12),IF(AK12&lt;='[1]Reference (GIRLS)'!$F$25,5,IF(AK12&lt;='[1]Reference (GIRLS)'!$G$25,10,IF(AK12&lt;='[1]Reference (GIRLS)'!$H$25,25,IF(AK12&lt;='[1]Reference (GIRLS)'!$I$25,50,IF(AK12&lt;='[1]Reference (GIRLS)'!$J$25,75,IF(AK12&lt;='[1]Reference (GIRLS)'!$K$25,90,IF(AK12&lt;='[1]Reference (GIRLS)'!$L$25,95,IF(AK12&gt;'[1]Reference (GIRLS)'!$L$25,95)))))))),"")</f>
        <v>95</v>
      </c>
      <c r="AM12" s="107">
        <f t="shared" si="6"/>
        <v>4.2857142857142856</v>
      </c>
      <c r="AN12" s="104" t="str">
        <f t="shared" si="24"/>
        <v>3</v>
      </c>
      <c r="AO12" s="108">
        <f t="shared" si="18"/>
        <v>15</v>
      </c>
      <c r="AP12" s="114"/>
      <c r="AQ12" s="187">
        <v>0.1111111111111111</v>
      </c>
      <c r="AR12" s="107">
        <f t="shared" si="8"/>
        <v>0.7142857142857143</v>
      </c>
      <c r="AS12" s="249" t="str">
        <f t="shared" si="9"/>
        <v>1</v>
      </c>
      <c r="AT12" s="108">
        <f>RANK(AQ12,AQ3:AQ30,1)</f>
        <v>26</v>
      </c>
      <c r="AU12" s="114"/>
      <c r="AV12" s="283">
        <v>7.9</v>
      </c>
      <c r="AW12" s="107">
        <f t="shared" si="10"/>
        <v>5.7142857142857144</v>
      </c>
      <c r="AX12" s="104" t="str">
        <f t="shared" si="21"/>
        <v>4</v>
      </c>
      <c r="AY12" s="108">
        <f t="shared" si="11"/>
        <v>12</v>
      </c>
      <c r="AZ12" s="114"/>
      <c r="BA12" s="192">
        <v>7.47</v>
      </c>
      <c r="BB12" s="107">
        <f t="shared" si="12"/>
        <v>4.2857142857142856</v>
      </c>
      <c r="BC12" s="104" t="str">
        <f t="shared" si="13"/>
        <v>2</v>
      </c>
      <c r="BD12" s="108">
        <f>RANK(BA12,BA3:BA30,1)</f>
        <v>16</v>
      </c>
      <c r="BE12" s="114"/>
      <c r="BF12" s="269">
        <f t="shared" si="14"/>
        <v>0</v>
      </c>
      <c r="BG12" s="106"/>
      <c r="BH12" s="106"/>
      <c r="BI12" s="106"/>
      <c r="BJ12" s="106"/>
      <c r="BK12" s="106"/>
      <c r="BL12" s="252">
        <f>BL2/BM2*BM12</f>
        <v>2</v>
      </c>
      <c r="BM12" s="249" t="str">
        <f t="shared" si="23"/>
        <v>1</v>
      </c>
      <c r="BN12" s="108">
        <f t="shared" si="15"/>
        <v>23</v>
      </c>
      <c r="BO12" s="109"/>
      <c r="BP12" s="110"/>
      <c r="BQ12" s="278">
        <f t="shared" si="16"/>
        <v>19.999999999999996</v>
      </c>
      <c r="BR12" s="268"/>
      <c r="BS12" s="103"/>
      <c r="BT12" s="249"/>
    </row>
    <row r="13" spans="1:72" s="101" customFormat="1" ht="19.5" customHeight="1">
      <c r="A13" s="257">
        <v>12</v>
      </c>
      <c r="B13" s="312" t="s">
        <v>308</v>
      </c>
      <c r="C13" s="253"/>
      <c r="D13" s="249" t="s">
        <v>258</v>
      </c>
      <c r="E13" s="289">
        <v>38877</v>
      </c>
      <c r="F13" s="315" t="s">
        <v>309</v>
      </c>
      <c r="G13" s="249" t="s">
        <v>95</v>
      </c>
      <c r="H13" s="122" t="s">
        <v>71</v>
      </c>
      <c r="I13" s="250"/>
      <c r="J13" s="108" t="e">
        <f>RANK(I13,I3:I30,1)</f>
        <v>#N/A</v>
      </c>
      <c r="K13" s="251"/>
      <c r="L13" s="250"/>
      <c r="M13" s="275" t="e">
        <f>RANK(L13,L3:L30,1)</f>
        <v>#N/A</v>
      </c>
      <c r="N13" s="251"/>
      <c r="O13" s="283">
        <v>155</v>
      </c>
      <c r="P13" s="107">
        <f>IF(ISNUMBER(O13),IF(O13&lt;='[1]Reference (GIRLS)'!$F$7,5,IF(O13&lt;='[1]Reference (GIRLS)'!$G$7,10,IF(O13&lt;='[1]Reference (GIRLS)'!$H$7,25,IF(O13&lt;='[1]Reference (GIRLS)'!$I$7,50,IF(O13&lt;='[1]Reference (GIRLS)'!$J$7,75,IF(O13&lt;='[1]Reference (GIRLS)'!$K$7,90,IF(O13&lt;='[1]Reference (GIRLS)'!$L$7,95,IF(O13&gt;'[1]Reference (GIRLS)'!$L$7,95)))))))),"")</f>
        <v>75</v>
      </c>
      <c r="Q13" s="107">
        <f>IF(ISNUMBER(P13),IF(P13&lt;='[1]Reference (GIRLS)'!$F$7,5,IF(P13&lt;='[1]Reference (GIRLS)'!$G$7,10,IF(P13&lt;='[1]Reference (GIRLS)'!$H$7,25,IF(P13&lt;='[1]Reference (GIRLS)'!$I$7,50,IF(P13&lt;='[1]Reference (GIRLS)'!$J$7,75,IF(P13&lt;='[1]Reference (GIRLS)'!$K$7,90,IF(P13&lt;='[1]Reference (GIRLS)'!$L$7,95,IF(P13&gt;'[1]Reference (GIRLS)'!$L$7,95)))))))),"")</f>
        <v>5</v>
      </c>
      <c r="R13" s="104" t="str">
        <f t="shared" si="0"/>
        <v>6</v>
      </c>
      <c r="S13" s="108">
        <f t="shared" si="1"/>
        <v>12</v>
      </c>
      <c r="T13" s="253"/>
      <c r="U13" s="283">
        <v>48.05</v>
      </c>
      <c r="V13" s="252"/>
      <c r="W13" s="108">
        <f t="shared" si="2"/>
        <v>5</v>
      </c>
      <c r="X13" s="253"/>
      <c r="Y13" s="122"/>
      <c r="Z13" s="108" t="e">
        <f t="shared" si="3"/>
        <v>#N/A</v>
      </c>
      <c r="AA13" s="253"/>
      <c r="AB13" s="253"/>
      <c r="AC13" s="269"/>
      <c r="AD13" s="108" t="e">
        <f t="shared" si="4"/>
        <v>#N/A</v>
      </c>
      <c r="AE13" s="253"/>
      <c r="AF13" s="253"/>
      <c r="AG13" s="122"/>
      <c r="AH13" s="108" t="e">
        <f t="shared" si="5"/>
        <v>#N/A</v>
      </c>
      <c r="AI13" s="253"/>
      <c r="AJ13" s="253"/>
      <c r="AK13" s="122">
        <v>51</v>
      </c>
      <c r="AL13" s="107">
        <f>IF(ISNUMBER(AK13),IF(AK13&lt;='[1]Reference (GIRLS)'!$F$25,5,IF(AK13&lt;='[1]Reference (GIRLS)'!$G$25,10,IF(AK13&lt;='[1]Reference (GIRLS)'!$H$25,25,IF(AK13&lt;='[1]Reference (GIRLS)'!$I$25,50,IF(AK13&lt;='[1]Reference (GIRLS)'!$J$25,75,IF(AK13&lt;='[1]Reference (GIRLS)'!$K$25,90,IF(AK13&lt;='[1]Reference (GIRLS)'!$L$25,95,IF(AK13&gt;'[1]Reference (GIRLS)'!$L$25,95)))))))),"")</f>
        <v>95</v>
      </c>
      <c r="AM13" s="107">
        <f t="shared" si="6"/>
        <v>7.1428571428571432</v>
      </c>
      <c r="AN13" s="104" t="str">
        <f t="shared" si="24"/>
        <v>5</v>
      </c>
      <c r="AO13" s="108">
        <f t="shared" si="18"/>
        <v>8</v>
      </c>
      <c r="AP13" s="253"/>
      <c r="AQ13" s="187">
        <v>9.5833333333333326E-2</v>
      </c>
      <c r="AR13" s="107">
        <f t="shared" si="8"/>
        <v>0.7142857142857143</v>
      </c>
      <c r="AS13" s="249" t="str">
        <f t="shared" si="9"/>
        <v>1</v>
      </c>
      <c r="AT13" s="108">
        <f>RANK(AQ13,AQ3:AQ30,1)</f>
        <v>22</v>
      </c>
      <c r="AU13" s="253"/>
      <c r="AV13" s="283">
        <v>8.6999999999999993</v>
      </c>
      <c r="AW13" s="107">
        <f t="shared" si="10"/>
        <v>8.5714285714285712</v>
      </c>
      <c r="AX13" s="104" t="str">
        <f t="shared" si="21"/>
        <v>6</v>
      </c>
      <c r="AY13" s="108">
        <f t="shared" si="11"/>
        <v>6</v>
      </c>
      <c r="AZ13" s="253"/>
      <c r="BA13" s="308">
        <v>7.17</v>
      </c>
      <c r="BB13" s="107">
        <f t="shared" si="12"/>
        <v>10.714285714285714</v>
      </c>
      <c r="BC13" s="104" t="str">
        <f t="shared" si="13"/>
        <v>5</v>
      </c>
      <c r="BD13" s="108">
        <f>RANK(BA13,BA3:BA30,1)</f>
        <v>7</v>
      </c>
      <c r="BE13" s="253"/>
      <c r="BF13" s="269">
        <f t="shared" si="14"/>
        <v>0</v>
      </c>
      <c r="BG13" s="254"/>
      <c r="BH13" s="254"/>
      <c r="BI13" s="254"/>
      <c r="BJ13" s="254"/>
      <c r="BK13" s="254"/>
      <c r="BL13" s="252">
        <f>BL2/BM2*BM13</f>
        <v>2</v>
      </c>
      <c r="BM13" s="249" t="str">
        <f t="shared" si="23"/>
        <v>1</v>
      </c>
      <c r="BN13" s="108">
        <f t="shared" si="15"/>
        <v>23</v>
      </c>
      <c r="BO13" s="251"/>
      <c r="BP13" s="255"/>
      <c r="BQ13" s="278">
        <f t="shared" si="16"/>
        <v>32.142857142857139</v>
      </c>
      <c r="BR13" s="268"/>
      <c r="BT13" s="256"/>
    </row>
    <row r="14" spans="1:72">
      <c r="A14" s="105">
        <v>13</v>
      </c>
      <c r="B14" s="318" t="s">
        <v>310</v>
      </c>
      <c r="C14" s="114"/>
      <c r="D14" s="104" t="s">
        <v>258</v>
      </c>
      <c r="E14" s="285">
        <v>39036</v>
      </c>
      <c r="F14" s="316" t="s">
        <v>311</v>
      </c>
      <c r="G14" s="104" t="s">
        <v>95</v>
      </c>
      <c r="H14" s="122" t="s">
        <v>71</v>
      </c>
      <c r="I14" s="136"/>
      <c r="J14" s="108" t="e">
        <f>RANK(I14,I3:I30,1)</f>
        <v>#N/A</v>
      </c>
      <c r="K14" s="109"/>
      <c r="L14" s="136"/>
      <c r="M14" s="275" t="e">
        <f>RANK(L14,L3:L30,1)</f>
        <v>#N/A</v>
      </c>
      <c r="N14" s="109"/>
      <c r="O14" s="283">
        <v>163</v>
      </c>
      <c r="P14" s="107">
        <f>IF(ISNUMBER(O14),IF(O14&lt;='[1]Reference (GIRLS)'!$F$7,5,IF(O14&lt;='[1]Reference (GIRLS)'!$G$7,10,IF(O14&lt;='[1]Reference (GIRLS)'!$H$7,25,IF(O14&lt;='[1]Reference (GIRLS)'!$I$7,50,IF(O14&lt;='[1]Reference (GIRLS)'!$J$7,75,IF(O14&lt;='[1]Reference (GIRLS)'!$K$7,90,IF(O14&lt;='[1]Reference (GIRLS)'!$L$7,95,IF(O14&gt;'[1]Reference (GIRLS)'!$L$7,95)))))))),"")</f>
        <v>95</v>
      </c>
      <c r="Q14" s="107">
        <f>IF(ISNUMBER(P14),IF(P14&lt;='[1]Reference (GIRLS)'!$F$7,5,IF(P14&lt;='[1]Reference (GIRLS)'!$G$7,10,IF(P14&lt;='[1]Reference (GIRLS)'!$H$7,25,IF(P14&lt;='[1]Reference (GIRLS)'!$I$7,50,IF(P14&lt;='[1]Reference (GIRLS)'!$J$7,75,IF(P14&lt;='[1]Reference (GIRLS)'!$K$7,90,IF(P14&lt;='[1]Reference (GIRLS)'!$L$7,95,IF(P14&gt;'[1]Reference (GIRLS)'!$L$7,95)))))))),"")</f>
        <v>5</v>
      </c>
      <c r="R14" s="104" t="str">
        <f t="shared" si="0"/>
        <v>10</v>
      </c>
      <c r="S14" s="108">
        <f t="shared" si="1"/>
        <v>2</v>
      </c>
      <c r="T14" s="114"/>
      <c r="U14" s="283">
        <v>54.35</v>
      </c>
      <c r="V14" s="107"/>
      <c r="W14" s="108">
        <f t="shared" si="2"/>
        <v>2</v>
      </c>
      <c r="X14" s="114"/>
      <c r="Y14" s="122"/>
      <c r="Z14" s="108" t="e">
        <f t="shared" si="3"/>
        <v>#N/A</v>
      </c>
      <c r="AA14" s="114"/>
      <c r="AB14" s="114"/>
      <c r="AC14" s="269"/>
      <c r="AD14" s="108" t="e">
        <f t="shared" si="4"/>
        <v>#N/A</v>
      </c>
      <c r="AE14" s="114"/>
      <c r="AF14" s="114"/>
      <c r="AG14" s="122"/>
      <c r="AH14" s="108" t="e">
        <f t="shared" si="5"/>
        <v>#N/A</v>
      </c>
      <c r="AI14" s="114"/>
      <c r="AJ14" s="114"/>
      <c r="AK14" s="122">
        <v>57</v>
      </c>
      <c r="AL14" s="107">
        <f>IF(ISNUMBER(AK14),IF(AK14&lt;='[1]Reference (GIRLS)'!$F$25,5,IF(AK14&lt;='[1]Reference (GIRLS)'!$G$25,10,IF(AK14&lt;='[1]Reference (GIRLS)'!$H$25,25,IF(AK14&lt;='[1]Reference (GIRLS)'!$I$25,50,IF(AK14&lt;='[1]Reference (GIRLS)'!$J$25,75,IF(AK14&lt;='[1]Reference (GIRLS)'!$K$25,90,IF(AK14&lt;='[1]Reference (GIRLS)'!$L$25,95,IF(AK14&gt;'[1]Reference (GIRLS)'!$L$25,95)))))))),"")</f>
        <v>95</v>
      </c>
      <c r="AM14" s="107">
        <f t="shared" si="6"/>
        <v>8.5714285714285712</v>
      </c>
      <c r="AN14" s="104" t="str">
        <f t="shared" si="24"/>
        <v>6</v>
      </c>
      <c r="AO14" s="108">
        <f t="shared" si="18"/>
        <v>3</v>
      </c>
      <c r="AP14" s="114"/>
      <c r="AQ14" s="187">
        <v>8.7500000000000008E-2</v>
      </c>
      <c r="AR14" s="107">
        <f t="shared" si="8"/>
        <v>2.1428571428571428</v>
      </c>
      <c r="AS14" s="249" t="str">
        <f t="shared" si="9"/>
        <v>3</v>
      </c>
      <c r="AT14" s="108">
        <f>RANK(AQ14,AQ3:AQ30,1)</f>
        <v>12</v>
      </c>
      <c r="AU14" s="114"/>
      <c r="AV14" s="283">
        <v>9.35</v>
      </c>
      <c r="AW14" s="107">
        <f t="shared" si="10"/>
        <v>10</v>
      </c>
      <c r="AX14" s="104" t="str">
        <f t="shared" si="21"/>
        <v>7</v>
      </c>
      <c r="AY14" s="108">
        <f t="shared" si="11"/>
        <v>3</v>
      </c>
      <c r="AZ14" s="114"/>
      <c r="BA14" s="308">
        <v>7.12</v>
      </c>
      <c r="BB14" s="107">
        <f t="shared" si="12"/>
        <v>10.714285714285714</v>
      </c>
      <c r="BC14" s="104" t="str">
        <f t="shared" si="13"/>
        <v>5</v>
      </c>
      <c r="BD14" s="108">
        <f>RANK(BA14,BA3:BA30,1)</f>
        <v>4</v>
      </c>
      <c r="BE14" s="114"/>
      <c r="BF14" s="269">
        <f t="shared" si="14"/>
        <v>0</v>
      </c>
      <c r="BG14" s="106"/>
      <c r="BH14" s="106"/>
      <c r="BI14" s="106"/>
      <c r="BJ14" s="106"/>
      <c r="BK14" s="106"/>
      <c r="BL14" s="252">
        <f>BL2/BM2*BM14</f>
        <v>2</v>
      </c>
      <c r="BM14" s="249" t="str">
        <f t="shared" si="23"/>
        <v>1</v>
      </c>
      <c r="BN14" s="108">
        <f t="shared" si="15"/>
        <v>23</v>
      </c>
      <c r="BO14" s="109"/>
      <c r="BP14" s="110"/>
      <c r="BQ14" s="278">
        <f t="shared" si="16"/>
        <v>36.428571428571431</v>
      </c>
      <c r="BR14" s="268"/>
      <c r="BS14" s="103"/>
      <c r="BT14" s="249"/>
    </row>
    <row r="15" spans="1:72">
      <c r="A15" s="257">
        <v>14</v>
      </c>
      <c r="B15" s="295" t="s">
        <v>312</v>
      </c>
      <c r="C15" s="114"/>
      <c r="D15" s="104" t="s">
        <v>313</v>
      </c>
      <c r="E15" s="285">
        <v>38774</v>
      </c>
      <c r="F15" s="293" t="s">
        <v>314</v>
      </c>
      <c r="G15" s="104" t="s">
        <v>95</v>
      </c>
      <c r="H15" s="122" t="s">
        <v>71</v>
      </c>
      <c r="I15" s="136"/>
      <c r="J15" s="108" t="e">
        <f>RANK(I15,I3:I30,1)</f>
        <v>#N/A</v>
      </c>
      <c r="K15" s="109"/>
      <c r="L15" s="136"/>
      <c r="M15" s="275" t="e">
        <f>RANK(L15,L3:L30,1)</f>
        <v>#N/A</v>
      </c>
      <c r="N15" s="109"/>
      <c r="O15" s="283">
        <v>140</v>
      </c>
      <c r="P15" s="107">
        <f>IF(ISNUMBER(O15),IF(O15&lt;='[1]Reference (GIRLS)'!$F$7,5,IF(O15&lt;='[1]Reference (GIRLS)'!$G$7,10,IF(O15&lt;='[1]Reference (GIRLS)'!$H$7,25,IF(O15&lt;='[1]Reference (GIRLS)'!$I$7,50,IF(O15&lt;='[1]Reference (GIRLS)'!$J$7,75,IF(O15&lt;='[1]Reference (GIRLS)'!$K$7,90,IF(O15&lt;='[1]Reference (GIRLS)'!$L$7,95,IF(O15&gt;'[1]Reference (GIRLS)'!$L$7,95)))))))),"")</f>
        <v>5</v>
      </c>
      <c r="Q15" s="107">
        <f>IF(ISNUMBER(P15),IF(P15&lt;='[1]Reference (GIRLS)'!$F$7,5,IF(P15&lt;='[1]Reference (GIRLS)'!$G$7,10,IF(P15&lt;='[1]Reference (GIRLS)'!$H$7,25,IF(P15&lt;='[1]Reference (GIRLS)'!$I$7,50,IF(P15&lt;='[1]Reference (GIRLS)'!$J$7,75,IF(P15&lt;='[1]Reference (GIRLS)'!$K$7,90,IF(P15&lt;='[1]Reference (GIRLS)'!$L$7,95,IF(P15&gt;'[1]Reference (GIRLS)'!$L$7,95)))))))),"")</f>
        <v>5</v>
      </c>
      <c r="R15" s="104" t="str">
        <f t="shared" si="0"/>
        <v>0</v>
      </c>
      <c r="S15" s="108">
        <f t="shared" si="1"/>
        <v>24</v>
      </c>
      <c r="T15" s="114"/>
      <c r="U15" s="283">
        <v>31.85</v>
      </c>
      <c r="V15" s="107"/>
      <c r="W15" s="108">
        <f t="shared" si="2"/>
        <v>23</v>
      </c>
      <c r="X15" s="114"/>
      <c r="Y15" s="122"/>
      <c r="Z15" s="108" t="e">
        <f t="shared" si="3"/>
        <v>#N/A</v>
      </c>
      <c r="AA15" s="114"/>
      <c r="AB15" s="114"/>
      <c r="AC15" s="269"/>
      <c r="AD15" s="108" t="e">
        <f t="shared" si="4"/>
        <v>#N/A</v>
      </c>
      <c r="AE15" s="114"/>
      <c r="AF15" s="114"/>
      <c r="AG15" s="122"/>
      <c r="AH15" s="108" t="e">
        <f t="shared" si="5"/>
        <v>#N/A</v>
      </c>
      <c r="AI15" s="114"/>
      <c r="AJ15" s="114"/>
      <c r="AK15" s="122">
        <v>39</v>
      </c>
      <c r="AL15" s="107">
        <f>IF(ISNUMBER(AK15),IF(AK15&lt;='[1]Reference (GIRLS)'!$F$25,5,IF(AK15&lt;='[1]Reference (GIRLS)'!$G$25,10,IF(AK15&lt;='[1]Reference (GIRLS)'!$H$25,25,IF(AK15&lt;='[1]Reference (GIRLS)'!$I$25,50,IF(AK15&lt;='[1]Reference (GIRLS)'!$J$25,75,IF(AK15&lt;='[1]Reference (GIRLS)'!$K$25,90,IF(AK15&lt;='[1]Reference (GIRLS)'!$L$25,95,IF(AK15&gt;'[1]Reference (GIRLS)'!$L$25,95)))))))),"")</f>
        <v>90</v>
      </c>
      <c r="AM15" s="107">
        <f t="shared" si="6"/>
        <v>1.4285714285714286</v>
      </c>
      <c r="AN15" s="104" t="str">
        <f t="shared" si="24"/>
        <v>1</v>
      </c>
      <c r="AO15" s="108">
        <f t="shared" si="18"/>
        <v>23</v>
      </c>
      <c r="AP15" s="114"/>
      <c r="AQ15" s="187">
        <v>9.3055555555555558E-2</v>
      </c>
      <c r="AR15" s="107">
        <f t="shared" si="8"/>
        <v>1.4285714285714286</v>
      </c>
      <c r="AS15" s="249" t="str">
        <f t="shared" si="9"/>
        <v>2</v>
      </c>
      <c r="AT15" s="108">
        <f>RANK(AQ15,AQ3:AQ30,1)</f>
        <v>18</v>
      </c>
      <c r="AU15" s="114"/>
      <c r="AV15" s="283">
        <v>5.7</v>
      </c>
      <c r="AW15" s="107">
        <f t="shared" si="10"/>
        <v>1.4285714285714286</v>
      </c>
      <c r="AX15" s="104" t="str">
        <f t="shared" si="21"/>
        <v>1</v>
      </c>
      <c r="AY15" s="108">
        <f t="shared" si="11"/>
        <v>24</v>
      </c>
      <c r="AZ15" s="114"/>
      <c r="BA15" s="192">
        <v>7.66</v>
      </c>
      <c r="BB15" s="107">
        <f t="shared" si="12"/>
        <v>2.1428571428571428</v>
      </c>
      <c r="BC15" s="104" t="str">
        <f t="shared" si="13"/>
        <v>1</v>
      </c>
      <c r="BD15" s="108">
        <f>RANK(BA15,BA3:BA30,1)</f>
        <v>22</v>
      </c>
      <c r="BE15" s="114"/>
      <c r="BF15" s="269">
        <f t="shared" si="14"/>
        <v>12.7</v>
      </c>
      <c r="BG15" s="106">
        <v>2</v>
      </c>
      <c r="BH15" s="106">
        <v>4</v>
      </c>
      <c r="BI15" s="106">
        <v>2.2000000000000002</v>
      </c>
      <c r="BJ15" s="106">
        <v>2.5</v>
      </c>
      <c r="BK15" s="106">
        <v>2</v>
      </c>
      <c r="BL15" s="252">
        <f>BL10/BM10*BM15</f>
        <v>4</v>
      </c>
      <c r="BM15" s="249" t="str">
        <f t="shared" si="19"/>
        <v>2</v>
      </c>
      <c r="BN15" s="108">
        <f t="shared" si="15"/>
        <v>9</v>
      </c>
      <c r="BO15" s="109"/>
      <c r="BP15" s="110"/>
      <c r="BQ15" s="278">
        <f t="shared" si="16"/>
        <v>36.828571428571429</v>
      </c>
      <c r="BR15" s="268">
        <f>RANK(BQ15,$BQ$3:$BQ$69)</f>
        <v>23</v>
      </c>
      <c r="BS15" s="103"/>
      <c r="BT15" s="249"/>
    </row>
    <row r="16" spans="1:72" s="112" customFormat="1">
      <c r="A16" s="257">
        <v>15</v>
      </c>
      <c r="B16" s="294" t="s">
        <v>315</v>
      </c>
      <c r="C16" s="270"/>
      <c r="D16" s="104" t="s">
        <v>258</v>
      </c>
      <c r="E16" s="285">
        <v>38798</v>
      </c>
      <c r="F16" s="292" t="s">
        <v>316</v>
      </c>
      <c r="G16" s="104" t="s">
        <v>95</v>
      </c>
      <c r="H16" s="122" t="s">
        <v>71</v>
      </c>
      <c r="I16" s="105"/>
      <c r="J16" s="108" t="e">
        <f>RANK(I16,I3:I30,1)</f>
        <v>#N/A</v>
      </c>
      <c r="K16" s="109"/>
      <c r="L16" s="274"/>
      <c r="M16" s="275" t="e">
        <f>RANK(L16,L3:L30,1)</f>
        <v>#N/A</v>
      </c>
      <c r="N16" s="109"/>
      <c r="O16" s="244">
        <v>161</v>
      </c>
      <c r="P16" s="107">
        <f>IF(ISNUMBER(O16),IF(O16&lt;='[1]Reference (GIRLS)'!$F$7,5,IF(O16&lt;='[1]Reference (GIRLS)'!$G$7,10,IF(O16&lt;='[1]Reference (GIRLS)'!$H$7,25,IF(O16&lt;='[1]Reference (GIRLS)'!$I$7,50,IF(O16&lt;='[1]Reference (GIRLS)'!$J$7,75,IF(O16&lt;='[1]Reference (GIRLS)'!$K$7,90,IF(O16&lt;='[1]Reference (GIRLS)'!$L$7,95,IF(O16&gt;'[1]Reference (GIRLS)'!$L$7,95)))))))),"")</f>
        <v>95</v>
      </c>
      <c r="Q16" s="107">
        <f>IF(ISNUMBER(P16),IF(P16&lt;='[1]Reference (GIRLS)'!$F$7,5,IF(P16&lt;='[1]Reference (GIRLS)'!$G$7,10,IF(P16&lt;='[1]Reference (GIRLS)'!$H$7,25,IF(P16&lt;='[1]Reference (GIRLS)'!$I$7,50,IF(P16&lt;='[1]Reference (GIRLS)'!$J$7,75,IF(P16&lt;='[1]Reference (GIRLS)'!$K$7,90,IF(P16&lt;='[1]Reference (GIRLS)'!$L$7,95,IF(P16&gt;'[1]Reference (GIRLS)'!$L$7,95)))))))),"")</f>
        <v>5</v>
      </c>
      <c r="R16" s="104" t="str">
        <f t="shared" si="0"/>
        <v>10</v>
      </c>
      <c r="S16" s="108">
        <f t="shared" si="1"/>
        <v>4</v>
      </c>
      <c r="T16" s="114"/>
      <c r="U16" s="244">
        <v>48.55</v>
      </c>
      <c r="V16" s="107"/>
      <c r="W16" s="108">
        <f t="shared" si="2"/>
        <v>4</v>
      </c>
      <c r="X16" s="114"/>
      <c r="Y16" s="105"/>
      <c r="Z16" s="108" t="e">
        <f t="shared" si="3"/>
        <v>#N/A</v>
      </c>
      <c r="AA16" s="114"/>
      <c r="AB16" s="114"/>
      <c r="AC16" s="105"/>
      <c r="AD16" s="108" t="e">
        <f t="shared" si="4"/>
        <v>#N/A</v>
      </c>
      <c r="AE16" s="114"/>
      <c r="AF16" s="114"/>
      <c r="AG16" s="105"/>
      <c r="AH16" s="108" t="e">
        <f t="shared" si="5"/>
        <v>#N/A</v>
      </c>
      <c r="AI16" s="114"/>
      <c r="AJ16" s="114"/>
      <c r="AK16" s="105">
        <v>48</v>
      </c>
      <c r="AL16" s="107">
        <f>IF(ISNUMBER(AK16),IF(AK16&lt;='[1]Reference (GIRLS)'!$F$25,5,IF(AK16&lt;='[1]Reference (GIRLS)'!$G$25,10,IF(AK16&lt;='[1]Reference (GIRLS)'!$H$25,25,IF(AK16&lt;='[1]Reference (GIRLS)'!$I$25,50,IF(AK16&lt;='[1]Reference (GIRLS)'!$J$25,75,IF(AK16&lt;='[1]Reference (GIRLS)'!$K$25,90,IF(AK16&lt;='[1]Reference (GIRLS)'!$L$25,95,IF(AK16&gt;'[1]Reference (GIRLS)'!$L$25,95)))))))),"")</f>
        <v>95</v>
      </c>
      <c r="AM16" s="107">
        <f t="shared" si="6"/>
        <v>4.2857142857142856</v>
      </c>
      <c r="AN16" s="104" t="str">
        <f t="shared" si="24"/>
        <v>3</v>
      </c>
      <c r="AO16" s="108">
        <f t="shared" si="18"/>
        <v>13</v>
      </c>
      <c r="AP16" s="114"/>
      <c r="AQ16" s="187">
        <v>8.5416666666666655E-2</v>
      </c>
      <c r="AR16" s="107">
        <f t="shared" ref="AR16:AR18" si="25">AR15/AS15*AS16</f>
        <v>2.8571428571428572</v>
      </c>
      <c r="AS16" s="249" t="str">
        <f t="shared" ref="AS16:AS18" si="26">IF(AQ16&lt;=TIME(1,50,0),"7",IF(AQ16&lt;=TIME(1,55,0),"6",IF(AQ16&lt;=TIME(2,0,0),"5",IF(AQ16&lt;=TIME(2,5,0),"4",IF(AQ16&lt;=TIME(2,10,0),"3",IF(AQ16&lt;=TIME(2,15,0),"2",IF(AQ16&gt;TIME(2,15,0),"1")))))))</f>
        <v>4</v>
      </c>
      <c r="AT16" s="108">
        <f>RANK(AQ16,AQ3:AQ30,1)</f>
        <v>7</v>
      </c>
      <c r="AU16" s="114"/>
      <c r="AV16" s="283">
        <v>7.4</v>
      </c>
      <c r="AW16" s="107">
        <f t="shared" si="10"/>
        <v>4.2857142857142856</v>
      </c>
      <c r="AX16" s="104" t="str">
        <f t="shared" si="21"/>
        <v>3</v>
      </c>
      <c r="AY16" s="108">
        <f t="shared" si="11"/>
        <v>15</v>
      </c>
      <c r="AZ16" s="114"/>
      <c r="BA16" s="302">
        <v>6.93</v>
      </c>
      <c r="BB16" s="107">
        <f t="shared" si="12"/>
        <v>15</v>
      </c>
      <c r="BC16" s="104" t="str">
        <f t="shared" si="13"/>
        <v>7</v>
      </c>
      <c r="BD16" s="108">
        <f>RANK(BA16,BA3:BA30,1)</f>
        <v>2</v>
      </c>
      <c r="BE16" s="114"/>
      <c r="BF16" s="269">
        <f t="shared" si="14"/>
        <v>24.2</v>
      </c>
      <c r="BG16" s="105">
        <v>5</v>
      </c>
      <c r="BH16" s="105">
        <v>4.2</v>
      </c>
      <c r="BI16" s="105">
        <v>5</v>
      </c>
      <c r="BJ16" s="105">
        <v>5</v>
      </c>
      <c r="BK16" s="105">
        <v>5</v>
      </c>
      <c r="BL16" s="107">
        <f>BL2/BM2*BM16</f>
        <v>20</v>
      </c>
      <c r="BM16" s="249" t="str">
        <f t="shared" si="19"/>
        <v>10</v>
      </c>
      <c r="BN16" s="108">
        <f t="shared" si="15"/>
        <v>1</v>
      </c>
      <c r="BO16" s="109"/>
      <c r="BP16" s="114"/>
      <c r="BQ16" s="278">
        <f t="shared" si="16"/>
        <v>79.828571428571422</v>
      </c>
      <c r="BR16" s="305">
        <f>RANK(BQ16,$BQ$3:$BQ$69)</f>
        <v>2</v>
      </c>
      <c r="BS16" s="105"/>
      <c r="BT16" s="257"/>
    </row>
    <row r="17" spans="1:72" s="112" customFormat="1">
      <c r="A17" s="257">
        <v>16</v>
      </c>
      <c r="B17" s="295" t="s">
        <v>317</v>
      </c>
      <c r="C17" s="110"/>
      <c r="D17" s="104" t="s">
        <v>258</v>
      </c>
      <c r="E17" s="285">
        <v>38896</v>
      </c>
      <c r="F17" s="293" t="s">
        <v>318</v>
      </c>
      <c r="G17" s="104" t="s">
        <v>95</v>
      </c>
      <c r="H17" s="122" t="s">
        <v>71</v>
      </c>
      <c r="I17" s="105"/>
      <c r="J17" s="108" t="e">
        <f>RANK(I17,I3:I30,1)</f>
        <v>#N/A</v>
      </c>
      <c r="K17" s="109"/>
      <c r="L17" s="274"/>
      <c r="M17" s="275" t="e">
        <f>RANK(L17,L3:L30,1)</f>
        <v>#N/A</v>
      </c>
      <c r="N17" s="109"/>
      <c r="O17" s="244">
        <v>154</v>
      </c>
      <c r="P17" s="107">
        <f>IF(ISNUMBER(O17),IF(O17&lt;='[1]Reference (GIRLS)'!$F$7,5,IF(O17&lt;='[1]Reference (GIRLS)'!$G$7,10,IF(O17&lt;='[1]Reference (GIRLS)'!$H$7,25,IF(O17&lt;='[1]Reference (GIRLS)'!$I$7,50,IF(O17&lt;='[1]Reference (GIRLS)'!$J$7,75,IF(O17&lt;='[1]Reference (GIRLS)'!$K$7,90,IF(O17&lt;='[1]Reference (GIRLS)'!$L$7,95,IF(O17&gt;'[1]Reference (GIRLS)'!$L$7,95)))))))),"")</f>
        <v>75</v>
      </c>
      <c r="Q17" s="107">
        <f>IF(ISNUMBER(P17),IF(P17&lt;='[1]Reference (GIRLS)'!$F$7,5,IF(P17&lt;='[1]Reference (GIRLS)'!$G$7,10,IF(P17&lt;='[1]Reference (GIRLS)'!$H$7,25,IF(P17&lt;='[1]Reference (GIRLS)'!$I$7,50,IF(P17&lt;='[1]Reference (GIRLS)'!$J$7,75,IF(P17&lt;='[1]Reference (GIRLS)'!$K$7,90,IF(P17&lt;='[1]Reference (GIRLS)'!$L$7,95,IF(P17&gt;'[1]Reference (GIRLS)'!$L$7,95)))))))),"")</f>
        <v>5</v>
      </c>
      <c r="R17" s="104" t="str">
        <f t="shared" si="0"/>
        <v>6</v>
      </c>
      <c r="S17" s="108">
        <f t="shared" si="1"/>
        <v>13</v>
      </c>
      <c r="T17" s="114"/>
      <c r="U17" s="244">
        <v>38.700000000000003</v>
      </c>
      <c r="V17" s="107"/>
      <c r="W17" s="108">
        <f t="shared" si="2"/>
        <v>15</v>
      </c>
      <c r="X17" s="114"/>
      <c r="Y17" s="105"/>
      <c r="Z17" s="108" t="e">
        <f t="shared" si="3"/>
        <v>#N/A</v>
      </c>
      <c r="AA17" s="114"/>
      <c r="AB17" s="114"/>
      <c r="AC17" s="105"/>
      <c r="AD17" s="108" t="e">
        <f t="shared" si="4"/>
        <v>#N/A</v>
      </c>
      <c r="AE17" s="114"/>
      <c r="AF17" s="114"/>
      <c r="AG17" s="105"/>
      <c r="AH17" s="108" t="e">
        <f t="shared" si="5"/>
        <v>#N/A</v>
      </c>
      <c r="AI17" s="114"/>
      <c r="AJ17" s="114"/>
      <c r="AK17" s="105">
        <v>45</v>
      </c>
      <c r="AL17" s="107">
        <f>IF(ISNUMBER(AK17),IF(AK17&lt;='[1]Reference (GIRLS)'!$F$25,5,IF(AK17&lt;='[1]Reference (GIRLS)'!$G$25,10,IF(AK17&lt;='[1]Reference (GIRLS)'!$H$25,25,IF(AK17&lt;='[1]Reference (GIRLS)'!$I$25,50,IF(AK17&lt;='[1]Reference (GIRLS)'!$J$25,75,IF(AK17&lt;='[1]Reference (GIRLS)'!$K$25,90,IF(AK17&lt;='[1]Reference (GIRLS)'!$L$25,95,IF(AK17&gt;'[1]Reference (GIRLS)'!$L$25,95)))))))),"")</f>
        <v>95</v>
      </c>
      <c r="AM17" s="107">
        <f t="shared" si="6"/>
        <v>4.2857142857142856</v>
      </c>
      <c r="AN17" s="104" t="str">
        <f t="shared" si="24"/>
        <v>3</v>
      </c>
      <c r="AO17" s="108">
        <f t="shared" si="18"/>
        <v>20</v>
      </c>
      <c r="AP17" s="114"/>
      <c r="AQ17" s="187">
        <v>9.930555555555555E-2</v>
      </c>
      <c r="AR17" s="107">
        <f t="shared" si="25"/>
        <v>0.7142857142857143</v>
      </c>
      <c r="AS17" s="249" t="str">
        <f t="shared" si="26"/>
        <v>1</v>
      </c>
      <c r="AT17" s="108">
        <f>RANK(AQ17,AQ3:AQ30,1)</f>
        <v>23</v>
      </c>
      <c r="AU17" s="114"/>
      <c r="AV17" s="283">
        <v>7.6</v>
      </c>
      <c r="AW17" s="107">
        <f t="shared" si="10"/>
        <v>5.7142857142857144</v>
      </c>
      <c r="AX17" s="104" t="str">
        <f t="shared" si="21"/>
        <v>4</v>
      </c>
      <c r="AY17" s="108">
        <f t="shared" si="11"/>
        <v>14</v>
      </c>
      <c r="AZ17" s="114"/>
      <c r="BA17" s="192">
        <v>7.27</v>
      </c>
      <c r="BB17" s="107">
        <f t="shared" si="12"/>
        <v>8.5714285714285712</v>
      </c>
      <c r="BC17" s="104" t="str">
        <f t="shared" si="13"/>
        <v>4</v>
      </c>
      <c r="BD17" s="108">
        <f>RANK(BA17,BA3:BA30,1)</f>
        <v>9</v>
      </c>
      <c r="BE17" s="114"/>
      <c r="BF17" s="269">
        <f t="shared" si="14"/>
        <v>12.4</v>
      </c>
      <c r="BG17" s="105">
        <v>3</v>
      </c>
      <c r="BH17" s="105">
        <v>2</v>
      </c>
      <c r="BI17" s="105">
        <v>2.4</v>
      </c>
      <c r="BJ17" s="105">
        <v>3</v>
      </c>
      <c r="BK17" s="105">
        <v>2</v>
      </c>
      <c r="BL17" s="252">
        <f>BL2/BM2*BM17</f>
        <v>0</v>
      </c>
      <c r="BM17" s="249" t="str">
        <f t="shared" si="19"/>
        <v>0</v>
      </c>
      <c r="BN17" s="108">
        <f t="shared" si="15"/>
        <v>11</v>
      </c>
      <c r="BO17" s="109"/>
      <c r="BP17" s="114"/>
      <c r="BQ17" s="278">
        <f t="shared" si="16"/>
        <v>49.085714285714289</v>
      </c>
      <c r="BR17" s="268">
        <f>RANK(BQ17,$BQ$3:$BQ$69)</f>
        <v>15</v>
      </c>
      <c r="BS17" s="105"/>
      <c r="BT17" s="105"/>
    </row>
    <row r="18" spans="1:72" s="112" customFormat="1">
      <c r="A18" s="257">
        <v>17</v>
      </c>
      <c r="B18" s="294" t="s">
        <v>319</v>
      </c>
      <c r="C18" s="110"/>
      <c r="D18" s="104" t="s">
        <v>279</v>
      </c>
      <c r="E18" s="285">
        <v>38719</v>
      </c>
      <c r="F18" s="292" t="s">
        <v>320</v>
      </c>
      <c r="G18" s="104" t="s">
        <v>95</v>
      </c>
      <c r="H18" s="122" t="s">
        <v>71</v>
      </c>
      <c r="I18" s="105"/>
      <c r="J18" s="108" t="e">
        <f>RANK(I18,I3:I30,1)</f>
        <v>#N/A</v>
      </c>
      <c r="K18" s="109"/>
      <c r="L18" s="274"/>
      <c r="M18" s="275" t="e">
        <f>RANK(L18,L3:L30,1)</f>
        <v>#N/A</v>
      </c>
      <c r="N18" s="109"/>
      <c r="O18" s="244">
        <v>152</v>
      </c>
      <c r="P18" s="107">
        <f>IF(ISNUMBER(O18),IF(O18&lt;='[1]Reference (GIRLS)'!$F$7,5,IF(O18&lt;='[1]Reference (GIRLS)'!$G$7,10,IF(O18&lt;='[1]Reference (GIRLS)'!$H$7,25,IF(O18&lt;='[1]Reference (GIRLS)'!$I$7,50,IF(O18&lt;='[1]Reference (GIRLS)'!$J$7,75,IF(O18&lt;='[1]Reference (GIRLS)'!$K$7,90,IF(O18&lt;='[1]Reference (GIRLS)'!$L$7,95,IF(O18&gt;'[1]Reference (GIRLS)'!$L$7,95)))))))),"")</f>
        <v>75</v>
      </c>
      <c r="Q18" s="107">
        <f>IF(ISNUMBER(P18),IF(P18&lt;='[1]Reference (GIRLS)'!$F$7,5,IF(P18&lt;='[1]Reference (GIRLS)'!$G$7,10,IF(P18&lt;='[1]Reference (GIRLS)'!$H$7,25,IF(P18&lt;='[1]Reference (GIRLS)'!$I$7,50,IF(P18&lt;='[1]Reference (GIRLS)'!$J$7,75,IF(P18&lt;='[1]Reference (GIRLS)'!$K$7,90,IF(P18&lt;='[1]Reference (GIRLS)'!$L$7,95,IF(P18&gt;'[1]Reference (GIRLS)'!$L$7,95)))))))),"")</f>
        <v>5</v>
      </c>
      <c r="R18" s="104" t="str">
        <f t="shared" si="0"/>
        <v>6</v>
      </c>
      <c r="S18" s="108">
        <f t="shared" si="1"/>
        <v>15</v>
      </c>
      <c r="T18" s="114"/>
      <c r="U18" s="244">
        <v>43.2</v>
      </c>
      <c r="V18" s="107"/>
      <c r="W18" s="108">
        <f t="shared" si="2"/>
        <v>10</v>
      </c>
      <c r="X18" s="114"/>
      <c r="Y18" s="105"/>
      <c r="Z18" s="108" t="e">
        <f t="shared" si="3"/>
        <v>#N/A</v>
      </c>
      <c r="AA18" s="114"/>
      <c r="AB18" s="114"/>
      <c r="AC18" s="105"/>
      <c r="AD18" s="108" t="e">
        <f t="shared" si="4"/>
        <v>#N/A</v>
      </c>
      <c r="AE18" s="114"/>
      <c r="AF18" s="114"/>
      <c r="AG18" s="105"/>
      <c r="AH18" s="108" t="e">
        <f t="shared" si="5"/>
        <v>#N/A</v>
      </c>
      <c r="AI18" s="114"/>
      <c r="AJ18" s="114"/>
      <c r="AK18" s="105">
        <v>47</v>
      </c>
      <c r="AL18" s="107">
        <f>IF(ISNUMBER(AK18),IF(AK18&lt;='[1]Reference (GIRLS)'!$F$25,5,IF(AK18&lt;='[1]Reference (GIRLS)'!$G$25,10,IF(AK18&lt;='[1]Reference (GIRLS)'!$H$25,25,IF(AK18&lt;='[1]Reference (GIRLS)'!$I$25,50,IF(AK18&lt;='[1]Reference (GIRLS)'!$J$25,75,IF(AK18&lt;='[1]Reference (GIRLS)'!$K$25,90,IF(AK18&lt;='[1]Reference (GIRLS)'!$L$25,95,IF(AK18&gt;'[1]Reference (GIRLS)'!$L$25,95)))))))),"")</f>
        <v>95</v>
      </c>
      <c r="AM18" s="107">
        <f t="shared" si="6"/>
        <v>4.2857142857142856</v>
      </c>
      <c r="AN18" s="104" t="str">
        <f t="shared" si="24"/>
        <v>3</v>
      </c>
      <c r="AO18" s="108">
        <f t="shared" si="18"/>
        <v>15</v>
      </c>
      <c r="AP18" s="114"/>
      <c r="AQ18" s="187">
        <v>8.4027777777777771E-2</v>
      </c>
      <c r="AR18" s="107">
        <f t="shared" si="25"/>
        <v>2.8571428571428572</v>
      </c>
      <c r="AS18" s="249" t="str">
        <f t="shared" si="26"/>
        <v>4</v>
      </c>
      <c r="AT18" s="108">
        <f>RANK(AQ18,AQ3:AQ30,1)</f>
        <v>5</v>
      </c>
      <c r="AU18" s="114"/>
      <c r="AV18" s="283">
        <v>8.6999999999999993</v>
      </c>
      <c r="AW18" s="107">
        <f t="shared" si="10"/>
        <v>8.5714285714285712</v>
      </c>
      <c r="AX18" s="104" t="str">
        <f t="shared" si="21"/>
        <v>6</v>
      </c>
      <c r="AY18" s="108">
        <f t="shared" si="11"/>
        <v>6</v>
      </c>
      <c r="AZ18" s="114"/>
      <c r="BA18" s="302">
        <v>7.56</v>
      </c>
      <c r="BB18" s="107">
        <f t="shared" si="12"/>
        <v>2.1428571428571428</v>
      </c>
      <c r="BC18" s="104" t="str">
        <f>IF(BA18&lt;=7,"7",IF(BA18&lt;=7.1,"6",IF(BA18&lt;=7.2,"5",IF(BA18&lt;=7.3,"4",IF(BA18&lt;=7.4,"3",IF(BA18&lt;=7.5,"2",IF(BA18&gt;7.5,"1")))))))</f>
        <v>1</v>
      </c>
      <c r="BD18" s="108">
        <f>RANK(BA18,BA3:BA30,1)</f>
        <v>20</v>
      </c>
      <c r="BE18" s="114"/>
      <c r="BF18" s="269">
        <f t="shared" si="14"/>
        <v>14.5</v>
      </c>
      <c r="BG18" s="105">
        <v>3</v>
      </c>
      <c r="BH18" s="105">
        <v>3</v>
      </c>
      <c r="BI18" s="105">
        <v>2.5</v>
      </c>
      <c r="BJ18" s="105">
        <v>2</v>
      </c>
      <c r="BK18" s="105">
        <v>4</v>
      </c>
      <c r="BL18" s="107">
        <f>BL2/BM2*BM18</f>
        <v>4</v>
      </c>
      <c r="BM18" s="249" t="str">
        <f t="shared" si="19"/>
        <v>2</v>
      </c>
      <c r="BN18" s="108">
        <f t="shared" si="15"/>
        <v>7</v>
      </c>
      <c r="BO18" s="109"/>
      <c r="BP18" s="114"/>
      <c r="BQ18" s="278">
        <f t="shared" si="16"/>
        <v>51.857142857142861</v>
      </c>
      <c r="BR18" s="305">
        <f>RANK(BQ18,$BQ$3:$BQ$69)</f>
        <v>13</v>
      </c>
      <c r="BS18" s="105"/>
      <c r="BT18" s="105"/>
    </row>
    <row r="19" spans="1:72" s="112" customFormat="1">
      <c r="A19" s="105">
        <v>18</v>
      </c>
      <c r="B19" s="294" t="s">
        <v>321</v>
      </c>
      <c r="C19" s="114"/>
      <c r="D19" s="105" t="s">
        <v>279</v>
      </c>
      <c r="E19" s="286">
        <v>38758</v>
      </c>
      <c r="F19" s="292" t="s">
        <v>322</v>
      </c>
      <c r="G19" s="104" t="s">
        <v>95</v>
      </c>
      <c r="H19" s="122" t="s">
        <v>71</v>
      </c>
      <c r="I19" s="106"/>
      <c r="J19" s="108" t="e">
        <f>RANK(I19,I3:I30,1)</f>
        <v>#N/A</v>
      </c>
      <c r="K19" s="109"/>
      <c r="L19" s="274"/>
      <c r="M19" s="275" t="e">
        <f>RANK(L19,L3:L30,1)</f>
        <v>#N/A</v>
      </c>
      <c r="N19" s="109"/>
      <c r="O19" s="244">
        <v>155.5</v>
      </c>
      <c r="P19" s="107">
        <f>IF(ISNUMBER(O19),IF(O19&lt;='[1]Reference (GIRLS)'!$F$7,5,IF(O19&lt;='[1]Reference (GIRLS)'!$G$7,10,IF(O19&lt;='[1]Reference (GIRLS)'!$H$7,25,IF(O19&lt;='[1]Reference (GIRLS)'!$I$7,50,IF(O19&lt;='[1]Reference (GIRLS)'!$J$7,75,IF(O19&lt;='[1]Reference (GIRLS)'!$K$7,90,IF(O19&lt;='[1]Reference (GIRLS)'!$L$7,95,IF(O19&gt;'[1]Reference (GIRLS)'!$L$7,95)))))))),"")</f>
        <v>75</v>
      </c>
      <c r="Q19" s="107">
        <f>IF(ISNUMBER(P19),IF(P19&lt;='[1]Reference (GIRLS)'!$F$7,5,IF(P19&lt;='[1]Reference (GIRLS)'!$G$7,10,IF(P19&lt;='[1]Reference (GIRLS)'!$H$7,25,IF(P19&lt;='[1]Reference (GIRLS)'!$I$7,50,IF(P19&lt;='[1]Reference (GIRLS)'!$J$7,75,IF(P19&lt;='[1]Reference (GIRLS)'!$K$7,90,IF(P19&lt;='[1]Reference (GIRLS)'!$L$7,95,IF(P19&gt;'[1]Reference (GIRLS)'!$L$7,95)))))))),"")</f>
        <v>5</v>
      </c>
      <c r="R19" s="104" t="str">
        <f t="shared" si="0"/>
        <v>6</v>
      </c>
      <c r="S19" s="108">
        <f t="shared" si="1"/>
        <v>9</v>
      </c>
      <c r="T19" s="113"/>
      <c r="U19" s="244">
        <v>41.15</v>
      </c>
      <c r="V19" s="107">
        <f>IF(ISNUMBER(U19),IF(U19&lt;='Reference (BOYS)'!$F$10,5,IF(U19&lt;='Reference (BOYS)'!$G$10,10,IF(U19&lt;='Reference (BOYS)'!$H$10,25,IF(U19&lt;='Reference (BOYS)'!$I$10,50,IF(U19&lt;='Reference (BOYS)'!$J$10,75,IF(U19&lt;='Reference (BOYS)'!$K$10,90,IF(U19&lt;='Reference (BOYS)'!$L$10,95,IF(U19&gt;'Reference (BOYS)'!$L$10,95)))))))),"")</f>
        <v>75</v>
      </c>
      <c r="W19" s="108">
        <f t="shared" si="2"/>
        <v>13</v>
      </c>
      <c r="X19" s="113"/>
      <c r="Y19" s="105"/>
      <c r="Z19" s="108" t="e">
        <f t="shared" si="3"/>
        <v>#N/A</v>
      </c>
      <c r="AA19" s="114"/>
      <c r="AB19" s="113"/>
      <c r="AC19" s="105"/>
      <c r="AD19" s="108" t="e">
        <f t="shared" si="4"/>
        <v>#N/A</v>
      </c>
      <c r="AE19" s="114"/>
      <c r="AF19" s="113"/>
      <c r="AG19" s="105"/>
      <c r="AH19" s="108" t="e">
        <f t="shared" si="5"/>
        <v>#N/A</v>
      </c>
      <c r="AI19" s="114"/>
      <c r="AJ19" s="113"/>
      <c r="AK19" s="105">
        <v>46</v>
      </c>
      <c r="AL19" s="107">
        <f>IF(ISNUMBER(AK19),IF(AK19&lt;='[1]Reference (GIRLS)'!$F$25,5,IF(AK19&lt;='[1]Reference (GIRLS)'!$G$25,10,IF(AK19&lt;='[1]Reference (GIRLS)'!$H$25,25,IF(AK19&lt;='[1]Reference (GIRLS)'!$I$25,50,IF(AK19&lt;='[1]Reference (GIRLS)'!$J$25,75,IF(AK19&lt;='[1]Reference (GIRLS)'!$K$25,90,IF(AK19&lt;='[1]Reference (GIRLS)'!$L$25,95,IF(AK19&gt;'[1]Reference (GIRLS)'!$L$25,95)))))))),"")</f>
        <v>95</v>
      </c>
      <c r="AM19" s="107">
        <f t="shared" si="6"/>
        <v>4.2857142857142856</v>
      </c>
      <c r="AN19" s="104" t="str">
        <f t="shared" si="24"/>
        <v>3</v>
      </c>
      <c r="AO19" s="108">
        <f t="shared" si="18"/>
        <v>17</v>
      </c>
      <c r="AP19" s="113"/>
      <c r="AQ19" s="187">
        <v>9.4444444444444442E-2</v>
      </c>
      <c r="AR19" s="107">
        <f t="shared" ref="AR19:AR22" si="27">AR18/AS18*AS19</f>
        <v>0.7142857142857143</v>
      </c>
      <c r="AS19" s="249" t="str">
        <f t="shared" ref="AS19:AS22" si="28">IF(AQ19&lt;=TIME(1,50,0),"7",IF(AQ19&lt;=TIME(1,55,0),"6",IF(AQ19&lt;=TIME(2,0,0),"5",IF(AQ19&lt;=TIME(2,5,0),"4",IF(AQ19&lt;=TIME(2,10,0),"3",IF(AQ19&lt;=TIME(2,15,0),"2",IF(AQ19&gt;TIME(2,15,0),"1")))))))</f>
        <v>1</v>
      </c>
      <c r="AT19" s="108">
        <f>RANK(AQ19,AQ3:AQ30,1)</f>
        <v>21</v>
      </c>
      <c r="AU19" s="113"/>
      <c r="AV19" s="283">
        <v>8.35</v>
      </c>
      <c r="AW19" s="107">
        <f t="shared" si="10"/>
        <v>7.1428571428571432</v>
      </c>
      <c r="AX19" s="104" t="str">
        <f t="shared" si="21"/>
        <v>5</v>
      </c>
      <c r="AY19" s="108">
        <f t="shared" si="11"/>
        <v>10</v>
      </c>
      <c r="AZ19" s="113"/>
      <c r="BA19" s="302">
        <v>7.3</v>
      </c>
      <c r="BB19" s="107">
        <f t="shared" si="12"/>
        <v>8.5714285714285712</v>
      </c>
      <c r="BC19" s="104" t="str">
        <f t="shared" si="13"/>
        <v>4</v>
      </c>
      <c r="BD19" s="108">
        <f>RANK(BA19,BA3:BA30,1)</f>
        <v>11</v>
      </c>
      <c r="BE19" s="114"/>
      <c r="BF19" s="269">
        <f t="shared" si="14"/>
        <v>14.5</v>
      </c>
      <c r="BG19" s="105">
        <v>3.5</v>
      </c>
      <c r="BH19" s="105">
        <v>3</v>
      </c>
      <c r="BI19" s="105">
        <v>2.5</v>
      </c>
      <c r="BJ19" s="105">
        <v>2.5</v>
      </c>
      <c r="BK19" s="105">
        <v>3</v>
      </c>
      <c r="BL19" s="107">
        <f>BL2/BM2*BM19</f>
        <v>4</v>
      </c>
      <c r="BM19" s="249" t="str">
        <f t="shared" si="19"/>
        <v>2</v>
      </c>
      <c r="BN19" s="108">
        <f t="shared" si="15"/>
        <v>7</v>
      </c>
      <c r="BO19" s="109"/>
      <c r="BP19" s="114"/>
      <c r="BQ19" s="278">
        <f t="shared" si="16"/>
        <v>54.714285714285715</v>
      </c>
      <c r="BR19" s="305">
        <f>RANK(BQ19,$BQ$3:$BQ$69)</f>
        <v>12</v>
      </c>
      <c r="BS19" s="105"/>
      <c r="BT19" s="105"/>
    </row>
    <row r="20" spans="1:72" s="112" customFormat="1">
      <c r="A20" s="230">
        <v>19</v>
      </c>
      <c r="B20" s="229" t="s">
        <v>324</v>
      </c>
      <c r="C20" s="114"/>
      <c r="D20" s="105" t="s">
        <v>386</v>
      </c>
      <c r="E20" s="286">
        <v>38597</v>
      </c>
      <c r="F20" s="313" t="s">
        <v>325</v>
      </c>
      <c r="G20" s="105" t="s">
        <v>95</v>
      </c>
      <c r="H20" s="243" t="s">
        <v>71</v>
      </c>
      <c r="I20" s="105"/>
      <c r="J20" s="108" t="e">
        <f>RANK(I20,I3:I30,1)</f>
        <v>#N/A</v>
      </c>
      <c r="K20" s="109"/>
      <c r="L20" s="274"/>
      <c r="M20" s="275" t="e">
        <f>RANK(L20,L3:L30,1)</f>
        <v>#N/A</v>
      </c>
      <c r="N20" s="138"/>
      <c r="O20" s="244">
        <v>155.5</v>
      </c>
      <c r="P20" s="107">
        <f>IF(ISNUMBER(O20),IF(O20&lt;='[1]Reference (GIRLS)'!$F$7,5,IF(O20&lt;='[1]Reference (GIRLS)'!$G$7,10,IF(O20&lt;='[1]Reference (GIRLS)'!$H$7,25,IF(O20&lt;='[1]Reference (GIRLS)'!$I$7,50,IF(O20&lt;='[1]Reference (GIRLS)'!$J$7,75,IF(O20&lt;='[1]Reference (GIRLS)'!$K$7,90,IF(O20&lt;='[1]Reference (GIRLS)'!$L$7,95,IF(O20&gt;'[1]Reference (GIRLS)'!$L$7,95)))))))),"")</f>
        <v>75</v>
      </c>
      <c r="Q20" s="107">
        <f>IF(ISNUMBER(P20),IF(P20&lt;='[1]Reference (GIRLS)'!$F$7,5,IF(P20&lt;='[1]Reference (GIRLS)'!$G$7,10,IF(P20&lt;='[1]Reference (GIRLS)'!$H$7,25,IF(P20&lt;='[1]Reference (GIRLS)'!$I$7,50,IF(P20&lt;='[1]Reference (GIRLS)'!$J$7,75,IF(P20&lt;='[1]Reference (GIRLS)'!$K$7,90,IF(P20&lt;='[1]Reference (GIRLS)'!$L$7,95,IF(P20&gt;'[1]Reference (GIRLS)'!$L$7,95)))))))),"")</f>
        <v>5</v>
      </c>
      <c r="R20" s="104" t="str">
        <f t="shared" si="0"/>
        <v>6</v>
      </c>
      <c r="S20" s="108">
        <f t="shared" si="1"/>
        <v>9</v>
      </c>
      <c r="T20" s="113"/>
      <c r="U20" s="244">
        <v>45.6</v>
      </c>
      <c r="V20" s="244">
        <f>IF(ISNUMBER(U20),IF(U20&lt;='Reference (BOYS)'!$F$10,5,IF(U20&lt;='Reference (BOYS)'!$G$10,10,IF(U20&lt;='Reference (BOYS)'!$H$10,25,IF(U20&lt;='Reference (BOYS)'!$I$10,50,IF(U20&lt;='Reference (BOYS)'!$J$10,75,IF(U20&lt;='Reference (BOYS)'!$K$10,90,IF(U20&lt;='Reference (BOYS)'!$L$10,95,IF(U20&gt;'Reference (BOYS)'!$L$10,95)))))))),"")</f>
        <v>75</v>
      </c>
      <c r="W20" s="108">
        <f t="shared" si="2"/>
        <v>7</v>
      </c>
      <c r="X20" s="113"/>
      <c r="Z20" s="108" t="e">
        <f t="shared" si="3"/>
        <v>#N/A</v>
      </c>
      <c r="AA20" s="114"/>
      <c r="AB20" s="113"/>
      <c r="AD20" s="108" t="e">
        <f t="shared" si="4"/>
        <v>#N/A</v>
      </c>
      <c r="AE20" s="114"/>
      <c r="AF20" s="113"/>
      <c r="AH20" s="108" t="e">
        <f t="shared" si="5"/>
        <v>#N/A</v>
      </c>
      <c r="AI20" s="114"/>
      <c r="AJ20" s="113"/>
      <c r="AK20" s="105">
        <v>59</v>
      </c>
      <c r="AL20" s="107">
        <f>IF(ISNUMBER(AK20),IF(AK20&lt;='[1]Reference (GIRLS)'!$F$25,5,IF(AK20&lt;='[1]Reference (GIRLS)'!$G$25,10,IF(AK20&lt;='[1]Reference (GIRLS)'!$H$25,25,IF(AK20&lt;='[1]Reference (GIRLS)'!$I$25,50,IF(AK20&lt;='[1]Reference (GIRLS)'!$J$25,75,IF(AK20&lt;='[1]Reference (GIRLS)'!$K$25,90,IF(AK20&lt;='[1]Reference (GIRLS)'!$L$25,95,IF(AK20&gt;'[1]Reference (GIRLS)'!$L$25,95)))))))),"")</f>
        <v>95</v>
      </c>
      <c r="AM20" s="107">
        <f t="shared" si="6"/>
        <v>8.5714285714285712</v>
      </c>
      <c r="AN20" s="104" t="str">
        <f t="shared" si="24"/>
        <v>6</v>
      </c>
      <c r="AO20" s="108">
        <f t="shared" si="18"/>
        <v>1</v>
      </c>
      <c r="AP20" s="113"/>
      <c r="AQ20" s="307">
        <v>7.5694444444444439E-2</v>
      </c>
      <c r="AR20" s="107">
        <f t="shared" si="27"/>
        <v>5</v>
      </c>
      <c r="AS20" s="249" t="str">
        <f t="shared" si="28"/>
        <v>7</v>
      </c>
      <c r="AT20" s="108">
        <f>RANK(AQ20,AQ3:AQ30,1)</f>
        <v>1</v>
      </c>
      <c r="AU20" s="113"/>
      <c r="AV20" s="287">
        <v>10.7</v>
      </c>
      <c r="AW20" s="107">
        <f t="shared" si="10"/>
        <v>10</v>
      </c>
      <c r="AX20" s="104" t="str">
        <f t="shared" si="21"/>
        <v>7</v>
      </c>
      <c r="AY20" s="108">
        <f t="shared" si="11"/>
        <v>1</v>
      </c>
      <c r="AZ20" s="113"/>
      <c r="BA20" s="314">
        <v>6.5</v>
      </c>
      <c r="BB20" s="107">
        <f t="shared" si="12"/>
        <v>15</v>
      </c>
      <c r="BC20" s="104" t="str">
        <f t="shared" si="13"/>
        <v>7</v>
      </c>
      <c r="BD20" s="108">
        <f>RANK(BA20,BA3:BA30,1)</f>
        <v>1</v>
      </c>
      <c r="BE20" s="114"/>
      <c r="BF20" s="269">
        <f t="shared" si="14"/>
        <v>0</v>
      </c>
      <c r="BG20" s="105"/>
      <c r="BH20" s="105"/>
      <c r="BI20" s="105"/>
      <c r="BJ20" s="105"/>
      <c r="BK20" s="105"/>
      <c r="BL20" s="107">
        <f>BL2/BM2*BM20</f>
        <v>2</v>
      </c>
      <c r="BM20" s="249" t="str">
        <f>IF(BF20&gt;=22.5,"10",IF(BF20&gt;=20,"8",IF(BF20&gt;=17.5,"6",IF(BF20&gt;=15,"4",IF(BF20&gt;=12.5,"2",IF(BF20&lt;12.5,"1"))))))</f>
        <v>1</v>
      </c>
      <c r="BN20" s="108">
        <f t="shared" si="15"/>
        <v>23</v>
      </c>
      <c r="BO20" s="109"/>
      <c r="BP20" s="114"/>
      <c r="BQ20" s="278">
        <f t="shared" si="16"/>
        <v>43.571428571428569</v>
      </c>
      <c r="BR20" s="268"/>
      <c r="BS20" s="105"/>
      <c r="BT20" s="105"/>
    </row>
    <row r="21" spans="1:72" s="112" customFormat="1">
      <c r="A21" s="290">
        <v>20</v>
      </c>
      <c r="B21" s="294" t="s">
        <v>326</v>
      </c>
      <c r="C21" s="114"/>
      <c r="D21" s="105" t="s">
        <v>291</v>
      </c>
      <c r="E21" s="286">
        <v>38796</v>
      </c>
      <c r="F21" s="292" t="s">
        <v>327</v>
      </c>
      <c r="G21" s="104" t="s">
        <v>95</v>
      </c>
      <c r="H21" s="122" t="s">
        <v>71</v>
      </c>
      <c r="I21" s="105"/>
      <c r="J21" s="108" t="e">
        <f>RANK(I21,I3:I30,1)</f>
        <v>#N/A</v>
      </c>
      <c r="K21" s="109"/>
      <c r="L21" s="274"/>
      <c r="M21" s="275" t="e">
        <f>RANK(L21,L3:L30,1)</f>
        <v>#N/A</v>
      </c>
      <c r="N21" s="138"/>
      <c r="O21" s="244">
        <v>164.6</v>
      </c>
      <c r="P21" s="107">
        <f>IF(ISNUMBER(O21),IF(O21&lt;='[1]Reference (GIRLS)'!$F$7,5,IF(O21&lt;='[1]Reference (GIRLS)'!$G$7,10,IF(O21&lt;='[1]Reference (GIRLS)'!$H$7,25,IF(O21&lt;='[1]Reference (GIRLS)'!$I$7,50,IF(O21&lt;='[1]Reference (GIRLS)'!$J$7,75,IF(O21&lt;='[1]Reference (GIRLS)'!$K$7,90,IF(O21&lt;='[1]Reference (GIRLS)'!$L$7,95,IF(O21&gt;'[1]Reference (GIRLS)'!$L$7,95)))))))),"")</f>
        <v>95</v>
      </c>
      <c r="Q21" s="107">
        <f>IF(ISNUMBER(P21),IF(P21&lt;='[1]Reference (GIRLS)'!$F$7,5,IF(P21&lt;='[1]Reference (GIRLS)'!$G$7,10,IF(P21&lt;='[1]Reference (GIRLS)'!$H$7,25,IF(P21&lt;='[1]Reference (GIRLS)'!$I$7,50,IF(P21&lt;='[1]Reference (GIRLS)'!$J$7,75,IF(P21&lt;='[1]Reference (GIRLS)'!$K$7,90,IF(P21&lt;='[1]Reference (GIRLS)'!$L$7,95,IF(P21&gt;'[1]Reference (GIRLS)'!$L$7,95)))))))),"")</f>
        <v>5</v>
      </c>
      <c r="R21" s="104" t="str">
        <f t="shared" si="0"/>
        <v>10</v>
      </c>
      <c r="S21" s="108">
        <f t="shared" si="1"/>
        <v>1</v>
      </c>
      <c r="T21" s="113"/>
      <c r="U21" s="244">
        <v>52.3</v>
      </c>
      <c r="V21" s="107">
        <f>IF(ISNUMBER(U21),IF(U21&lt;='Reference (BOYS)'!$F$10,5,IF(U21&lt;='Reference (BOYS)'!$G$10,10,IF(U21&lt;='Reference (BOYS)'!$H$10,25,IF(U21&lt;='Reference (BOYS)'!$I$10,50,IF(U21&lt;='Reference (BOYS)'!$J$10,75,IF(U21&lt;='Reference (BOYS)'!$K$10,90,IF(U21&lt;='Reference (BOYS)'!$L$10,95,IF(U21&gt;'Reference (BOYS)'!$L$10,95)))))))),"")</f>
        <v>95</v>
      </c>
      <c r="W21" s="108">
        <f t="shared" si="2"/>
        <v>3</v>
      </c>
      <c r="X21" s="113"/>
      <c r="Y21" s="134"/>
      <c r="Z21" s="108" t="e">
        <f t="shared" si="3"/>
        <v>#N/A</v>
      </c>
      <c r="AA21" s="114"/>
      <c r="AB21" s="113"/>
      <c r="AC21" s="134"/>
      <c r="AD21" s="108" t="e">
        <f t="shared" si="4"/>
        <v>#N/A</v>
      </c>
      <c r="AE21" s="114"/>
      <c r="AF21" s="113"/>
      <c r="AG21" s="134"/>
      <c r="AH21" s="108" t="e">
        <f t="shared" si="5"/>
        <v>#N/A</v>
      </c>
      <c r="AI21" s="114"/>
      <c r="AJ21" s="113"/>
      <c r="AK21" s="105">
        <v>56</v>
      </c>
      <c r="AL21" s="107">
        <f>IF(ISNUMBER(AK21),IF(AK21&lt;='[1]Reference (GIRLS)'!$F$25,5,IF(AK21&lt;='[1]Reference (GIRLS)'!$G$25,10,IF(AK21&lt;='[1]Reference (GIRLS)'!$H$25,25,IF(AK21&lt;='[1]Reference (GIRLS)'!$I$25,50,IF(AK21&lt;='[1]Reference (GIRLS)'!$J$25,75,IF(AK21&lt;='[1]Reference (GIRLS)'!$K$25,90,IF(AK21&lt;='[1]Reference (GIRLS)'!$L$25,95,IF(AK21&gt;'[1]Reference (GIRLS)'!$L$25,95)))))))),"")</f>
        <v>95</v>
      </c>
      <c r="AM21" s="107">
        <f t="shared" si="6"/>
        <v>8.5714285714285712</v>
      </c>
      <c r="AN21" s="104" t="str">
        <f t="shared" si="24"/>
        <v>6</v>
      </c>
      <c r="AO21" s="108">
        <f t="shared" si="18"/>
        <v>4</v>
      </c>
      <c r="AP21" s="113"/>
      <c r="AQ21" s="187">
        <v>0.10208333333333335</v>
      </c>
      <c r="AR21" s="107">
        <f t="shared" si="27"/>
        <v>0.7142857142857143</v>
      </c>
      <c r="AS21" s="249" t="str">
        <f t="shared" si="28"/>
        <v>1</v>
      </c>
      <c r="AT21" s="108">
        <f>RANK(AQ21,AQ3:AQ30,1)</f>
        <v>24</v>
      </c>
      <c r="AU21" s="113"/>
      <c r="AV21" s="283">
        <v>10.3</v>
      </c>
      <c r="AW21" s="107">
        <f t="shared" si="10"/>
        <v>10</v>
      </c>
      <c r="AX21" s="104" t="str">
        <f t="shared" si="21"/>
        <v>7</v>
      </c>
      <c r="AY21" s="108">
        <f t="shared" si="11"/>
        <v>2</v>
      </c>
      <c r="AZ21" s="113"/>
      <c r="BA21" s="302">
        <v>7.01</v>
      </c>
      <c r="BB21" s="107">
        <f t="shared" si="12"/>
        <v>12.857142857142858</v>
      </c>
      <c r="BC21" s="104" t="str">
        <f t="shared" si="13"/>
        <v>6</v>
      </c>
      <c r="BD21" s="108">
        <f>RANK(BA21,BA3:BA30,1)</f>
        <v>3</v>
      </c>
      <c r="BE21" s="114"/>
      <c r="BF21" s="269">
        <f t="shared" si="14"/>
        <v>20.5</v>
      </c>
      <c r="BG21" s="105">
        <v>3.5</v>
      </c>
      <c r="BH21" s="105">
        <v>4</v>
      </c>
      <c r="BI21" s="105">
        <v>4</v>
      </c>
      <c r="BJ21" s="105">
        <v>4</v>
      </c>
      <c r="BK21" s="105">
        <v>5</v>
      </c>
      <c r="BL21" s="252">
        <f t="shared" ref="BL21:BL26" si="29">BL2/BM2*BM21</f>
        <v>16</v>
      </c>
      <c r="BM21" s="249" t="str">
        <f t="shared" si="19"/>
        <v>8</v>
      </c>
      <c r="BN21" s="108">
        <f t="shared" si="15"/>
        <v>4</v>
      </c>
      <c r="BO21" s="109"/>
      <c r="BP21" s="114"/>
      <c r="BQ21" s="278">
        <f t="shared" si="16"/>
        <v>78.142857142857139</v>
      </c>
      <c r="BR21" s="305">
        <f t="shared" ref="BR21:BR27" si="30">RANK(BQ21,$BQ$3:$BQ$69)</f>
        <v>4</v>
      </c>
      <c r="BS21" s="105"/>
      <c r="BT21" s="105"/>
    </row>
    <row r="22" spans="1:72" s="112" customFormat="1">
      <c r="A22" s="230">
        <v>21</v>
      </c>
      <c r="B22" s="294" t="s">
        <v>328</v>
      </c>
      <c r="C22" s="114"/>
      <c r="D22" s="105" t="s">
        <v>329</v>
      </c>
      <c r="E22" s="286">
        <v>38889</v>
      </c>
      <c r="F22" s="292" t="s">
        <v>330</v>
      </c>
      <c r="G22" s="104" t="s">
        <v>95</v>
      </c>
      <c r="H22" s="122" t="s">
        <v>71</v>
      </c>
      <c r="I22" s="105"/>
      <c r="J22" s="108" t="e">
        <f>RANK(I22,I3:I30,1)</f>
        <v>#N/A</v>
      </c>
      <c r="K22" s="109"/>
      <c r="L22" s="274"/>
      <c r="M22" s="275" t="e">
        <f>RANK(L22,L3:L30,1)</f>
        <v>#N/A</v>
      </c>
      <c r="N22" s="138"/>
      <c r="O22" s="244">
        <v>156.4</v>
      </c>
      <c r="P22" s="107">
        <f>IF(ISNUMBER(O22),IF(O22&lt;='[1]Reference (GIRLS)'!$F$7,5,IF(O22&lt;='[1]Reference (GIRLS)'!$G$7,10,IF(O22&lt;='[1]Reference (GIRLS)'!$H$7,25,IF(O22&lt;='[1]Reference (GIRLS)'!$I$7,50,IF(O22&lt;='[1]Reference (GIRLS)'!$J$7,75,IF(O22&lt;='[1]Reference (GIRLS)'!$K$7,90,IF(O22&lt;='[1]Reference (GIRLS)'!$L$7,95,IF(O22&gt;'[1]Reference (GIRLS)'!$L$7,95)))))))),"")</f>
        <v>90</v>
      </c>
      <c r="Q22" s="107">
        <f>IF(ISNUMBER(P22),IF(P22&lt;='[1]Reference (GIRLS)'!$F$7,5,IF(P22&lt;='[1]Reference (GIRLS)'!$G$7,10,IF(P22&lt;='[1]Reference (GIRLS)'!$H$7,25,IF(P22&lt;='[1]Reference (GIRLS)'!$I$7,50,IF(P22&lt;='[1]Reference (GIRLS)'!$J$7,75,IF(P22&lt;='[1]Reference (GIRLS)'!$K$7,90,IF(P22&lt;='[1]Reference (GIRLS)'!$L$7,95,IF(P22&gt;'[1]Reference (GIRLS)'!$L$7,95)))))))),"")</f>
        <v>5</v>
      </c>
      <c r="R22" s="104" t="str">
        <f t="shared" si="0"/>
        <v>8</v>
      </c>
      <c r="S22" s="108">
        <f t="shared" si="1"/>
        <v>8</v>
      </c>
      <c r="T22" s="113"/>
      <c r="U22" s="244">
        <v>36.450000000000003</v>
      </c>
      <c r="V22" s="107">
        <f>IF(ISNUMBER(U22),IF(U22&lt;='Reference (BOYS)'!$F$10,5,IF(U22&lt;='Reference (BOYS)'!$G$10,10,IF(U22&lt;='Reference (BOYS)'!$H$10,25,IF(U22&lt;='Reference (BOYS)'!$I$10,50,IF(U22&lt;='Reference (BOYS)'!$J$10,75,IF(U22&lt;='Reference (BOYS)'!$K$10,90,IF(U22&lt;='Reference (BOYS)'!$L$10,95,IF(U22&gt;'Reference (BOYS)'!$L$10,95)))))))),"")</f>
        <v>50</v>
      </c>
      <c r="W22" s="108">
        <f t="shared" si="2"/>
        <v>17</v>
      </c>
      <c r="X22" s="113"/>
      <c r="Y22" s="134"/>
      <c r="Z22" s="108" t="e">
        <f t="shared" si="3"/>
        <v>#N/A</v>
      </c>
      <c r="AA22" s="114"/>
      <c r="AB22" s="113"/>
      <c r="AC22" s="134"/>
      <c r="AD22" s="108" t="e">
        <f t="shared" si="4"/>
        <v>#N/A</v>
      </c>
      <c r="AE22" s="114"/>
      <c r="AF22" s="113"/>
      <c r="AG22" s="134"/>
      <c r="AH22" s="108" t="e">
        <f t="shared" si="5"/>
        <v>#N/A</v>
      </c>
      <c r="AI22" s="114"/>
      <c r="AJ22" s="113"/>
      <c r="AK22" s="105">
        <v>51</v>
      </c>
      <c r="AL22" s="107">
        <f>IF(ISNUMBER(AK22),IF(AK22&lt;='[1]Reference (GIRLS)'!$F$25,5,IF(AK22&lt;='[1]Reference (GIRLS)'!$G$25,10,IF(AK22&lt;='[1]Reference (GIRLS)'!$H$25,25,IF(AK22&lt;='[1]Reference (GIRLS)'!$I$25,50,IF(AK22&lt;='[1]Reference (GIRLS)'!$J$25,75,IF(AK22&lt;='[1]Reference (GIRLS)'!$K$25,90,IF(AK22&lt;='[1]Reference (GIRLS)'!$L$25,95,IF(AK22&gt;'[1]Reference (GIRLS)'!$L$25,95)))))))),"")</f>
        <v>95</v>
      </c>
      <c r="AM22" s="107">
        <f t="shared" si="6"/>
        <v>7.1428571428571432</v>
      </c>
      <c r="AN22" s="104" t="str">
        <f t="shared" si="24"/>
        <v>5</v>
      </c>
      <c r="AO22" s="108">
        <f t="shared" si="18"/>
        <v>8</v>
      </c>
      <c r="AP22" s="113"/>
      <c r="AQ22" s="307">
        <v>8.0555555555555561E-2</v>
      </c>
      <c r="AR22" s="107">
        <f t="shared" si="27"/>
        <v>3.5714285714285716</v>
      </c>
      <c r="AS22" s="249" t="str">
        <f t="shared" si="28"/>
        <v>5</v>
      </c>
      <c r="AT22" s="108">
        <f>RANK(AQ22,AQ3:AQ30,1)</f>
        <v>3</v>
      </c>
      <c r="AU22" s="113"/>
      <c r="AV22" s="283">
        <v>8.4</v>
      </c>
      <c r="AW22" s="107">
        <f t="shared" si="10"/>
        <v>7.1428571428571432</v>
      </c>
      <c r="AX22" s="104" t="str">
        <f t="shared" si="21"/>
        <v>5</v>
      </c>
      <c r="AY22" s="108">
        <f t="shared" si="11"/>
        <v>9</v>
      </c>
      <c r="AZ22" s="113"/>
      <c r="BA22" s="302">
        <v>7.3</v>
      </c>
      <c r="BB22" s="107">
        <f t="shared" si="12"/>
        <v>8.5714285714285712</v>
      </c>
      <c r="BC22" s="104" t="str">
        <f t="shared" si="13"/>
        <v>4</v>
      </c>
      <c r="BD22" s="108">
        <f>RANK(BA22,BA3:BA30,1)</f>
        <v>11</v>
      </c>
      <c r="BE22" s="114"/>
      <c r="BF22" s="269">
        <f t="shared" si="14"/>
        <v>21</v>
      </c>
      <c r="BG22" s="105">
        <v>4</v>
      </c>
      <c r="BH22" s="105">
        <v>4</v>
      </c>
      <c r="BI22" s="105">
        <v>4.5</v>
      </c>
      <c r="BJ22" s="105">
        <v>4.5</v>
      </c>
      <c r="BK22" s="105">
        <v>4</v>
      </c>
      <c r="BL22" s="252">
        <f t="shared" si="29"/>
        <v>16</v>
      </c>
      <c r="BM22" s="249" t="str">
        <f t="shared" si="19"/>
        <v>8</v>
      </c>
      <c r="BN22" s="108">
        <f t="shared" si="15"/>
        <v>3</v>
      </c>
      <c r="BO22" s="109"/>
      <c r="BP22" s="114"/>
      <c r="BQ22" s="278">
        <f t="shared" si="16"/>
        <v>73.428571428571431</v>
      </c>
      <c r="BR22" s="305">
        <f t="shared" si="30"/>
        <v>6</v>
      </c>
      <c r="BS22" s="105"/>
      <c r="BT22" s="105"/>
    </row>
    <row r="23" spans="1:72" s="112" customFormat="1">
      <c r="A23" s="290">
        <v>22</v>
      </c>
      <c r="B23" s="229" t="s">
        <v>331</v>
      </c>
      <c r="C23" s="114"/>
      <c r="D23" s="105" t="s">
        <v>386</v>
      </c>
      <c r="E23" s="286">
        <v>39072</v>
      </c>
      <c r="F23" s="230" t="s">
        <v>332</v>
      </c>
      <c r="G23" s="105" t="s">
        <v>95</v>
      </c>
      <c r="H23" s="243" t="s">
        <v>71</v>
      </c>
      <c r="I23" s="105"/>
      <c r="J23" s="108" t="e">
        <f>RANK(I23,I3:I30,1)</f>
        <v>#N/A</v>
      </c>
      <c r="K23" s="109"/>
      <c r="L23" s="274"/>
      <c r="M23" s="275" t="e">
        <f>RANK(L23,L3:L30,1)</f>
        <v>#N/A</v>
      </c>
      <c r="N23" s="138"/>
      <c r="O23" s="244">
        <v>153.1</v>
      </c>
      <c r="P23" s="107">
        <f>IF(ISNUMBER(O23),IF(O23&lt;='[1]Reference (GIRLS)'!$F$7,5,IF(O23&lt;='[1]Reference (GIRLS)'!$G$7,10,IF(O23&lt;='[1]Reference (GIRLS)'!$H$7,25,IF(O23&lt;='[1]Reference (GIRLS)'!$I$7,50,IF(O23&lt;='[1]Reference (GIRLS)'!$J$7,75,IF(O23&lt;='[1]Reference (GIRLS)'!$K$7,90,IF(O23&lt;='[1]Reference (GIRLS)'!$L$7,95,IF(O23&gt;'[1]Reference (GIRLS)'!$L$7,95)))))))),"")</f>
        <v>75</v>
      </c>
      <c r="Q23" s="107">
        <f>IF(ISNUMBER(P23),IF(P23&lt;='[1]Reference (GIRLS)'!$F$7,5,IF(P23&lt;='[1]Reference (GIRLS)'!$G$7,10,IF(P23&lt;='[1]Reference (GIRLS)'!$H$7,25,IF(P23&lt;='[1]Reference (GIRLS)'!$I$7,50,IF(P23&lt;='[1]Reference (GIRLS)'!$J$7,75,IF(P23&lt;='[1]Reference (GIRLS)'!$K$7,90,IF(P23&lt;='[1]Reference (GIRLS)'!$L$7,95,IF(P23&gt;'[1]Reference (GIRLS)'!$L$7,95)))))))),"")</f>
        <v>5</v>
      </c>
      <c r="R23" s="104" t="str">
        <f t="shared" si="0"/>
        <v>6</v>
      </c>
      <c r="S23" s="108">
        <f t="shared" si="1"/>
        <v>14</v>
      </c>
      <c r="T23" s="113"/>
      <c r="U23" s="244">
        <v>41.95</v>
      </c>
      <c r="V23" s="244">
        <f>IF(ISNUMBER(U23),IF(U23&lt;='Reference (BOYS)'!$F$10,5,IF(U23&lt;='Reference (BOYS)'!$G$10,10,IF(U23&lt;='Reference (BOYS)'!$H$10,25,IF(U23&lt;='Reference (BOYS)'!$I$10,50,IF(U23&lt;='Reference (BOYS)'!$J$10,75,IF(U23&lt;='Reference (BOYS)'!$K$10,90,IF(U23&lt;='Reference (BOYS)'!$L$10,95,IF(U23&gt;'Reference (BOYS)'!$L$10,95)))))))),"")</f>
        <v>75</v>
      </c>
      <c r="W23" s="108">
        <f t="shared" si="2"/>
        <v>12</v>
      </c>
      <c r="X23" s="113"/>
      <c r="Y23" s="134"/>
      <c r="Z23" s="108" t="e">
        <f t="shared" si="3"/>
        <v>#N/A</v>
      </c>
      <c r="AA23" s="114"/>
      <c r="AB23" s="113"/>
      <c r="AC23" s="134"/>
      <c r="AD23" s="108" t="e">
        <f t="shared" si="4"/>
        <v>#N/A</v>
      </c>
      <c r="AE23" s="114"/>
      <c r="AF23" s="113"/>
      <c r="AG23" s="134"/>
      <c r="AH23" s="108" t="e">
        <f t="shared" si="5"/>
        <v>#N/A</v>
      </c>
      <c r="AI23" s="114"/>
      <c r="AJ23" s="113"/>
      <c r="AK23" s="105">
        <v>52</v>
      </c>
      <c r="AL23" s="107">
        <f>IF(ISNUMBER(AK23),IF(AK23&lt;='[1]Reference (GIRLS)'!$F$25,5,IF(AK23&lt;='[1]Reference (GIRLS)'!$G$25,10,IF(AK23&lt;='[1]Reference (GIRLS)'!$H$25,25,IF(AK23&lt;='[1]Reference (GIRLS)'!$I$25,50,IF(AK23&lt;='[1]Reference (GIRLS)'!$J$25,75,IF(AK23&lt;='[1]Reference (GIRLS)'!$K$25,90,IF(AK23&lt;='[1]Reference (GIRLS)'!$L$25,95,IF(AK23&gt;'[1]Reference (GIRLS)'!$L$25,95)))))))),"")</f>
        <v>95</v>
      </c>
      <c r="AM23" s="107">
        <f t="shared" si="6"/>
        <v>7.1428571428571432</v>
      </c>
      <c r="AN23" s="104" t="str">
        <f t="shared" si="24"/>
        <v>5</v>
      </c>
      <c r="AO23" s="108">
        <f t="shared" si="18"/>
        <v>7</v>
      </c>
      <c r="AP23" s="113"/>
      <c r="AQ23" s="187">
        <v>9.375E-2</v>
      </c>
      <c r="AR23" s="107">
        <f t="shared" ref="AR23:AR24" si="31">AR22/AS22*AS23</f>
        <v>1.4285714285714286</v>
      </c>
      <c r="AS23" s="249" t="str">
        <f t="shared" ref="AS23:AS24" si="32">IF(AQ23&lt;=TIME(1,50,0),"7",IF(AQ23&lt;=TIME(1,55,0),"6",IF(AQ23&lt;=TIME(2,0,0),"5",IF(AQ23&lt;=TIME(2,5,0),"4",IF(AQ23&lt;=TIME(2,10,0),"3",IF(AQ23&lt;=TIME(2,15,0),"2",IF(AQ23&gt;TIME(2,15,0),"1")))))))</f>
        <v>2</v>
      </c>
      <c r="AT23" s="108">
        <f>RANK(AQ23,AQ3:AQ30,1)</f>
        <v>19</v>
      </c>
      <c r="AU23" s="113"/>
      <c r="AV23" s="287">
        <v>8.6999999999999993</v>
      </c>
      <c r="AW23" s="107">
        <f t="shared" si="10"/>
        <v>8.5714285714285712</v>
      </c>
      <c r="AX23" s="104" t="str">
        <f t="shared" si="21"/>
        <v>6</v>
      </c>
      <c r="AY23" s="108">
        <f t="shared" si="11"/>
        <v>6</v>
      </c>
      <c r="AZ23" s="113"/>
      <c r="BA23" s="245">
        <v>7.47</v>
      </c>
      <c r="BB23" s="107">
        <f t="shared" si="12"/>
        <v>4.2857142857142856</v>
      </c>
      <c r="BC23" s="104" t="str">
        <f t="shared" si="13"/>
        <v>2</v>
      </c>
      <c r="BD23" s="108">
        <f>RANK(BA23,BA3:BA30,1)</f>
        <v>16</v>
      </c>
      <c r="BE23" s="114"/>
      <c r="BF23" s="269">
        <f t="shared" si="14"/>
        <v>9.5</v>
      </c>
      <c r="BG23" s="105">
        <v>2</v>
      </c>
      <c r="BH23" s="105">
        <v>1.5</v>
      </c>
      <c r="BI23" s="105">
        <v>2.5</v>
      </c>
      <c r="BJ23" s="105">
        <v>2</v>
      </c>
      <c r="BK23" s="105">
        <v>1.5</v>
      </c>
      <c r="BL23" s="252">
        <f t="shared" si="29"/>
        <v>2</v>
      </c>
      <c r="BM23" s="249" t="str">
        <f>IF(BF23&gt;=22.5,"10",IF(BF23&gt;=20,"8",IF(BF23&gt;=17.5,"6",IF(BF23&gt;=15,"4",IF(BF23&gt;=12.5,"2",IF(BF23&lt;12.5,"1"))))))</f>
        <v>1</v>
      </c>
      <c r="BN23" s="108">
        <f t="shared" si="15"/>
        <v>18</v>
      </c>
      <c r="BO23" s="109"/>
      <c r="BP23" s="114"/>
      <c r="BQ23" s="278">
        <f t="shared" si="16"/>
        <v>45.428571428571431</v>
      </c>
      <c r="BR23" s="268">
        <f t="shared" si="30"/>
        <v>17</v>
      </c>
      <c r="BS23" s="105"/>
      <c r="BT23" s="105"/>
    </row>
    <row r="24" spans="1:72" s="112" customFormat="1">
      <c r="A24" s="230">
        <v>23</v>
      </c>
      <c r="B24" s="229" t="s">
        <v>334</v>
      </c>
      <c r="C24" s="114"/>
      <c r="D24" s="105" t="s">
        <v>335</v>
      </c>
      <c r="E24" s="286">
        <v>38832</v>
      </c>
      <c r="F24" s="230" t="s">
        <v>336</v>
      </c>
      <c r="G24" s="104" t="s">
        <v>95</v>
      </c>
      <c r="H24" s="122" t="s">
        <v>71</v>
      </c>
      <c r="I24" s="105"/>
      <c r="J24" s="108" t="e">
        <f>RANK(I24,I3:I30,1)</f>
        <v>#N/A</v>
      </c>
      <c r="K24" s="109"/>
      <c r="L24" s="274"/>
      <c r="M24" s="275" t="e">
        <f>RANK(L24,L3:L30,1)</f>
        <v>#N/A</v>
      </c>
      <c r="N24" s="138"/>
      <c r="O24" s="244">
        <v>158.5</v>
      </c>
      <c r="P24" s="107">
        <f>IF(ISNUMBER(O24),IF(O24&lt;='[1]Reference (GIRLS)'!$F$7,5,IF(O24&lt;='[1]Reference (GIRLS)'!$G$7,10,IF(O24&lt;='[1]Reference (GIRLS)'!$H$7,25,IF(O24&lt;='[1]Reference (GIRLS)'!$I$7,50,IF(O24&lt;='[1]Reference (GIRLS)'!$J$7,75,IF(O24&lt;='[1]Reference (GIRLS)'!$K$7,90,IF(O24&lt;='[1]Reference (GIRLS)'!$L$7,95,IF(O24&gt;'[1]Reference (GIRLS)'!$L$7,95)))))))),"")</f>
        <v>90</v>
      </c>
      <c r="Q24" s="107">
        <f>IF(ISNUMBER(P24),IF(P24&lt;='[1]Reference (GIRLS)'!$F$7,5,IF(P24&lt;='[1]Reference (GIRLS)'!$G$7,10,IF(P24&lt;='[1]Reference (GIRLS)'!$H$7,25,IF(P24&lt;='[1]Reference (GIRLS)'!$I$7,50,IF(P24&lt;='[1]Reference (GIRLS)'!$J$7,75,IF(P24&lt;='[1]Reference (GIRLS)'!$K$7,90,IF(P24&lt;='[1]Reference (GIRLS)'!$L$7,95,IF(P24&gt;'[1]Reference (GIRLS)'!$L$7,95)))))))),"")</f>
        <v>5</v>
      </c>
      <c r="R24" s="104" t="str">
        <f t="shared" si="0"/>
        <v>8</v>
      </c>
      <c r="S24" s="108">
        <f t="shared" si="1"/>
        <v>6</v>
      </c>
      <c r="T24" s="113"/>
      <c r="U24" s="244">
        <v>54.65</v>
      </c>
      <c r="V24" s="107">
        <f>IF(ISNUMBER(U24),IF(U24&lt;='Reference (BOYS)'!$F$10,5,IF(U24&lt;='Reference (BOYS)'!$G$10,10,IF(U24&lt;='Reference (BOYS)'!$H$10,25,IF(U24&lt;='Reference (BOYS)'!$I$10,50,IF(U24&lt;='Reference (BOYS)'!$J$10,75,IF(U24&lt;='Reference (BOYS)'!$K$10,90,IF(U24&lt;='Reference (BOYS)'!$L$10,95,IF(U24&gt;'Reference (BOYS)'!$L$10,95)))))))),"")</f>
        <v>95</v>
      </c>
      <c r="W24" s="108">
        <f t="shared" si="2"/>
        <v>1</v>
      </c>
      <c r="X24" s="113"/>
      <c r="Y24" s="134"/>
      <c r="Z24" s="108" t="e">
        <f t="shared" si="3"/>
        <v>#N/A</v>
      </c>
      <c r="AA24" s="114"/>
      <c r="AB24" s="113"/>
      <c r="AC24" s="134"/>
      <c r="AD24" s="108" t="e">
        <f t="shared" si="4"/>
        <v>#N/A</v>
      </c>
      <c r="AE24" s="114"/>
      <c r="AF24" s="113"/>
      <c r="AG24" s="134"/>
      <c r="AH24" s="108" t="e">
        <f t="shared" si="5"/>
        <v>#N/A</v>
      </c>
      <c r="AI24" s="114"/>
      <c r="AJ24" s="113"/>
      <c r="AK24" s="105">
        <v>58</v>
      </c>
      <c r="AL24" s="107">
        <f>IF(ISNUMBER(AK24),IF(AK24&lt;='[1]Reference (GIRLS)'!$F$25,5,IF(AK24&lt;='[1]Reference (GIRLS)'!$G$25,10,IF(AK24&lt;='[1]Reference (GIRLS)'!$H$25,25,IF(AK24&lt;='[1]Reference (GIRLS)'!$I$25,50,IF(AK24&lt;='[1]Reference (GIRLS)'!$J$25,75,IF(AK24&lt;='[1]Reference (GIRLS)'!$K$25,90,IF(AK24&lt;='[1]Reference (GIRLS)'!$L$25,95,IF(AK24&gt;'[1]Reference (GIRLS)'!$L$25,95)))))))),"")</f>
        <v>95</v>
      </c>
      <c r="AM24" s="107">
        <f t="shared" si="6"/>
        <v>8.5714285714285712</v>
      </c>
      <c r="AN24" s="104" t="str">
        <f t="shared" si="24"/>
        <v>6</v>
      </c>
      <c r="AO24" s="108">
        <f t="shared" si="18"/>
        <v>2</v>
      </c>
      <c r="AP24" s="113"/>
      <c r="AQ24" s="187">
        <v>9.375E-2</v>
      </c>
      <c r="AR24" s="107">
        <f t="shared" si="31"/>
        <v>1.4285714285714286</v>
      </c>
      <c r="AS24" s="249" t="str">
        <f t="shared" si="32"/>
        <v>2</v>
      </c>
      <c r="AT24" s="108">
        <f>RANK(AQ24,AQ3:AQ30,1)</f>
        <v>19</v>
      </c>
      <c r="AU24" s="113"/>
      <c r="AV24" s="283">
        <v>9.1999999999999993</v>
      </c>
      <c r="AW24" s="107">
        <f t="shared" si="10"/>
        <v>10</v>
      </c>
      <c r="AX24" s="104" t="str">
        <f t="shared" si="21"/>
        <v>7</v>
      </c>
      <c r="AY24" s="108">
        <f t="shared" si="11"/>
        <v>4</v>
      </c>
      <c r="AZ24" s="113"/>
      <c r="BA24" s="192">
        <v>7.24</v>
      </c>
      <c r="BB24" s="107">
        <f t="shared" si="12"/>
        <v>8.5714285714285712</v>
      </c>
      <c r="BC24" s="104" t="str">
        <f t="shared" si="13"/>
        <v>4</v>
      </c>
      <c r="BD24" s="108">
        <f>RANK(BA24,BA3:BA30,1)</f>
        <v>8</v>
      </c>
      <c r="BE24" s="114"/>
      <c r="BF24" s="269">
        <f t="shared" si="14"/>
        <v>6.2</v>
      </c>
      <c r="BG24" s="105">
        <v>1</v>
      </c>
      <c r="BH24" s="105">
        <v>1.5</v>
      </c>
      <c r="BI24" s="105">
        <v>1.2</v>
      </c>
      <c r="BJ24" s="105">
        <v>1</v>
      </c>
      <c r="BK24" s="105">
        <v>1.5</v>
      </c>
      <c r="BL24" s="252">
        <f t="shared" si="29"/>
        <v>2</v>
      </c>
      <c r="BM24" s="249" t="str">
        <f>IF(BF24&gt;=22.5,"10",IF(BF24&gt;=20,"8",IF(BF24&gt;=17.5,"6",IF(BF24&gt;=15,"4",IF(BF24&gt;=12.5,"2",IF(BF24&lt;12.5,"1"))))))</f>
        <v>1</v>
      </c>
      <c r="BN24" s="108">
        <f t="shared" si="15"/>
        <v>22</v>
      </c>
      <c r="BO24" s="109"/>
      <c r="BP24" s="114"/>
      <c r="BQ24" s="278">
        <f t="shared" si="16"/>
        <v>45.971428571428568</v>
      </c>
      <c r="BR24" s="268">
        <f t="shared" si="30"/>
        <v>16</v>
      </c>
      <c r="BS24" s="105"/>
      <c r="BT24" s="105"/>
    </row>
    <row r="25" spans="1:72" s="112" customFormat="1">
      <c r="A25" s="290">
        <v>24</v>
      </c>
      <c r="B25" s="229" t="s">
        <v>337</v>
      </c>
      <c r="C25" s="114"/>
      <c r="D25" s="105" t="s">
        <v>386</v>
      </c>
      <c r="E25" s="286"/>
      <c r="F25" s="230" t="s">
        <v>338</v>
      </c>
      <c r="G25" s="105" t="s">
        <v>95</v>
      </c>
      <c r="H25" s="243" t="s">
        <v>71</v>
      </c>
      <c r="I25" s="105"/>
      <c r="J25" s="108" t="e">
        <f>RANK(I25,I3:I30,1)</f>
        <v>#N/A</v>
      </c>
      <c r="K25" s="109"/>
      <c r="L25" s="274"/>
      <c r="M25" s="275" t="e">
        <f>RANK(L25,L3:L30,1)</f>
        <v>#N/A</v>
      </c>
      <c r="N25" s="138"/>
      <c r="O25" s="244">
        <v>135.5</v>
      </c>
      <c r="P25" s="107">
        <f>IF(ISNUMBER(O25),IF(O25&lt;='[1]Reference (GIRLS)'!$F$7,5,IF(O25&lt;='[1]Reference (GIRLS)'!$G$7,10,IF(O25&lt;='[1]Reference (GIRLS)'!$H$7,25,IF(O25&lt;='[1]Reference (GIRLS)'!$I$7,50,IF(O25&lt;='[1]Reference (GIRLS)'!$J$7,75,IF(O25&lt;='[1]Reference (GIRLS)'!$K$7,90,IF(O25&lt;='[1]Reference (GIRLS)'!$L$7,95,IF(O25&gt;'[1]Reference (GIRLS)'!$L$7,95)))))))),"")</f>
        <v>5</v>
      </c>
      <c r="Q25" s="107">
        <f>IF(ISNUMBER(P25),IF(P25&lt;='[1]Reference (GIRLS)'!$F$7,5,IF(P25&lt;='[1]Reference (GIRLS)'!$G$7,10,IF(P25&lt;='[1]Reference (GIRLS)'!$H$7,25,IF(P25&lt;='[1]Reference (GIRLS)'!$I$7,50,IF(P25&lt;='[1]Reference (GIRLS)'!$J$7,75,IF(P25&lt;='[1]Reference (GIRLS)'!$K$7,90,IF(P25&lt;='[1]Reference (GIRLS)'!$L$7,95,IF(P25&gt;'[1]Reference (GIRLS)'!$L$7,95)))))))),"")</f>
        <v>5</v>
      </c>
      <c r="R25" s="104" t="str">
        <f t="shared" si="0"/>
        <v>0</v>
      </c>
      <c r="S25" s="108">
        <f t="shared" si="1"/>
        <v>28</v>
      </c>
      <c r="T25" s="113"/>
      <c r="U25" s="244">
        <v>30.4</v>
      </c>
      <c r="V25" s="244">
        <f>IF(ISNUMBER(U25),IF(U25&lt;='Reference (BOYS)'!$F$10,5,IF(U25&lt;='Reference (BOYS)'!$G$10,10,IF(U25&lt;='Reference (BOYS)'!$H$10,25,IF(U25&lt;='Reference (BOYS)'!$I$10,50,IF(U25&lt;='Reference (BOYS)'!$J$10,75,IF(U25&lt;='Reference (BOYS)'!$K$10,90,IF(U25&lt;='Reference (BOYS)'!$L$10,95,IF(U25&gt;'Reference (BOYS)'!$L$10,95)))))))),"")</f>
        <v>25</v>
      </c>
      <c r="W25" s="108">
        <f t="shared" si="2"/>
        <v>27</v>
      </c>
      <c r="X25" s="113"/>
      <c r="Y25" s="134"/>
      <c r="Z25" s="108" t="e">
        <f t="shared" si="3"/>
        <v>#N/A</v>
      </c>
      <c r="AA25" s="114"/>
      <c r="AB25" s="113"/>
      <c r="AC25" s="134"/>
      <c r="AD25" s="108" t="e">
        <f t="shared" si="4"/>
        <v>#N/A</v>
      </c>
      <c r="AE25" s="114"/>
      <c r="AF25" s="113"/>
      <c r="AG25" s="134"/>
      <c r="AH25" s="108" t="e">
        <f t="shared" si="5"/>
        <v>#N/A</v>
      </c>
      <c r="AI25" s="114"/>
      <c r="AJ25" s="113"/>
      <c r="AK25" s="105">
        <v>49</v>
      </c>
      <c r="AL25" s="107">
        <f>IF(ISNUMBER(AK25),IF(AK25&lt;='[1]Reference (GIRLS)'!$F$25,5,IF(AK25&lt;='[1]Reference (GIRLS)'!$G$25,10,IF(AK25&lt;='[1]Reference (GIRLS)'!$H$25,25,IF(AK25&lt;='[1]Reference (GIRLS)'!$I$25,50,IF(AK25&lt;='[1]Reference (GIRLS)'!$J$25,75,IF(AK25&lt;='[1]Reference (GIRLS)'!$K$25,90,IF(AK25&lt;='[1]Reference (GIRLS)'!$L$25,95,IF(AK25&gt;'[1]Reference (GIRLS)'!$L$25,95)))))))),"")</f>
        <v>95</v>
      </c>
      <c r="AM25" s="107">
        <f t="shared" si="6"/>
        <v>4.2857142857142856</v>
      </c>
      <c r="AN25" s="104" t="str">
        <f t="shared" si="24"/>
        <v>3</v>
      </c>
      <c r="AO25" s="108">
        <f t="shared" si="18"/>
        <v>10</v>
      </c>
      <c r="AP25" s="113"/>
      <c r="AQ25" s="187">
        <v>0.15069444444444444</v>
      </c>
      <c r="AR25" s="107">
        <f t="shared" ref="AR25" si="33">AR24/AS24*AS25</f>
        <v>0.7142857142857143</v>
      </c>
      <c r="AS25" s="249" t="str">
        <f t="shared" ref="AS25" si="34">IF(AQ25&lt;=TIME(1,50,0),"7",IF(AQ25&lt;=TIME(1,55,0),"6",IF(AQ25&lt;=TIME(2,0,0),"5",IF(AQ25&lt;=TIME(2,5,0),"4",IF(AQ25&lt;=TIME(2,10,0),"3",IF(AQ25&lt;=TIME(2,15,0),"2",IF(AQ25&gt;TIME(2,15,0),"1")))))))</f>
        <v>1</v>
      </c>
      <c r="AT25" s="108">
        <f>RANK(AQ25,AQ3:AQ30,1)</f>
        <v>28</v>
      </c>
      <c r="AU25" s="113"/>
      <c r="AV25" s="287">
        <v>7</v>
      </c>
      <c r="AW25" s="107">
        <f t="shared" si="10"/>
        <v>4.2857142857142856</v>
      </c>
      <c r="AX25" s="104" t="str">
        <f t="shared" si="21"/>
        <v>3</v>
      </c>
      <c r="AY25" s="108">
        <f t="shared" si="11"/>
        <v>17</v>
      </c>
      <c r="AZ25" s="113"/>
      <c r="BA25" s="245">
        <v>7.55</v>
      </c>
      <c r="BB25" s="107">
        <f t="shared" si="12"/>
        <v>2.1428571428571428</v>
      </c>
      <c r="BC25" s="104" t="str">
        <f>IF(BA25&lt;=7,"7",IF(BA25&lt;=7.1,"6",IF(BA25&lt;=7.2,"5",IF(BA25&lt;=7.3,"4",IF(BA25&lt;=7.4,"3",IF(BA25&lt;=7.5,"2",IF(BA25&gt;7.5,"1")))))))</f>
        <v>1</v>
      </c>
      <c r="BD25" s="108">
        <f>RANK(BA25,BA3:BA30,1)</f>
        <v>19</v>
      </c>
      <c r="BE25" s="114"/>
      <c r="BF25" s="269">
        <f t="shared" si="14"/>
        <v>9.5</v>
      </c>
      <c r="BG25" s="105">
        <v>3</v>
      </c>
      <c r="BH25" s="105">
        <v>2.5</v>
      </c>
      <c r="BI25" s="105">
        <v>1</v>
      </c>
      <c r="BJ25" s="105">
        <v>1</v>
      </c>
      <c r="BK25" s="105">
        <v>2</v>
      </c>
      <c r="BL25" s="252">
        <f t="shared" si="29"/>
        <v>2</v>
      </c>
      <c r="BM25" s="249" t="str">
        <f>IF(BF25&gt;=22.5,"10",IF(BF25&gt;=20,"8",IF(BF25&gt;=17.5,"6",IF(BF25&gt;=15,"4",IF(BF25&gt;=12.5,"2",IF(BF25&lt;12.5,"1"))))))</f>
        <v>1</v>
      </c>
      <c r="BN25" s="108">
        <f t="shared" si="15"/>
        <v>18</v>
      </c>
      <c r="BO25" s="109"/>
      <c r="BP25" s="114"/>
      <c r="BQ25" s="278">
        <f t="shared" si="16"/>
        <v>35.428571428571431</v>
      </c>
      <c r="BR25" s="268">
        <f t="shared" si="30"/>
        <v>25</v>
      </c>
      <c r="BS25" s="105"/>
      <c r="BT25" s="105"/>
    </row>
    <row r="26" spans="1:72" s="112" customFormat="1">
      <c r="A26" s="230">
        <v>25</v>
      </c>
      <c r="B26" s="294" t="s">
        <v>339</v>
      </c>
      <c r="C26" s="114"/>
      <c r="D26" s="105" t="s">
        <v>254</v>
      </c>
      <c r="E26" s="286">
        <v>38758</v>
      </c>
      <c r="F26" s="292" t="s">
        <v>340</v>
      </c>
      <c r="G26" s="105" t="s">
        <v>95</v>
      </c>
      <c r="H26" s="243" t="s">
        <v>71</v>
      </c>
      <c r="I26" s="105"/>
      <c r="J26" s="108" t="e">
        <f>RANK(I26,I3:I30,1)</f>
        <v>#N/A</v>
      </c>
      <c r="K26" s="109"/>
      <c r="L26" s="274"/>
      <c r="M26" s="275" t="e">
        <f>RANK(L26,L3:L30,1)</f>
        <v>#N/A</v>
      </c>
      <c r="N26" s="138"/>
      <c r="O26" s="244">
        <v>161.5</v>
      </c>
      <c r="P26" s="107">
        <f>IF(ISNUMBER(O26),IF(O26&lt;='[1]Reference (GIRLS)'!$F$7,5,IF(O26&lt;='[1]Reference (GIRLS)'!$G$7,10,IF(O26&lt;='[1]Reference (GIRLS)'!$H$7,25,IF(O26&lt;='[1]Reference (GIRLS)'!$I$7,50,IF(O26&lt;='[1]Reference (GIRLS)'!$J$7,75,IF(O26&lt;='[1]Reference (GIRLS)'!$K$7,90,IF(O26&lt;='[1]Reference (GIRLS)'!$L$7,95,IF(O26&gt;'[1]Reference (GIRLS)'!$L$7,95)))))))),"")</f>
        <v>95</v>
      </c>
      <c r="Q26" s="107">
        <f>IF(ISNUMBER(P26),IF(P26&lt;='[1]Reference (GIRLS)'!$F$7,5,IF(P26&lt;='[1]Reference (GIRLS)'!$G$7,10,IF(P26&lt;='[1]Reference (GIRLS)'!$H$7,25,IF(P26&lt;='[1]Reference (GIRLS)'!$I$7,50,IF(P26&lt;='[1]Reference (GIRLS)'!$J$7,75,IF(P26&lt;='[1]Reference (GIRLS)'!$K$7,90,IF(P26&lt;='[1]Reference (GIRLS)'!$L$7,95,IF(P26&gt;'[1]Reference (GIRLS)'!$L$7,95)))))))),"")</f>
        <v>5</v>
      </c>
      <c r="R26" s="104" t="str">
        <f t="shared" si="0"/>
        <v>10</v>
      </c>
      <c r="S26" s="108">
        <f t="shared" si="1"/>
        <v>3</v>
      </c>
      <c r="T26" s="113"/>
      <c r="U26" s="244">
        <v>44.55</v>
      </c>
      <c r="V26" s="244">
        <f>IF(ISNUMBER(U26),IF(U26&lt;='Reference (BOYS)'!$F$10,5,IF(U26&lt;='Reference (BOYS)'!$G$10,10,IF(U26&lt;='Reference (BOYS)'!$H$10,25,IF(U26&lt;='Reference (BOYS)'!$I$10,50,IF(U26&lt;='Reference (BOYS)'!$J$10,75,IF(U26&lt;='Reference (BOYS)'!$K$10,90,IF(U26&lt;='Reference (BOYS)'!$L$10,95,IF(U26&gt;'Reference (BOYS)'!$L$10,95)))))))),"")</f>
        <v>75</v>
      </c>
      <c r="W26" s="108">
        <f t="shared" si="2"/>
        <v>9</v>
      </c>
      <c r="X26" s="113"/>
      <c r="Y26" s="134"/>
      <c r="Z26" s="108" t="e">
        <f t="shared" si="3"/>
        <v>#N/A</v>
      </c>
      <c r="AA26" s="114"/>
      <c r="AB26" s="113"/>
      <c r="AC26" s="134"/>
      <c r="AD26" s="108" t="e">
        <f t="shared" si="4"/>
        <v>#N/A</v>
      </c>
      <c r="AE26" s="114"/>
      <c r="AF26" s="113"/>
      <c r="AG26" s="134"/>
      <c r="AH26" s="108" t="e">
        <f t="shared" si="5"/>
        <v>#N/A</v>
      </c>
      <c r="AI26" s="114"/>
      <c r="AJ26" s="113"/>
      <c r="AK26" s="105">
        <v>49</v>
      </c>
      <c r="AL26" s="107">
        <f>IF(ISNUMBER(AK26),IF(AK26&lt;='[1]Reference (GIRLS)'!$F$25,5,IF(AK26&lt;='[1]Reference (GIRLS)'!$G$25,10,IF(AK26&lt;='[1]Reference (GIRLS)'!$H$25,25,IF(AK26&lt;='[1]Reference (GIRLS)'!$I$25,50,IF(AK26&lt;='[1]Reference (GIRLS)'!$J$25,75,IF(AK26&lt;='[1]Reference (GIRLS)'!$K$25,90,IF(AK26&lt;='[1]Reference (GIRLS)'!$L$25,95,IF(AK26&gt;'[1]Reference (GIRLS)'!$L$25,95)))))))),"")</f>
        <v>95</v>
      </c>
      <c r="AM26" s="107">
        <f t="shared" si="6"/>
        <v>4.2857142857142856</v>
      </c>
      <c r="AN26" s="104" t="str">
        <f t="shared" si="24"/>
        <v>3</v>
      </c>
      <c r="AO26" s="108">
        <f t="shared" si="18"/>
        <v>10</v>
      </c>
      <c r="AP26" s="113"/>
      <c r="AQ26" s="187">
        <v>0.10902777777777778</v>
      </c>
      <c r="AR26" s="107">
        <f t="shared" ref="AR26:AR27" si="35">AR25/AS25*AS26</f>
        <v>0.7142857142857143</v>
      </c>
      <c r="AS26" s="249" t="str">
        <f t="shared" ref="AS26:AS27" si="36">IF(AQ26&lt;=TIME(1,50,0),"7",IF(AQ26&lt;=TIME(1,55,0),"6",IF(AQ26&lt;=TIME(2,0,0),"5",IF(AQ26&lt;=TIME(2,5,0),"4",IF(AQ26&lt;=TIME(2,10,0),"3",IF(AQ26&lt;=TIME(2,15,0),"2",IF(AQ26&gt;TIME(2,15,0),"1")))))))</f>
        <v>1</v>
      </c>
      <c r="AT26" s="108">
        <f>RANK(AQ26,AQ3:AQ30,1)</f>
        <v>25</v>
      </c>
      <c r="AU26" s="113"/>
      <c r="AV26" s="287">
        <v>6</v>
      </c>
      <c r="AW26" s="107">
        <f t="shared" si="10"/>
        <v>1.4285714285714286</v>
      </c>
      <c r="AX26" s="104" t="str">
        <f t="shared" si="21"/>
        <v>1</v>
      </c>
      <c r="AY26" s="108">
        <f t="shared" si="11"/>
        <v>22</v>
      </c>
      <c r="AZ26" s="113"/>
      <c r="BA26" s="302">
        <v>7.46</v>
      </c>
      <c r="BB26" s="107">
        <f t="shared" si="12"/>
        <v>4.2857142857142856</v>
      </c>
      <c r="BC26" s="104" t="str">
        <f t="shared" si="13"/>
        <v>2</v>
      </c>
      <c r="BD26" s="108">
        <f>RANK(BA26,BA3:BA30,1)</f>
        <v>15</v>
      </c>
      <c r="BE26" s="114"/>
      <c r="BF26" s="269">
        <f t="shared" si="14"/>
        <v>20.5</v>
      </c>
      <c r="BG26" s="105">
        <v>4</v>
      </c>
      <c r="BH26" s="105">
        <v>3.5</v>
      </c>
      <c r="BI26" s="105">
        <v>5</v>
      </c>
      <c r="BJ26" s="105">
        <v>3.5</v>
      </c>
      <c r="BK26" s="105">
        <v>4.5</v>
      </c>
      <c r="BL26" s="252">
        <f t="shared" si="29"/>
        <v>16</v>
      </c>
      <c r="BM26" s="249" t="str">
        <f t="shared" si="19"/>
        <v>8</v>
      </c>
      <c r="BN26" s="108">
        <f t="shared" si="15"/>
        <v>4</v>
      </c>
      <c r="BO26" s="109"/>
      <c r="BP26" s="114"/>
      <c r="BQ26" s="278">
        <f t="shared" si="16"/>
        <v>56.714285714285708</v>
      </c>
      <c r="BR26" s="305">
        <f t="shared" si="30"/>
        <v>10</v>
      </c>
      <c r="BS26" s="105"/>
      <c r="BT26" s="105"/>
    </row>
    <row r="27" spans="1:72" s="112" customFormat="1">
      <c r="A27" s="230">
        <v>26</v>
      </c>
      <c r="B27" s="229" t="s">
        <v>341</v>
      </c>
      <c r="C27" s="114"/>
      <c r="D27" s="105" t="s">
        <v>342</v>
      </c>
      <c r="E27" s="286">
        <v>38800</v>
      </c>
      <c r="F27" s="230" t="s">
        <v>343</v>
      </c>
      <c r="G27" s="104" t="s">
        <v>95</v>
      </c>
      <c r="H27" s="122" t="s">
        <v>71</v>
      </c>
      <c r="I27" s="105"/>
      <c r="J27" s="108" t="e">
        <f>RANK(I27,I3:I30,1)</f>
        <v>#N/A</v>
      </c>
      <c r="K27" s="109"/>
      <c r="L27" s="274"/>
      <c r="M27" s="275" t="e">
        <f>RANK(L27,L3:L30,1)</f>
        <v>#N/A</v>
      </c>
      <c r="N27" s="138"/>
      <c r="O27" s="244">
        <v>151.6</v>
      </c>
      <c r="P27" s="107">
        <f>IF(ISNUMBER(O27),IF(O27&lt;='[1]Reference (GIRLS)'!$F$7,5,IF(O27&lt;='[1]Reference (GIRLS)'!$G$7,10,IF(O27&lt;='[1]Reference (GIRLS)'!$H$7,25,IF(O27&lt;='[1]Reference (GIRLS)'!$I$7,50,IF(O27&lt;='[1]Reference (GIRLS)'!$J$7,75,IF(O27&lt;='[1]Reference (GIRLS)'!$K$7,90,IF(O27&lt;='[1]Reference (GIRLS)'!$L$7,95,IF(O27&gt;'[1]Reference (GIRLS)'!$L$7,95)))))))),"")</f>
        <v>50</v>
      </c>
      <c r="Q27" s="107">
        <f>IF(ISNUMBER(P27),IF(P27&lt;='[1]Reference (GIRLS)'!$F$7,5,IF(P27&lt;='[1]Reference (GIRLS)'!$G$7,10,IF(P27&lt;='[1]Reference (GIRLS)'!$H$7,25,IF(P27&lt;='[1]Reference (GIRLS)'!$I$7,50,IF(P27&lt;='[1]Reference (GIRLS)'!$J$7,75,IF(P27&lt;='[1]Reference (GIRLS)'!$K$7,90,IF(P27&lt;='[1]Reference (GIRLS)'!$L$7,95,IF(P27&gt;'[1]Reference (GIRLS)'!$L$7,95)))))))),"")</f>
        <v>5</v>
      </c>
      <c r="R27" s="104" t="str">
        <f t="shared" si="0"/>
        <v>4</v>
      </c>
      <c r="S27" s="108">
        <f t="shared" si="1"/>
        <v>16</v>
      </c>
      <c r="T27" s="113"/>
      <c r="U27" s="244">
        <v>45.4</v>
      </c>
      <c r="V27" s="107">
        <f>IF(ISNUMBER(U27),IF(U27&lt;='Reference (BOYS)'!$F$10,5,IF(U27&lt;='Reference (BOYS)'!$G$10,10,IF(U27&lt;='Reference (BOYS)'!$H$10,25,IF(U27&lt;='Reference (BOYS)'!$I$10,50,IF(U27&lt;='Reference (BOYS)'!$J$10,75,IF(U27&lt;='Reference (BOYS)'!$K$10,90,IF(U27&lt;='Reference (BOYS)'!$L$10,95,IF(U27&gt;'Reference (BOYS)'!$L$10,95)))))))),"")</f>
        <v>75</v>
      </c>
      <c r="W27" s="108">
        <f t="shared" si="2"/>
        <v>8</v>
      </c>
      <c r="X27" s="113"/>
      <c r="Y27" s="134"/>
      <c r="Z27" s="108" t="e">
        <f t="shared" si="3"/>
        <v>#N/A</v>
      </c>
      <c r="AA27" s="114"/>
      <c r="AB27" s="113"/>
      <c r="AC27" s="134"/>
      <c r="AD27" s="108" t="e">
        <f t="shared" si="4"/>
        <v>#N/A</v>
      </c>
      <c r="AE27" s="114"/>
      <c r="AF27" s="113"/>
      <c r="AG27" s="134"/>
      <c r="AH27" s="108" t="e">
        <f t="shared" si="5"/>
        <v>#N/A</v>
      </c>
      <c r="AI27" s="114"/>
      <c r="AJ27" s="113"/>
      <c r="AK27" s="105">
        <v>46</v>
      </c>
      <c r="AL27" s="107">
        <f>IF(ISNUMBER(AK27),IF(AK27&lt;='[1]Reference (GIRLS)'!$F$25,5,IF(AK27&lt;='[1]Reference (GIRLS)'!$G$25,10,IF(AK27&lt;='[1]Reference (GIRLS)'!$H$25,25,IF(AK27&lt;='[1]Reference (GIRLS)'!$I$25,50,IF(AK27&lt;='[1]Reference (GIRLS)'!$J$25,75,IF(AK27&lt;='[1]Reference (GIRLS)'!$K$25,90,IF(AK27&lt;='[1]Reference (GIRLS)'!$L$25,95,IF(AK27&gt;'[1]Reference (GIRLS)'!$L$25,95)))))))),"")</f>
        <v>95</v>
      </c>
      <c r="AM27" s="107">
        <f t="shared" si="6"/>
        <v>4.2857142857142856</v>
      </c>
      <c r="AN27" s="104" t="str">
        <f t="shared" si="24"/>
        <v>3</v>
      </c>
      <c r="AO27" s="108">
        <f t="shared" si="18"/>
        <v>17</v>
      </c>
      <c r="AP27" s="113"/>
      <c r="AQ27" s="187">
        <v>0.11875000000000001</v>
      </c>
      <c r="AR27" s="107">
        <f t="shared" si="35"/>
        <v>0.7142857142857143</v>
      </c>
      <c r="AS27" s="249" t="str">
        <f t="shared" si="36"/>
        <v>1</v>
      </c>
      <c r="AT27" s="108">
        <f>RANK(AQ27,AQ3:AQ30,1)</f>
        <v>27</v>
      </c>
      <c r="AU27" s="113"/>
      <c r="AV27" s="283">
        <v>8</v>
      </c>
      <c r="AW27" s="107">
        <f t="shared" si="10"/>
        <v>7.1428571428571432</v>
      </c>
      <c r="AX27" s="104" t="str">
        <f t="shared" si="21"/>
        <v>5</v>
      </c>
      <c r="AY27" s="108">
        <f t="shared" si="11"/>
        <v>11</v>
      </c>
      <c r="AZ27" s="113"/>
      <c r="BA27" s="303">
        <v>8.01</v>
      </c>
      <c r="BB27" s="107">
        <f t="shared" si="12"/>
        <v>2.1428571428571428</v>
      </c>
      <c r="BC27" s="104" t="str">
        <f t="shared" si="13"/>
        <v>1</v>
      </c>
      <c r="BD27" s="108">
        <f>RANK(BA27,BA3:BA30,1)</f>
        <v>27</v>
      </c>
      <c r="BE27" s="114"/>
      <c r="BF27" s="269">
        <f t="shared" si="14"/>
        <v>11.5</v>
      </c>
      <c r="BG27" s="105">
        <v>2</v>
      </c>
      <c r="BH27" s="105">
        <v>3</v>
      </c>
      <c r="BI27" s="105">
        <v>2.5</v>
      </c>
      <c r="BJ27" s="105">
        <v>2</v>
      </c>
      <c r="BK27" s="105">
        <v>2</v>
      </c>
      <c r="BL27" s="252"/>
      <c r="BM27" s="249" t="str">
        <f>IF(BF27&gt;=22.5,"10",IF(BF27&gt;=20,"8",IF(BF27&gt;=17.5,"6",IF(BF27&gt;=15,"4",IF(BF27&gt;=12.5,"2",IF(BF27&lt;12.5,"1"))))))</f>
        <v>1</v>
      </c>
      <c r="BN27" s="108">
        <f t="shared" si="15"/>
        <v>13</v>
      </c>
      <c r="BO27" s="109"/>
      <c r="BP27" s="114"/>
      <c r="BQ27" s="278">
        <f t="shared" si="16"/>
        <v>42.285714285714285</v>
      </c>
      <c r="BR27" s="268">
        <f t="shared" si="30"/>
        <v>20</v>
      </c>
      <c r="BS27" s="105"/>
      <c r="BT27" s="105"/>
    </row>
    <row r="28" spans="1:72" s="112" customFormat="1">
      <c r="A28" s="230">
        <v>27</v>
      </c>
      <c r="B28" s="322" t="s">
        <v>344</v>
      </c>
      <c r="C28" s="114"/>
      <c r="D28" s="105" t="s">
        <v>305</v>
      </c>
      <c r="E28" s="286">
        <v>38841</v>
      </c>
      <c r="F28" s="230" t="s">
        <v>345</v>
      </c>
      <c r="G28" s="105" t="s">
        <v>95</v>
      </c>
      <c r="H28" s="243" t="s">
        <v>71</v>
      </c>
      <c r="I28" s="105"/>
      <c r="J28" s="108" t="e">
        <f>RANK(I28,I3:I30,1)</f>
        <v>#N/A</v>
      </c>
      <c r="K28" s="109"/>
      <c r="L28" s="274"/>
      <c r="M28" s="275" t="e">
        <f>RANK(L28,L3:L30,1)</f>
        <v>#N/A</v>
      </c>
      <c r="N28" s="138"/>
      <c r="O28" s="244">
        <v>151.4</v>
      </c>
      <c r="P28" s="107">
        <f>IF(ISNUMBER(O28),IF(O28&lt;='[1]Reference (GIRLS)'!$F$7,5,IF(O28&lt;='[1]Reference (GIRLS)'!$G$7,10,IF(O28&lt;='[1]Reference (GIRLS)'!$H$7,25,IF(O28&lt;='[1]Reference (GIRLS)'!$I$7,50,IF(O28&lt;='[1]Reference (GIRLS)'!$J$7,75,IF(O28&lt;='[1]Reference (GIRLS)'!$K$7,90,IF(O28&lt;='[1]Reference (GIRLS)'!$L$7,95,IF(O28&gt;'[1]Reference (GIRLS)'!$L$7,95)))))))),"")</f>
        <v>50</v>
      </c>
      <c r="Q28" s="107">
        <f>IF(ISNUMBER(P28),IF(P28&lt;='[1]Reference (GIRLS)'!$F$7,5,IF(P28&lt;='[1]Reference (GIRLS)'!$G$7,10,IF(P28&lt;='[1]Reference (GIRLS)'!$H$7,25,IF(P28&lt;='[1]Reference (GIRLS)'!$I$7,50,IF(P28&lt;='[1]Reference (GIRLS)'!$J$7,75,IF(P28&lt;='[1]Reference (GIRLS)'!$K$7,90,IF(P28&lt;='[1]Reference (GIRLS)'!$L$7,95,IF(P28&gt;'[1]Reference (GIRLS)'!$L$7,95)))))))),"")</f>
        <v>5</v>
      </c>
      <c r="R28" s="104" t="str">
        <f t="shared" si="0"/>
        <v>4</v>
      </c>
      <c r="S28" s="108">
        <f t="shared" si="1"/>
        <v>17</v>
      </c>
      <c r="T28" s="113"/>
      <c r="U28" s="244">
        <v>36.799999999999997</v>
      </c>
      <c r="V28" s="244">
        <f>IF(ISNUMBER(U28),IF(U28&lt;='Reference (BOYS)'!$F$10,5,IF(U28&lt;='Reference (BOYS)'!$G$10,10,IF(U28&lt;='Reference (BOYS)'!$H$10,25,IF(U28&lt;='Reference (BOYS)'!$I$10,50,IF(U28&lt;='Reference (BOYS)'!$J$10,75,IF(U28&lt;='Reference (BOYS)'!$K$10,90,IF(U28&lt;='Reference (BOYS)'!$L$10,95,IF(U28&gt;'Reference (BOYS)'!$L$10,95)))))))),"")</f>
        <v>50</v>
      </c>
      <c r="W28" s="108">
        <f t="shared" si="2"/>
        <v>16</v>
      </c>
      <c r="X28" s="113"/>
      <c r="Y28" s="134"/>
      <c r="Z28" s="108" t="e">
        <f t="shared" si="3"/>
        <v>#N/A</v>
      </c>
      <c r="AA28" s="114"/>
      <c r="AB28" s="113"/>
      <c r="AC28" s="134"/>
      <c r="AD28" s="108" t="e">
        <f t="shared" si="4"/>
        <v>#N/A</v>
      </c>
      <c r="AE28" s="114"/>
      <c r="AF28" s="113"/>
      <c r="AG28" s="134"/>
      <c r="AH28" s="108" t="e">
        <f t="shared" si="5"/>
        <v>#N/A</v>
      </c>
      <c r="AI28" s="114"/>
      <c r="AJ28" s="113"/>
      <c r="AK28" s="105">
        <v>45</v>
      </c>
      <c r="AL28" s="107">
        <f>IF(ISNUMBER(AK28),IF(AK28&lt;='[1]Reference (GIRLS)'!$F$25,5,IF(AK28&lt;='[1]Reference (GIRLS)'!$G$25,10,IF(AK28&lt;='[1]Reference (GIRLS)'!$H$25,25,IF(AK28&lt;='[1]Reference (GIRLS)'!$I$25,50,IF(AK28&lt;='[1]Reference (GIRLS)'!$J$25,75,IF(AK28&lt;='[1]Reference (GIRLS)'!$K$25,90,IF(AK28&lt;='[1]Reference (GIRLS)'!$L$25,95,IF(AK28&gt;'[1]Reference (GIRLS)'!$L$25,95)))))))),"")</f>
        <v>95</v>
      </c>
      <c r="AM28" s="107">
        <f t="shared" si="6"/>
        <v>4.2857142857142856</v>
      </c>
      <c r="AN28" s="104" t="str">
        <f t="shared" si="24"/>
        <v>3</v>
      </c>
      <c r="AO28" s="108">
        <f t="shared" si="18"/>
        <v>20</v>
      </c>
      <c r="AP28" s="113"/>
      <c r="AQ28" s="187">
        <v>8.5416666666666655E-2</v>
      </c>
      <c r="AR28" s="107">
        <f t="shared" ref="AR28:AR29" si="37">AR27/AS27*AS28</f>
        <v>2.8571428571428572</v>
      </c>
      <c r="AS28" s="249" t="str">
        <f t="shared" ref="AS28:AS29" si="38">IF(AQ28&lt;=TIME(1,50,0),"7",IF(AQ28&lt;=TIME(1,55,0),"6",IF(AQ28&lt;=TIME(2,0,0),"5",IF(AQ28&lt;=TIME(2,5,0),"4",IF(AQ28&lt;=TIME(2,10,0),"3",IF(AQ28&lt;=TIME(2,15,0),"2",IF(AQ28&gt;TIME(2,15,0),"1")))))))</f>
        <v>4</v>
      </c>
      <c r="AT28" s="108">
        <f>RANK(AQ28,AQ3:AQ30,1)</f>
        <v>7</v>
      </c>
      <c r="AU28" s="113"/>
      <c r="AV28" s="287">
        <v>6.5</v>
      </c>
      <c r="AW28" s="107">
        <f t="shared" si="10"/>
        <v>2.8571428571428572</v>
      </c>
      <c r="AX28" s="104" t="str">
        <f t="shared" si="21"/>
        <v>2</v>
      </c>
      <c r="AY28" s="108">
        <f t="shared" si="11"/>
        <v>19</v>
      </c>
      <c r="AZ28" s="113"/>
      <c r="BA28" s="245">
        <v>7.56</v>
      </c>
      <c r="BB28" s="107">
        <f t="shared" si="12"/>
        <v>2.1428571428571428</v>
      </c>
      <c r="BC28" s="104" t="str">
        <f>IF(BA28&lt;=7,"7",IF(BA28&lt;=7.1,"6",IF(BA28&lt;=7.2,"5",IF(BA28&lt;=7.3,"4",IF(BA28&lt;=7.4,"3",IF(BA28&lt;=7.5,"2",IF(BA28&gt;7.5,"1")))))))</f>
        <v>1</v>
      </c>
      <c r="BD28" s="108">
        <f>RANK(BA28,BA3:BA30,1)</f>
        <v>20</v>
      </c>
      <c r="BE28" s="114"/>
      <c r="BF28" s="269">
        <f t="shared" si="14"/>
        <v>0</v>
      </c>
      <c r="BG28" s="105"/>
      <c r="BH28" s="105"/>
      <c r="BI28" s="105"/>
      <c r="BJ28" s="105"/>
      <c r="BK28" s="105"/>
      <c r="BL28" s="244"/>
      <c r="BM28" s="249" t="str">
        <f t="shared" si="19"/>
        <v>0</v>
      </c>
      <c r="BN28" s="108">
        <f t="shared" si="15"/>
        <v>23</v>
      </c>
      <c r="BO28" s="109"/>
      <c r="BP28" s="114"/>
      <c r="BQ28" s="278">
        <f t="shared" si="16"/>
        <v>17.142857142857142</v>
      </c>
      <c r="BR28" s="268"/>
      <c r="BS28" s="105"/>
      <c r="BT28" s="105"/>
    </row>
    <row r="29" spans="1:72">
      <c r="A29" s="230">
        <v>28</v>
      </c>
      <c r="B29" s="322" t="s">
        <v>346</v>
      </c>
      <c r="C29" s="110"/>
      <c r="D29" s="104" t="s">
        <v>347</v>
      </c>
      <c r="E29" s="285">
        <v>38845</v>
      </c>
      <c r="F29" s="230" t="s">
        <v>348</v>
      </c>
      <c r="G29" s="104" t="s">
        <v>95</v>
      </c>
      <c r="H29" s="122" t="s">
        <v>71</v>
      </c>
      <c r="I29" s="106"/>
      <c r="J29" s="108" t="e">
        <f>RANK(I29,I3:I30,1)</f>
        <v>#N/A</v>
      </c>
      <c r="K29" s="109"/>
      <c r="L29" s="136"/>
      <c r="M29" s="275" t="e">
        <f>RANK(L29,L3:L30,1)</f>
        <v>#N/A</v>
      </c>
      <c r="N29" s="109"/>
      <c r="O29" s="283">
        <v>145</v>
      </c>
      <c r="P29" s="107">
        <f>IF(ISNUMBER(O29),IF(O29&lt;='[1]Reference (GIRLS)'!$F$7,5,IF(O29&lt;='[1]Reference (GIRLS)'!$G$7,10,IF(O29&lt;='[1]Reference (GIRLS)'!$H$7,25,IF(O29&lt;='[1]Reference (GIRLS)'!$I$7,50,IF(O29&lt;='[1]Reference (GIRLS)'!$J$7,75,IF(O29&lt;='[1]Reference (GIRLS)'!$K$7,90,IF(O29&lt;='[1]Reference (GIRLS)'!$L$7,95,IF(O29&gt;'[1]Reference (GIRLS)'!$L$7,95)))))))),"")</f>
        <v>25</v>
      </c>
      <c r="Q29" s="107">
        <f>IF(ISNUMBER(P29),IF(P29&lt;='[1]Reference (GIRLS)'!$F$7,5,IF(P29&lt;='[1]Reference (GIRLS)'!$G$7,10,IF(P29&lt;='[1]Reference (GIRLS)'!$H$7,25,IF(P29&lt;='[1]Reference (GIRLS)'!$I$7,50,IF(P29&lt;='[1]Reference (GIRLS)'!$J$7,75,IF(P29&lt;='[1]Reference (GIRLS)'!$K$7,90,IF(P29&lt;='[1]Reference (GIRLS)'!$L$7,95,IF(P29&gt;'[1]Reference (GIRLS)'!$L$7,95)))))))),"")</f>
        <v>5</v>
      </c>
      <c r="R29" s="104" t="str">
        <f t="shared" si="0"/>
        <v>2</v>
      </c>
      <c r="S29" s="108">
        <f t="shared" si="1"/>
        <v>19</v>
      </c>
      <c r="T29" s="114"/>
      <c r="U29" s="283">
        <v>35.15</v>
      </c>
      <c r="V29" s="107">
        <f>IF(ISNUMBER(U29),IF(U29&lt;='Reference (GIRLS)'!$F$10,5,IF(U29&lt;='Reference (GIRLS)'!$G$10,10,IF(U29&lt;='Reference (GIRLS)'!$H$10,25,IF(U29&lt;='Reference (GIRLS)'!$I$10,50,IF(U29&lt;='Reference (GIRLS)'!$J$10,75,IF(U29&lt;='Reference (GIRLS)'!$K$10,90,IF(U29&lt;='Reference (GIRLS)'!$L$10,95,IF(U29&gt;'Reference (GIRLS)'!$L$10,95)))))))),"")</f>
        <v>25</v>
      </c>
      <c r="W29" s="108">
        <f t="shared" si="2"/>
        <v>18</v>
      </c>
      <c r="X29" s="114"/>
      <c r="Y29" s="122"/>
      <c r="Z29" s="108" t="e">
        <f t="shared" si="3"/>
        <v>#N/A</v>
      </c>
      <c r="AA29" s="114"/>
      <c r="AB29" s="114"/>
      <c r="AC29" s="122"/>
      <c r="AD29" s="108" t="e">
        <f t="shared" si="4"/>
        <v>#N/A</v>
      </c>
      <c r="AE29" s="114"/>
      <c r="AF29" s="114"/>
      <c r="AG29" s="122"/>
      <c r="AH29" s="108" t="e">
        <f t="shared" si="5"/>
        <v>#N/A</v>
      </c>
      <c r="AI29" s="114"/>
      <c r="AJ29" s="114"/>
      <c r="AK29" s="122">
        <v>38</v>
      </c>
      <c r="AL29" s="107">
        <f>IF(ISNUMBER(AK29),IF(AK29&lt;='[1]Reference (GIRLS)'!$F$25,5,IF(AK29&lt;='[1]Reference (GIRLS)'!$G$25,10,IF(AK29&lt;='[1]Reference (GIRLS)'!$H$25,25,IF(AK29&lt;='[1]Reference (GIRLS)'!$I$25,50,IF(AK29&lt;='[1]Reference (GIRLS)'!$J$25,75,IF(AK29&lt;='[1]Reference (GIRLS)'!$K$25,90,IF(AK29&lt;='[1]Reference (GIRLS)'!$L$25,95,IF(AK29&gt;'[1]Reference (GIRLS)'!$L$25,95)))))))),"")</f>
        <v>90</v>
      </c>
      <c r="AM29" s="107">
        <f t="shared" si="6"/>
        <v>1.4285714285714286</v>
      </c>
      <c r="AN29" s="104" t="str">
        <f t="shared" si="24"/>
        <v>1</v>
      </c>
      <c r="AO29" s="108">
        <f t="shared" si="18"/>
        <v>24</v>
      </c>
      <c r="AP29" s="114"/>
      <c r="AQ29" s="307">
        <v>8.0555555555555561E-2</v>
      </c>
      <c r="AR29" s="107">
        <f t="shared" si="37"/>
        <v>3.5714285714285716</v>
      </c>
      <c r="AS29" s="249" t="str">
        <f t="shared" si="38"/>
        <v>5</v>
      </c>
      <c r="AT29" s="108">
        <f>RANK(AQ29,AQ3:AQ30,1)</f>
        <v>3</v>
      </c>
      <c r="AU29" s="114"/>
      <c r="AV29" s="283">
        <v>5</v>
      </c>
      <c r="AW29" s="107">
        <f t="shared" si="10"/>
        <v>1.4285714285714286</v>
      </c>
      <c r="AX29" s="104" t="str">
        <f t="shared" si="21"/>
        <v>1</v>
      </c>
      <c r="AY29" s="108">
        <f t="shared" si="11"/>
        <v>26</v>
      </c>
      <c r="AZ29" s="114"/>
      <c r="BA29" s="192">
        <v>7.66</v>
      </c>
      <c r="BB29" s="107">
        <f t="shared" si="12"/>
        <v>2.1428571428571428</v>
      </c>
      <c r="BC29" s="104" t="str">
        <f t="shared" si="13"/>
        <v>1</v>
      </c>
      <c r="BD29" s="108">
        <f>RANK(BA29,BA3:BA30,1)</f>
        <v>22</v>
      </c>
      <c r="BE29" s="114"/>
      <c r="BF29" s="269">
        <f t="shared" si="14"/>
        <v>0</v>
      </c>
      <c r="BG29" s="269"/>
      <c r="BH29" s="269"/>
      <c r="BI29" s="269"/>
      <c r="BJ29" s="269"/>
      <c r="BK29" s="269"/>
      <c r="BL29" s="107"/>
      <c r="BM29" s="249" t="str">
        <f t="shared" ref="BM29:BM39" si="39">IF(BF29&gt;=22.5,"10",IF(BF29&gt;=20,"8",IF(BF29&gt;=17.5,"6",IF(BF29&gt;=15,"4",IF(BF29&gt;=12.5,"2",IF(BF29&lt;12.5,"0"))))))</f>
        <v>0</v>
      </c>
      <c r="BN29" s="108">
        <f t="shared" si="15"/>
        <v>23</v>
      </c>
      <c r="BO29" s="109"/>
      <c r="BP29" s="110"/>
      <c r="BQ29" s="278">
        <f t="shared" si="16"/>
        <v>13.571428571428571</v>
      </c>
      <c r="BR29" s="268"/>
    </row>
    <row r="30" spans="1:72">
      <c r="A30" s="290">
        <v>29</v>
      </c>
      <c r="B30" s="229" t="s">
        <v>349</v>
      </c>
      <c r="C30" s="110"/>
      <c r="D30" s="104" t="s">
        <v>350</v>
      </c>
      <c r="E30" s="285">
        <v>39034</v>
      </c>
      <c r="F30" s="230" t="s">
        <v>351</v>
      </c>
      <c r="G30" s="104" t="s">
        <v>95</v>
      </c>
      <c r="H30" s="122" t="s">
        <v>71</v>
      </c>
      <c r="I30" s="136"/>
      <c r="J30" s="108" t="e">
        <f>RANK(I30,I3:I30,1)</f>
        <v>#N/A</v>
      </c>
      <c r="K30" s="109"/>
      <c r="L30" s="136"/>
      <c r="M30" s="275" t="e">
        <f>RANK(L30,L3:L30,1)</f>
        <v>#N/A</v>
      </c>
      <c r="N30" s="109"/>
      <c r="O30" s="283">
        <v>139.9</v>
      </c>
      <c r="P30" s="107">
        <f>IF(ISNUMBER(O30),IF(O30&lt;='[1]Reference (GIRLS)'!$F$7,5,IF(O30&lt;='[1]Reference (GIRLS)'!$G$7,10,IF(O30&lt;='[1]Reference (GIRLS)'!$H$7,25,IF(O30&lt;='[1]Reference (GIRLS)'!$I$7,50,IF(O30&lt;='[1]Reference (GIRLS)'!$J$7,75,IF(O30&lt;='[1]Reference (GIRLS)'!$K$7,90,IF(O30&lt;='[1]Reference (GIRLS)'!$L$7,95,IF(O30&gt;'[1]Reference (GIRLS)'!$L$7,95)))))))),"")</f>
        <v>5</v>
      </c>
      <c r="Q30" s="107">
        <f>IF(ISNUMBER(P30),IF(P30&lt;='[1]Reference (GIRLS)'!$F$7,5,IF(P30&lt;='[1]Reference (GIRLS)'!$G$7,10,IF(P30&lt;='[1]Reference (GIRLS)'!$H$7,25,IF(P30&lt;='[1]Reference (GIRLS)'!$I$7,50,IF(P30&lt;='[1]Reference (GIRLS)'!$J$7,75,IF(P30&lt;='[1]Reference (GIRLS)'!$K$7,90,IF(P30&lt;='[1]Reference (GIRLS)'!$L$7,95,IF(P30&gt;'[1]Reference (GIRLS)'!$L$7,95)))))))),"")</f>
        <v>5</v>
      </c>
      <c r="R30" s="104" t="str">
        <f t="shared" si="0"/>
        <v>0</v>
      </c>
      <c r="S30" s="108">
        <f t="shared" si="1"/>
        <v>26</v>
      </c>
      <c r="T30" s="114"/>
      <c r="U30" s="283">
        <v>31.5</v>
      </c>
      <c r="V30" s="107">
        <f>IF(ISNUMBER(U30),IF(U30&lt;='Reference (GIRLS)'!$F$10,5,IF(U30&lt;='Reference (GIRLS)'!$G$10,10,IF(U30&lt;='Reference (GIRLS)'!$H$10,25,IF(U30&lt;='Reference (GIRLS)'!$I$10,50,IF(U30&lt;='Reference (GIRLS)'!$J$10,75,IF(U30&lt;='Reference (GIRLS)'!$K$10,90,IF(U30&lt;='Reference (GIRLS)'!$L$10,95,IF(U30&gt;'Reference (GIRLS)'!$L$10,95)))))))),"")</f>
        <v>10</v>
      </c>
      <c r="W30" s="108">
        <f t="shared" si="2"/>
        <v>25</v>
      </c>
      <c r="X30" s="114"/>
      <c r="Y30" s="122"/>
      <c r="Z30" s="108" t="e">
        <f t="shared" si="3"/>
        <v>#N/A</v>
      </c>
      <c r="AA30" s="114"/>
      <c r="AB30" s="114"/>
      <c r="AC30" s="122"/>
      <c r="AD30" s="108" t="e">
        <f t="shared" si="4"/>
        <v>#N/A</v>
      </c>
      <c r="AE30" s="114"/>
      <c r="AF30" s="114"/>
      <c r="AG30" s="122"/>
      <c r="AH30" s="108" t="e">
        <f t="shared" si="5"/>
        <v>#N/A</v>
      </c>
      <c r="AI30" s="114"/>
      <c r="AJ30" s="114"/>
      <c r="AK30" s="122">
        <v>26</v>
      </c>
      <c r="AL30" s="107">
        <f>IF(ISNUMBER(AK30),IF(AK30&lt;='[1]Reference (GIRLS)'!$F$25,5,IF(AK30&lt;='[1]Reference (GIRLS)'!$G$25,10,IF(AK30&lt;='[1]Reference (GIRLS)'!$H$25,25,IF(AK30&lt;='[1]Reference (GIRLS)'!$I$25,50,IF(AK30&lt;='[1]Reference (GIRLS)'!$J$25,75,IF(AK30&lt;='[1]Reference (GIRLS)'!$K$25,90,IF(AK30&lt;='[1]Reference (GIRLS)'!$L$25,95,IF(AK30&gt;'[1]Reference (GIRLS)'!$L$25,95)))))))),"")</f>
        <v>25</v>
      </c>
      <c r="AM30" s="107">
        <f t="shared" si="6"/>
        <v>1.4285714285714286</v>
      </c>
      <c r="AN30" s="104" t="str">
        <f t="shared" si="24"/>
        <v>1</v>
      </c>
      <c r="AO30" s="108">
        <f t="shared" si="18"/>
        <v>28</v>
      </c>
      <c r="AP30" s="114"/>
      <c r="AQ30" s="187">
        <v>8.4027777777777771E-2</v>
      </c>
      <c r="AR30" s="107">
        <f t="shared" ref="AR30" si="40">AR29/AS29*AS30</f>
        <v>2.8571428571428572</v>
      </c>
      <c r="AS30" s="249" t="str">
        <f t="shared" ref="AS30" si="41">IF(AQ30&lt;=TIME(1,50,0),"7",IF(AQ30&lt;=TIME(1,55,0),"6",IF(AQ30&lt;=TIME(2,0,0),"5",IF(AQ30&lt;=TIME(2,5,0),"4",IF(AQ30&lt;=TIME(2,10,0),"3",IF(AQ30&lt;=TIME(2,15,0),"2",IF(AQ30&gt;TIME(2,15,0),"1")))))))</f>
        <v>4</v>
      </c>
      <c r="AT30" s="108">
        <f>RANK(AQ30,AQ3:AQ30,1)</f>
        <v>5</v>
      </c>
      <c r="AU30" s="114"/>
      <c r="AV30" s="283">
        <v>4.0999999999999996</v>
      </c>
      <c r="AW30" s="107">
        <f t="shared" si="10"/>
        <v>1.4285714285714286</v>
      </c>
      <c r="AX30" s="104" t="str">
        <f t="shared" si="21"/>
        <v>1</v>
      </c>
      <c r="AY30" s="108">
        <f t="shared" si="11"/>
        <v>28</v>
      </c>
      <c r="AZ30" s="114"/>
      <c r="BA30" s="192">
        <v>8.1</v>
      </c>
      <c r="BB30" s="107">
        <f t="shared" si="12"/>
        <v>2.1428571428571428</v>
      </c>
      <c r="BC30" s="104" t="str">
        <f t="shared" si="13"/>
        <v>1</v>
      </c>
      <c r="BD30" s="108">
        <f>RANK(BA30,BA3:BA30,1)</f>
        <v>28</v>
      </c>
      <c r="BE30" s="114"/>
      <c r="BF30" s="269">
        <f t="shared" si="14"/>
        <v>7</v>
      </c>
      <c r="BG30" s="106">
        <v>2</v>
      </c>
      <c r="BH30" s="106">
        <v>3</v>
      </c>
      <c r="BI30" s="106">
        <v>0.5</v>
      </c>
      <c r="BJ30" s="106">
        <v>0.5</v>
      </c>
      <c r="BK30" s="106">
        <v>1</v>
      </c>
      <c r="BL30" s="252">
        <f>BL11/BM11*BM30</f>
        <v>2</v>
      </c>
      <c r="BM30" s="249" t="str">
        <f>IF(BF30&gt;=22.5,"10",IF(BF30&gt;=20,"8",IF(BF30&gt;=17.5,"6",IF(BF30&gt;=15,"4",IF(BF30&gt;=12.5,"2",IF(BF30&lt;12.5,"1"))))))</f>
        <v>1</v>
      </c>
      <c r="BN30" s="108">
        <f t="shared" si="15"/>
        <v>21</v>
      </c>
      <c r="BO30" s="109"/>
      <c r="BP30" s="110"/>
      <c r="BQ30" s="278">
        <f t="shared" si="16"/>
        <v>26.857142857142858</v>
      </c>
      <c r="BR30" s="268">
        <f>RANK(BQ30,$BQ$3:$BQ$69)</f>
        <v>31</v>
      </c>
    </row>
    <row r="31" spans="1:72">
      <c r="A31" s="290">
        <v>30</v>
      </c>
      <c r="B31" s="229" t="s">
        <v>352</v>
      </c>
      <c r="C31" s="110"/>
      <c r="D31" s="104" t="s">
        <v>347</v>
      </c>
      <c r="E31" s="285">
        <v>38836</v>
      </c>
      <c r="F31" s="230" t="s">
        <v>353</v>
      </c>
      <c r="G31" s="104" t="s">
        <v>95</v>
      </c>
      <c r="H31" s="269" t="s">
        <v>71</v>
      </c>
      <c r="I31" s="136"/>
      <c r="J31" s="108" t="e">
        <f>RANK(I31,I3:I30,1)</f>
        <v>#N/A</v>
      </c>
      <c r="K31" s="109"/>
      <c r="L31" s="136"/>
      <c r="M31" s="275" t="e">
        <f>RANK(L31,L3:L30,1)</f>
        <v>#N/A</v>
      </c>
      <c r="N31" s="109"/>
      <c r="O31" s="283">
        <v>154.5</v>
      </c>
      <c r="P31" s="107">
        <f>IF(ISNUMBER(O31),IF(O31&lt;='[1]Reference (GIRLS)'!$F$7,5,IF(O31&lt;='[1]Reference (GIRLS)'!$G$7,10,IF(O31&lt;='[1]Reference (GIRLS)'!$H$7,25,IF(O31&lt;='[1]Reference (GIRLS)'!$I$7,50,IF(O31&lt;='[1]Reference (GIRLS)'!$J$7,75,IF(O31&lt;='[1]Reference (GIRLS)'!$K$7,90,IF(O31&lt;='[1]Reference (GIRLS)'!$L$7,95,IF(O31&gt;'[1]Reference (GIRLS)'!$L$7,95)))))))),"")</f>
        <v>75</v>
      </c>
      <c r="Q31" s="107">
        <f>IF(ISNUMBER(P31),IF(P31&lt;='[1]Reference (GIRLS)'!$F$7,5,IF(P31&lt;='[1]Reference (GIRLS)'!$G$7,10,IF(P31&lt;='[1]Reference (GIRLS)'!$H$7,25,IF(P31&lt;='[1]Reference (GIRLS)'!$I$7,50,IF(P31&lt;='[1]Reference (GIRLS)'!$J$7,75,IF(P31&lt;='[1]Reference (GIRLS)'!$K$7,90,IF(P31&lt;='[1]Reference (GIRLS)'!$L$7,95,IF(P31&gt;'[1]Reference (GIRLS)'!$L$7,95)))))))),"")</f>
        <v>5</v>
      </c>
      <c r="R31" s="104" t="str">
        <f t="shared" si="0"/>
        <v>6</v>
      </c>
      <c r="S31" s="108">
        <f>RANK(O31,$O$3:$O$31)</f>
        <v>13</v>
      </c>
      <c r="T31" s="114"/>
      <c r="U31" s="283">
        <v>46.15</v>
      </c>
      <c r="V31" s="107">
        <f>IF(ISNUMBER(U31),IF(U31&lt;='Reference (GIRLS)'!$F$10,5,IF(U31&lt;='Reference (GIRLS)'!$G$10,10,IF(U31&lt;='Reference (GIRLS)'!$H$10,25,IF(U31&lt;='Reference (GIRLS)'!$I$10,50,IF(U31&lt;='Reference (GIRLS)'!$J$10,75,IF(U31&lt;='Reference (GIRLS)'!$K$10,90,IF(U31&lt;='Reference (GIRLS)'!$L$10,95,IF(U31&gt;'Reference (GIRLS)'!$L$10,95)))))))),"")</f>
        <v>90</v>
      </c>
      <c r="W31" s="108">
        <f>RANK(U31,$U$3:$U$31)</f>
        <v>7</v>
      </c>
      <c r="X31" s="114"/>
      <c r="Y31" s="269"/>
      <c r="Z31" s="108" t="e">
        <f t="shared" si="3"/>
        <v>#N/A</v>
      </c>
      <c r="AA31" s="114"/>
      <c r="AB31" s="114"/>
      <c r="AC31" s="269"/>
      <c r="AD31" s="108" t="e">
        <f t="shared" si="4"/>
        <v>#N/A</v>
      </c>
      <c r="AE31" s="114"/>
      <c r="AF31" s="114"/>
      <c r="AG31" s="269"/>
      <c r="AH31" s="108" t="e">
        <f t="shared" si="5"/>
        <v>#N/A</v>
      </c>
      <c r="AI31" s="114"/>
      <c r="AJ31" s="114"/>
      <c r="AK31" s="269">
        <v>44</v>
      </c>
      <c r="AL31" s="107">
        <f>IF(ISNUMBER(AK31),IF(AK31&lt;='[1]Reference (GIRLS)'!$F$25,5,IF(AK31&lt;='[1]Reference (GIRLS)'!$G$25,10,IF(AK31&lt;='[1]Reference (GIRLS)'!$H$25,25,IF(AK31&lt;='[1]Reference (GIRLS)'!$I$25,50,IF(AK31&lt;='[1]Reference (GIRLS)'!$J$25,75,IF(AK31&lt;='[1]Reference (GIRLS)'!$K$25,90,IF(AK31&lt;='[1]Reference (GIRLS)'!$L$25,95,IF(AK31&gt;'[1]Reference (GIRLS)'!$L$25,95)))))))),"")</f>
        <v>95</v>
      </c>
      <c r="AM31" s="107">
        <f t="shared" si="6"/>
        <v>2.8571428571428572</v>
      </c>
      <c r="AN31" s="104" t="str">
        <f t="shared" si="24"/>
        <v>2</v>
      </c>
      <c r="AO31" s="108">
        <f>RANK(AK31,$AK$3:$AK$31)</f>
        <v>22</v>
      </c>
      <c r="AP31" s="114"/>
      <c r="AQ31" s="187">
        <v>7.9861111111111105E-2</v>
      </c>
      <c r="AR31" s="107">
        <f t="shared" ref="AR31:AR33" si="42">AR30/AS30*AS31</f>
        <v>4.2857142857142856</v>
      </c>
      <c r="AS31" s="249" t="str">
        <f t="shared" ref="AS31:AS33" si="43">IF(AQ31&lt;=TIME(1,50,0),"7",IF(AQ31&lt;=TIME(1,55,0),"6",IF(AQ31&lt;=TIME(2,0,0),"5",IF(AQ31&lt;=TIME(2,5,0),"4",IF(AQ31&lt;=TIME(2,10,0),"3",IF(AQ31&lt;=TIME(2,15,0),"2",IF(AQ31&gt;TIME(2,15,0),"1")))))))</f>
        <v>6</v>
      </c>
      <c r="AT31" s="108">
        <f>RANK(AQ31,AQ3:AQ31,1)</f>
        <v>3</v>
      </c>
      <c r="AU31" s="114"/>
      <c r="AV31" s="283">
        <v>6.8</v>
      </c>
      <c r="AW31" s="107">
        <f t="shared" si="10"/>
        <v>2.8571428571428572</v>
      </c>
      <c r="AX31" s="104" t="str">
        <f t="shared" si="21"/>
        <v>2</v>
      </c>
      <c r="AY31" s="108">
        <f>RANK(AV31,$AV$3:$AV$31)</f>
        <v>18</v>
      </c>
      <c r="AZ31" s="114"/>
      <c r="BA31" s="192">
        <v>7.96</v>
      </c>
      <c r="BB31" s="107">
        <f t="shared" si="12"/>
        <v>2.1428571428571428</v>
      </c>
      <c r="BC31" s="104" t="str">
        <f t="shared" si="13"/>
        <v>1</v>
      </c>
      <c r="BD31" s="108">
        <f>RANK(BA31,BA3:BA31,1)</f>
        <v>27</v>
      </c>
      <c r="BE31" s="114"/>
      <c r="BF31" s="269">
        <f t="shared" si="14"/>
        <v>10.199999999999999</v>
      </c>
      <c r="BG31" s="106">
        <v>3</v>
      </c>
      <c r="BH31" s="106">
        <v>2</v>
      </c>
      <c r="BI31" s="106">
        <v>1.2</v>
      </c>
      <c r="BJ31" s="106">
        <v>1.5</v>
      </c>
      <c r="BK31" s="106">
        <v>2.5</v>
      </c>
      <c r="BL31" s="252">
        <f>BL12/BM12*BM31</f>
        <v>2</v>
      </c>
      <c r="BM31" s="249" t="str">
        <f>IF(BF31&gt;=22.5,"10",IF(BF31&gt;=20,"8",IF(BF31&gt;=17.5,"6",IF(BF31&gt;=15,"4",IF(BF31&gt;=12.5,"2",IF(BF31&lt;12.5,"1"))))))</f>
        <v>1</v>
      </c>
      <c r="BN31" s="108">
        <f>RANK(BF31,$BF$3:$BF$31)</f>
        <v>18</v>
      </c>
      <c r="BO31" s="109"/>
      <c r="BP31" s="110"/>
      <c r="BQ31" s="278">
        <f t="shared" si="16"/>
        <v>37.542857142857144</v>
      </c>
      <c r="BR31" s="268">
        <f>RANK(BQ31,$BQ$3:$BQ$69)</f>
        <v>21</v>
      </c>
    </row>
    <row r="32" spans="1:72">
      <c r="A32" s="257">
        <v>31</v>
      </c>
      <c r="B32" s="294" t="s">
        <v>417</v>
      </c>
      <c r="C32" s="110"/>
      <c r="D32" s="104" t="s">
        <v>418</v>
      </c>
      <c r="E32" s="285">
        <v>38960</v>
      </c>
      <c r="F32" s="292" t="s">
        <v>419</v>
      </c>
      <c r="G32" s="104" t="s">
        <v>95</v>
      </c>
      <c r="H32" s="269" t="s">
        <v>71</v>
      </c>
      <c r="I32" s="136"/>
      <c r="J32" s="108" t="e">
        <f>RANK(I32,I3:I30,1)</f>
        <v>#N/A</v>
      </c>
      <c r="K32" s="109"/>
      <c r="L32" s="136"/>
      <c r="M32" s="275" t="e">
        <f>RANK(L32,L3:L30,1)</f>
        <v>#N/A</v>
      </c>
      <c r="N32" s="109"/>
      <c r="O32" s="283">
        <v>163.1</v>
      </c>
      <c r="P32" s="107">
        <f>IF(ISNUMBER(O32),IF(O32&lt;='[1]Reference (GIRLS)'!$F$7,5,IF(O32&lt;='[1]Reference (GIRLS)'!$G$7,10,IF(O32&lt;='[1]Reference (GIRLS)'!$H$7,25,IF(O32&lt;='[1]Reference (GIRLS)'!$I$7,50,IF(O32&lt;='[1]Reference (GIRLS)'!$J$7,75,IF(O32&lt;='[1]Reference (GIRLS)'!$K$7,90,IF(O32&lt;='[1]Reference (GIRLS)'!$L$7,95,IF(O32&gt;'[1]Reference (GIRLS)'!$L$7,95)))))))),"")</f>
        <v>95</v>
      </c>
      <c r="Q32" s="107">
        <f>IF(ISNUMBER(P32),IF(P32&lt;='[1]Reference (GIRLS)'!$F$7,5,IF(P32&lt;='[1]Reference (GIRLS)'!$G$7,10,IF(P32&lt;='[1]Reference (GIRLS)'!$H$7,25,IF(P32&lt;='[1]Reference (GIRLS)'!$I$7,50,IF(P32&lt;='[1]Reference (GIRLS)'!$J$7,75,IF(P32&lt;='[1]Reference (GIRLS)'!$K$7,90,IF(P32&lt;='[1]Reference (GIRLS)'!$L$7,95,IF(P32&gt;'[1]Reference (GIRLS)'!$L$7,95)))))))),"")</f>
        <v>5</v>
      </c>
      <c r="R32" s="104" t="str">
        <f t="shared" si="0"/>
        <v>10</v>
      </c>
      <c r="S32" s="108">
        <f>RANK(O32,$O$3:$O$32)</f>
        <v>2</v>
      </c>
      <c r="T32" s="114"/>
      <c r="U32" s="283">
        <v>57.4</v>
      </c>
      <c r="V32" s="107">
        <f>IF(ISNUMBER(U32),IF(U32&lt;='Reference (GIRLS)'!$F$10,5,IF(U32&lt;='Reference (GIRLS)'!$G$10,10,IF(U32&lt;='Reference (GIRLS)'!$H$10,25,IF(U32&lt;='Reference (GIRLS)'!$I$10,50,IF(U32&lt;='Reference (GIRLS)'!$J$10,75,IF(U32&lt;='Reference (GIRLS)'!$K$10,90,IF(U32&lt;='Reference (GIRLS)'!$L$10,95,IF(U32&gt;'Reference (GIRLS)'!$L$10,95)))))))),"")</f>
        <v>95</v>
      </c>
      <c r="W32" s="108">
        <f>RANK(U32,$U$3:$U$32)</f>
        <v>1</v>
      </c>
      <c r="X32" s="114"/>
      <c r="Y32" s="269"/>
      <c r="Z32" s="108" t="e">
        <f t="shared" si="3"/>
        <v>#N/A</v>
      </c>
      <c r="AA32" s="114"/>
      <c r="AB32" s="114"/>
      <c r="AC32" s="269"/>
      <c r="AD32" s="108" t="e">
        <f t="shared" si="4"/>
        <v>#N/A</v>
      </c>
      <c r="AE32" s="114"/>
      <c r="AF32" s="114"/>
      <c r="AG32" s="269"/>
      <c r="AH32" s="108" t="e">
        <f t="shared" si="5"/>
        <v>#N/A</v>
      </c>
      <c r="AI32" s="114"/>
      <c r="AJ32" s="114"/>
      <c r="AK32" s="269">
        <v>49</v>
      </c>
      <c r="AL32" s="107">
        <f>IF(ISNUMBER(AK32),IF(AK32&lt;='[1]Reference (GIRLS)'!$F$25,5,IF(AK32&lt;='[1]Reference (GIRLS)'!$G$25,10,IF(AK32&lt;='[1]Reference (GIRLS)'!$H$25,25,IF(AK32&lt;='[1]Reference (GIRLS)'!$I$25,50,IF(AK32&lt;='[1]Reference (GIRLS)'!$J$25,75,IF(AK32&lt;='[1]Reference (GIRLS)'!$K$25,90,IF(AK32&lt;='[1]Reference (GIRLS)'!$L$25,95,IF(AK32&gt;'[1]Reference (GIRLS)'!$L$25,95)))))))),"")</f>
        <v>95</v>
      </c>
      <c r="AM32" s="107">
        <f t="shared" si="6"/>
        <v>4.2857142857142856</v>
      </c>
      <c r="AN32" s="104" t="str">
        <f t="shared" si="24"/>
        <v>3</v>
      </c>
      <c r="AO32" s="108">
        <f>RANK(AK32,$AK$3:$AK$30)</f>
        <v>10</v>
      </c>
      <c r="AP32" s="114"/>
      <c r="AQ32" s="187">
        <v>8.2638888888888887E-2</v>
      </c>
      <c r="AR32" s="107">
        <f t="shared" si="42"/>
        <v>3.5714285714285716</v>
      </c>
      <c r="AS32" s="249" t="str">
        <f t="shared" si="43"/>
        <v>5</v>
      </c>
      <c r="AT32" s="108">
        <f>RANK(AQ32,AQ3:AQ32,1)</f>
        <v>6</v>
      </c>
      <c r="AU32" s="114"/>
      <c r="AV32" s="283">
        <v>11</v>
      </c>
      <c r="AW32" s="107">
        <f t="shared" si="10"/>
        <v>10</v>
      </c>
      <c r="AX32" s="104" t="str">
        <f t="shared" si="21"/>
        <v>7</v>
      </c>
      <c r="AY32" s="108">
        <f>RANK(AV32,$AV$3:$AV$32)</f>
        <v>1</v>
      </c>
      <c r="AZ32" s="114"/>
      <c r="BA32" s="302">
        <v>6.51</v>
      </c>
      <c r="BB32" s="107">
        <f t="shared" si="12"/>
        <v>15</v>
      </c>
      <c r="BC32" s="104" t="str">
        <f t="shared" si="13"/>
        <v>7</v>
      </c>
      <c r="BD32" s="108">
        <f>RANK(BA32,BA3:BA32,1)</f>
        <v>2</v>
      </c>
      <c r="BE32" s="114"/>
      <c r="BF32" s="269">
        <f t="shared" si="14"/>
        <v>24.5</v>
      </c>
      <c r="BG32" s="106">
        <v>5</v>
      </c>
      <c r="BH32" s="106">
        <v>5</v>
      </c>
      <c r="BI32" s="106">
        <v>5</v>
      </c>
      <c r="BJ32" s="106">
        <v>5</v>
      </c>
      <c r="BK32" s="106">
        <v>4.5</v>
      </c>
      <c r="BL32" s="252">
        <f>BL13/BM13*BM32</f>
        <v>20</v>
      </c>
      <c r="BM32" s="249" t="str">
        <f t="shared" si="39"/>
        <v>10</v>
      </c>
      <c r="BN32" s="108">
        <f>RANK(BF32,$BF$3:$BF$32)</f>
        <v>1</v>
      </c>
      <c r="BO32" s="109"/>
      <c r="BP32" s="110"/>
      <c r="BQ32" s="278">
        <f t="shared" si="16"/>
        <v>86.857142857142861</v>
      </c>
      <c r="BR32" s="305">
        <f>RANK(BQ32,$BQ$3:$BQ$69)</f>
        <v>1</v>
      </c>
    </row>
    <row r="33" spans="1:72">
      <c r="A33" s="257">
        <v>32</v>
      </c>
      <c r="B33" s="294" t="s">
        <v>420</v>
      </c>
      <c r="C33" s="110"/>
      <c r="D33" s="104" t="s">
        <v>335</v>
      </c>
      <c r="E33" s="285">
        <v>38728</v>
      </c>
      <c r="F33" s="292" t="s">
        <v>421</v>
      </c>
      <c r="G33" s="104" t="s">
        <v>95</v>
      </c>
      <c r="H33" s="269" t="s">
        <v>71</v>
      </c>
      <c r="I33" s="136"/>
      <c r="J33" s="108" t="e">
        <f>RANK(I33,I3:I30,1)</f>
        <v>#N/A</v>
      </c>
      <c r="K33" s="109"/>
      <c r="L33" s="136"/>
      <c r="M33" s="275" t="e">
        <f>RANK(L33,L3:L30,1)</f>
        <v>#N/A</v>
      </c>
      <c r="N33" s="109"/>
      <c r="O33" s="283">
        <v>156.6</v>
      </c>
      <c r="P33" s="107">
        <f>IF(ISNUMBER(O33),IF(O33&lt;='[1]Reference (GIRLS)'!$F$7,5,IF(O33&lt;='[1]Reference (GIRLS)'!$G$7,10,IF(O33&lt;='[1]Reference (GIRLS)'!$H$7,25,IF(O33&lt;='[1]Reference (GIRLS)'!$I$7,50,IF(O33&lt;='[1]Reference (GIRLS)'!$J$7,75,IF(O33&lt;='[1]Reference (GIRLS)'!$K$7,90,IF(O33&lt;='[1]Reference (GIRLS)'!$L$7,95,IF(O33&gt;'[1]Reference (GIRLS)'!$L$7,95)))))))),"")</f>
        <v>90</v>
      </c>
      <c r="Q33" s="107">
        <f>IF(ISNUMBER(P33),IF(P33&lt;='[1]Reference (GIRLS)'!$F$7,5,IF(P33&lt;='[1]Reference (GIRLS)'!$G$7,10,IF(P33&lt;='[1]Reference (GIRLS)'!$H$7,25,IF(P33&lt;='[1]Reference (GIRLS)'!$I$7,50,IF(P33&lt;='[1]Reference (GIRLS)'!$J$7,75,IF(P33&lt;='[1]Reference (GIRLS)'!$K$7,90,IF(P33&lt;='[1]Reference (GIRLS)'!$L$7,95,IF(P33&gt;'[1]Reference (GIRLS)'!$L$7,95)))))))),"")</f>
        <v>5</v>
      </c>
      <c r="R33" s="104" t="str">
        <f t="shared" si="0"/>
        <v>8</v>
      </c>
      <c r="S33" s="108">
        <f>RANK(O33,$O$3:$O$33)</f>
        <v>8</v>
      </c>
      <c r="T33" s="114"/>
      <c r="U33" s="283">
        <v>47.45</v>
      </c>
      <c r="V33" s="107">
        <f>IF(ISNUMBER(U33),IF(U33&lt;='Reference (GIRLS)'!$F$10,5,IF(U33&lt;='Reference (GIRLS)'!$G$10,10,IF(U33&lt;='Reference (GIRLS)'!$H$10,25,IF(U33&lt;='Reference (GIRLS)'!$I$10,50,IF(U33&lt;='Reference (GIRLS)'!$J$10,75,IF(U33&lt;='Reference (GIRLS)'!$K$10,90,IF(U33&lt;='Reference (GIRLS)'!$L$10,95,IF(U33&gt;'Reference (GIRLS)'!$L$10,95)))))))),"")</f>
        <v>90</v>
      </c>
      <c r="W33" s="108">
        <f>RANK(U33,$U$3:$U$33)</f>
        <v>8</v>
      </c>
      <c r="X33" s="114"/>
      <c r="Y33" s="269"/>
      <c r="Z33" s="108" t="e">
        <f t="shared" si="3"/>
        <v>#N/A</v>
      </c>
      <c r="AA33" s="114"/>
      <c r="AB33" s="114"/>
      <c r="AC33" s="269"/>
      <c r="AD33" s="108" t="e">
        <f t="shared" si="4"/>
        <v>#N/A</v>
      </c>
      <c r="AE33" s="114"/>
      <c r="AF33" s="114"/>
      <c r="AG33" s="269"/>
      <c r="AH33" s="108" t="e">
        <f t="shared" si="5"/>
        <v>#N/A</v>
      </c>
      <c r="AI33" s="114"/>
      <c r="AJ33" s="114"/>
      <c r="AK33" s="269">
        <v>60</v>
      </c>
      <c r="AL33" s="107">
        <f>IF(ISNUMBER(AK33),IF(AK33&lt;='[1]Reference (GIRLS)'!$F$25,5,IF(AK33&lt;='[1]Reference (GIRLS)'!$G$25,10,IF(AK33&lt;='[1]Reference (GIRLS)'!$H$25,25,IF(AK33&lt;='[1]Reference (GIRLS)'!$I$25,50,IF(AK33&lt;='[1]Reference (GIRLS)'!$J$25,75,IF(AK33&lt;='[1]Reference (GIRLS)'!$K$25,90,IF(AK33&lt;='[1]Reference (GIRLS)'!$L$25,95,IF(AK33&gt;'[1]Reference (GIRLS)'!$L$25,95)))))))),"")</f>
        <v>95</v>
      </c>
      <c r="AM33" s="107">
        <f t="shared" si="6"/>
        <v>10</v>
      </c>
      <c r="AN33" s="104" t="str">
        <f t="shared" si="24"/>
        <v>7</v>
      </c>
      <c r="AO33" s="108">
        <f>RANK(AK33,$AK$3:$AK$33)</f>
        <v>1</v>
      </c>
      <c r="AP33" s="114"/>
      <c r="AQ33" s="187">
        <v>8.2638888888888887E-2</v>
      </c>
      <c r="AR33" s="107">
        <f t="shared" si="42"/>
        <v>3.5714285714285716</v>
      </c>
      <c r="AS33" s="249" t="str">
        <f t="shared" si="43"/>
        <v>5</v>
      </c>
      <c r="AT33" s="108">
        <f>RANK(AQ33,AQ3:AQ33,1)</f>
        <v>6</v>
      </c>
      <c r="AU33" s="114"/>
      <c r="AV33" s="283">
        <v>9.1</v>
      </c>
      <c r="AW33" s="107">
        <f t="shared" si="10"/>
        <v>10</v>
      </c>
      <c r="AX33" s="104" t="str">
        <f t="shared" si="21"/>
        <v>7</v>
      </c>
      <c r="AY33" s="108">
        <f>RANK(AV33,$AV$3:$AV$33)</f>
        <v>6</v>
      </c>
      <c r="AZ33" s="114" t="s">
        <v>432</v>
      </c>
      <c r="BA33" s="302">
        <v>7.05</v>
      </c>
      <c r="BB33" s="107">
        <f t="shared" si="12"/>
        <v>12.857142857142858</v>
      </c>
      <c r="BC33" s="104" t="str">
        <f t="shared" si="13"/>
        <v>6</v>
      </c>
      <c r="BD33" s="108">
        <f>RANK(BA33,BA3:BA33,1)</f>
        <v>5</v>
      </c>
      <c r="BE33" s="114"/>
      <c r="BF33" s="269">
        <f t="shared" si="14"/>
        <v>18</v>
      </c>
      <c r="BG33" s="106">
        <v>3.5</v>
      </c>
      <c r="BH33" s="106">
        <v>3.5</v>
      </c>
      <c r="BI33" s="106">
        <v>4</v>
      </c>
      <c r="BJ33" s="106">
        <v>3</v>
      </c>
      <c r="BK33" s="106">
        <v>4</v>
      </c>
      <c r="BL33" s="252">
        <f>BL14/BM14*BM33</f>
        <v>12</v>
      </c>
      <c r="BM33" s="249" t="str">
        <f t="shared" si="39"/>
        <v>6</v>
      </c>
      <c r="BN33" s="108">
        <f>RANK(BF33,$BF$3:$BF$33)</f>
        <v>8</v>
      </c>
      <c r="BO33" s="109"/>
      <c r="BP33" s="110"/>
      <c r="BQ33" s="278">
        <f t="shared" si="16"/>
        <v>77.428571428571431</v>
      </c>
      <c r="BR33" s="305">
        <f>RANK(BQ33,$BQ$3:$BQ$69)</f>
        <v>5</v>
      </c>
    </row>
    <row r="34" spans="1:72">
      <c r="A34" s="257">
        <v>33</v>
      </c>
      <c r="B34" s="321" t="s">
        <v>422</v>
      </c>
      <c r="C34" s="110"/>
      <c r="D34" s="104" t="s">
        <v>423</v>
      </c>
      <c r="E34" s="285">
        <v>38786</v>
      </c>
      <c r="F34" s="298" t="s">
        <v>424</v>
      </c>
      <c r="G34" s="104" t="s">
        <v>95</v>
      </c>
      <c r="H34" s="269" t="s">
        <v>71</v>
      </c>
      <c r="I34" s="136"/>
      <c r="J34" s="108" t="e">
        <f>RANK(I34,I3:I30,1)</f>
        <v>#N/A</v>
      </c>
      <c r="K34" s="109"/>
      <c r="L34" s="136"/>
      <c r="M34" s="275" t="e">
        <f>RANK(L34,L3:L30,1)</f>
        <v>#N/A</v>
      </c>
      <c r="N34" s="109"/>
      <c r="O34" s="283">
        <v>155.80000000000001</v>
      </c>
      <c r="P34" s="107">
        <f>IF(ISNUMBER(O34),IF(O34&lt;='[1]Reference (GIRLS)'!$F$7,5,IF(O34&lt;='[1]Reference (GIRLS)'!$G$7,10,IF(O34&lt;='[1]Reference (GIRLS)'!$H$7,25,IF(O34&lt;='[1]Reference (GIRLS)'!$I$7,50,IF(O34&lt;='[1]Reference (GIRLS)'!$J$7,75,IF(O34&lt;='[1]Reference (GIRLS)'!$K$7,90,IF(O34&lt;='[1]Reference (GIRLS)'!$L$7,95,IF(O34&gt;'[1]Reference (GIRLS)'!$L$7,95)))))))),"")</f>
        <v>75</v>
      </c>
      <c r="Q34" s="107">
        <f>IF(ISNUMBER(P34),IF(P34&lt;='[1]Reference (GIRLS)'!$F$7,5,IF(P34&lt;='[1]Reference (GIRLS)'!$G$7,10,IF(P34&lt;='[1]Reference (GIRLS)'!$H$7,25,IF(P34&lt;='[1]Reference (GIRLS)'!$I$7,50,IF(P34&lt;='[1]Reference (GIRLS)'!$J$7,75,IF(P34&lt;='[1]Reference (GIRLS)'!$K$7,90,IF(P34&lt;='[1]Reference (GIRLS)'!$L$7,95,IF(P34&gt;'[1]Reference (GIRLS)'!$L$7,95)))))))),"")</f>
        <v>5</v>
      </c>
      <c r="R34" s="104" t="str">
        <f t="shared" si="0"/>
        <v>6</v>
      </c>
      <c r="S34" s="108">
        <f>RANK(O34,$O$3:$O$34)</f>
        <v>11</v>
      </c>
      <c r="T34" s="114"/>
      <c r="U34" s="283">
        <v>39.15</v>
      </c>
      <c r="V34" s="107">
        <f>IF(ISNUMBER(U34),IF(U34&lt;='Reference (GIRLS)'!$F$10,5,IF(U34&lt;='Reference (GIRLS)'!$G$10,10,IF(U34&lt;='Reference (GIRLS)'!$H$10,25,IF(U34&lt;='Reference (GIRLS)'!$I$10,50,IF(U34&lt;='Reference (GIRLS)'!$J$10,75,IF(U34&lt;='Reference (GIRLS)'!$K$10,90,IF(U34&lt;='Reference (GIRLS)'!$L$10,95,IF(U34&gt;'Reference (GIRLS)'!$L$10,95)))))))),"")</f>
        <v>50</v>
      </c>
      <c r="W34" s="108">
        <f>RANK(U34,$U$3:$U$34)</f>
        <v>18</v>
      </c>
      <c r="X34" s="114"/>
      <c r="Y34" s="269"/>
      <c r="Z34" s="108" t="e">
        <f t="shared" si="3"/>
        <v>#N/A</v>
      </c>
      <c r="AA34" s="114"/>
      <c r="AB34" s="114"/>
      <c r="AC34" s="269"/>
      <c r="AD34" s="108" t="e">
        <f t="shared" si="4"/>
        <v>#N/A</v>
      </c>
      <c r="AE34" s="114"/>
      <c r="AF34" s="114"/>
      <c r="AG34" s="269"/>
      <c r="AH34" s="108" t="e">
        <f t="shared" si="5"/>
        <v>#N/A</v>
      </c>
      <c r="AI34" s="114"/>
      <c r="AJ34" s="114"/>
      <c r="AK34" s="269">
        <v>53</v>
      </c>
      <c r="AL34" s="107">
        <f>IF(ISNUMBER(AK34),IF(AK34&lt;='[1]Reference (GIRLS)'!$F$25,5,IF(AK34&lt;='[1]Reference (GIRLS)'!$G$25,10,IF(AK34&lt;='[1]Reference (GIRLS)'!$H$25,25,IF(AK34&lt;='[1]Reference (GIRLS)'!$I$25,50,IF(AK34&lt;='[1]Reference (GIRLS)'!$J$25,75,IF(AK34&lt;='[1]Reference (GIRLS)'!$K$25,90,IF(AK34&lt;='[1]Reference (GIRLS)'!$L$25,95,IF(AK34&gt;'[1]Reference (GIRLS)'!$L$25,95)))))))),"")</f>
        <v>95</v>
      </c>
      <c r="AM34" s="107">
        <f t="shared" si="6"/>
        <v>7.1428571428571432</v>
      </c>
      <c r="AN34" s="104" t="str">
        <f t="shared" si="24"/>
        <v>5</v>
      </c>
      <c r="AO34" s="108">
        <f>RANK(AK34,$AK$3:$AK$30)</f>
        <v>6</v>
      </c>
      <c r="AP34" s="114"/>
      <c r="AQ34" s="187">
        <v>8.6111111111111124E-2</v>
      </c>
      <c r="AR34" s="107">
        <f t="shared" ref="AR34:AR37" si="44">AR33/AS33*AS34</f>
        <v>2.8571428571428572</v>
      </c>
      <c r="AS34" s="249" t="str">
        <f t="shared" ref="AS34:AS37" si="45">IF(AQ34&lt;=TIME(1,50,0),"7",IF(AQ34&lt;=TIME(1,55,0),"6",IF(AQ34&lt;=TIME(2,0,0),"5",IF(AQ34&lt;=TIME(2,5,0),"4",IF(AQ34&lt;=TIME(2,10,0),"3",IF(AQ34&lt;=TIME(2,15,0),"2",IF(AQ34&gt;TIME(2,15,0),"1")))))))</f>
        <v>4</v>
      </c>
      <c r="AT34" s="108">
        <f>RANK(AQ34,AQ3:AQ34,1)</f>
        <v>13</v>
      </c>
      <c r="AU34" s="114"/>
      <c r="AV34" s="283">
        <v>7</v>
      </c>
      <c r="AW34" s="107">
        <f t="shared" si="10"/>
        <v>4.2857142857142856</v>
      </c>
      <c r="AX34" s="104" t="str">
        <f t="shared" si="21"/>
        <v>3</v>
      </c>
      <c r="AY34" s="108">
        <f>RANK(AV34,$AV$3:$AV$30)</f>
        <v>17</v>
      </c>
      <c r="AZ34" s="114"/>
      <c r="BA34" s="192">
        <v>7.39</v>
      </c>
      <c r="BB34" s="107">
        <f t="shared" si="12"/>
        <v>6.4285714285714288</v>
      </c>
      <c r="BC34" s="104" t="str">
        <f t="shared" si="13"/>
        <v>3</v>
      </c>
      <c r="BD34" s="108">
        <f>RANK(BA34,BA3:BA34,1)</f>
        <v>16</v>
      </c>
      <c r="BE34" s="114"/>
      <c r="BF34" s="269">
        <f t="shared" si="14"/>
        <v>0</v>
      </c>
      <c r="BG34" s="106"/>
      <c r="BH34" s="106"/>
      <c r="BI34" s="106"/>
      <c r="BJ34" s="106"/>
      <c r="BK34" s="106"/>
      <c r="BL34" s="107"/>
      <c r="BM34" s="249" t="str">
        <f t="shared" si="39"/>
        <v>0</v>
      </c>
      <c r="BN34" s="108">
        <f>RANK(BF34,$BF$3:$BF$34)</f>
        <v>26</v>
      </c>
      <c r="BO34" s="109"/>
      <c r="BP34" s="110"/>
      <c r="BQ34" s="278">
        <f t="shared" si="16"/>
        <v>25.714285714285715</v>
      </c>
      <c r="BR34" s="268"/>
    </row>
    <row r="35" spans="1:72">
      <c r="A35" s="257">
        <v>34</v>
      </c>
      <c r="B35" s="294" t="s">
        <v>425</v>
      </c>
      <c r="C35" s="110"/>
      <c r="D35" s="104" t="s">
        <v>291</v>
      </c>
      <c r="E35" s="285">
        <v>38838</v>
      </c>
      <c r="F35" s="292" t="s">
        <v>426</v>
      </c>
      <c r="G35" s="104" t="s">
        <v>95</v>
      </c>
      <c r="H35" s="269" t="s">
        <v>71</v>
      </c>
      <c r="I35" s="136"/>
      <c r="J35" s="108" t="e">
        <f>RANK(I35,I3:I30,1)</f>
        <v>#N/A</v>
      </c>
      <c r="K35" s="109"/>
      <c r="L35" s="136"/>
      <c r="M35" s="275" t="e">
        <f>RANK(L35,L3:L30,1)</f>
        <v>#N/A</v>
      </c>
      <c r="N35" s="109"/>
      <c r="O35" s="283">
        <v>152</v>
      </c>
      <c r="P35" s="107">
        <f>IF(ISNUMBER(O35),IF(O35&lt;='[1]Reference (GIRLS)'!$F$7,5,IF(O35&lt;='[1]Reference (GIRLS)'!$G$7,10,IF(O35&lt;='[1]Reference (GIRLS)'!$H$7,25,IF(O35&lt;='[1]Reference (GIRLS)'!$I$7,50,IF(O35&lt;='[1]Reference (GIRLS)'!$J$7,75,IF(O35&lt;='[1]Reference (GIRLS)'!$K$7,90,IF(O35&lt;='[1]Reference (GIRLS)'!$L$7,95,IF(O35&gt;'[1]Reference (GIRLS)'!$L$7,95)))))))),"")</f>
        <v>75</v>
      </c>
      <c r="Q35" s="107">
        <f>IF(ISNUMBER(P35),IF(P35&lt;='[1]Reference (GIRLS)'!$F$7,5,IF(P35&lt;='[1]Reference (GIRLS)'!$G$7,10,IF(P35&lt;='[1]Reference (GIRLS)'!$H$7,25,IF(P35&lt;='[1]Reference (GIRLS)'!$I$7,50,IF(P35&lt;='[1]Reference (GIRLS)'!$J$7,75,IF(P35&lt;='[1]Reference (GIRLS)'!$K$7,90,IF(P35&lt;='[1]Reference (GIRLS)'!$L$7,95,IF(P35&gt;'[1]Reference (GIRLS)'!$L$7,95)))))))),"")</f>
        <v>5</v>
      </c>
      <c r="R35" s="104" t="str">
        <f t="shared" si="0"/>
        <v>6</v>
      </c>
      <c r="S35" s="108">
        <f t="shared" si="1"/>
        <v>15</v>
      </c>
      <c r="T35" s="114"/>
      <c r="U35" s="283">
        <v>42.9</v>
      </c>
      <c r="V35" s="107">
        <f>IF(ISNUMBER(U35),IF(U35&lt;='Reference (GIRLS)'!$F$10,5,IF(U35&lt;='Reference (GIRLS)'!$G$10,10,IF(U35&lt;='Reference (GIRLS)'!$H$10,25,IF(U35&lt;='Reference (GIRLS)'!$I$10,50,IF(U35&lt;='Reference (GIRLS)'!$J$10,75,IF(U35&lt;='Reference (GIRLS)'!$K$10,90,IF(U35&lt;='Reference (GIRLS)'!$L$10,95,IF(U35&gt;'Reference (GIRLS)'!$L$10,95)))))))),"")</f>
        <v>75</v>
      </c>
      <c r="W35" s="108">
        <f>RANK(U35,$U$3:$U$35)</f>
        <v>14</v>
      </c>
      <c r="X35" s="114"/>
      <c r="Y35" s="269"/>
      <c r="Z35" s="108" t="e">
        <f t="shared" si="3"/>
        <v>#N/A</v>
      </c>
      <c r="AA35" s="114"/>
      <c r="AB35" s="114"/>
      <c r="AC35" s="269"/>
      <c r="AD35" s="108" t="e">
        <f t="shared" si="4"/>
        <v>#N/A</v>
      </c>
      <c r="AE35" s="114"/>
      <c r="AF35" s="114"/>
      <c r="AG35" s="269"/>
      <c r="AH35" s="108" t="e">
        <f t="shared" si="5"/>
        <v>#N/A</v>
      </c>
      <c r="AI35" s="114"/>
      <c r="AJ35" s="114"/>
      <c r="AK35" s="269">
        <v>48</v>
      </c>
      <c r="AL35" s="107">
        <f>IF(ISNUMBER(AK35),IF(AK35&lt;='[1]Reference (GIRLS)'!$F$25,5,IF(AK35&lt;='[1]Reference (GIRLS)'!$G$25,10,IF(AK35&lt;='[1]Reference (GIRLS)'!$H$25,25,IF(AK35&lt;='[1]Reference (GIRLS)'!$I$25,50,IF(AK35&lt;='[1]Reference (GIRLS)'!$J$25,75,IF(AK35&lt;='[1]Reference (GIRLS)'!$K$25,90,IF(AK35&lt;='[1]Reference (GIRLS)'!$L$25,95,IF(AK35&gt;'[1]Reference (GIRLS)'!$L$25,95)))))))),"")</f>
        <v>95</v>
      </c>
      <c r="AM35" s="107">
        <f t="shared" si="6"/>
        <v>4.2857142857142856</v>
      </c>
      <c r="AN35" s="104" t="str">
        <f t="shared" si="24"/>
        <v>3</v>
      </c>
      <c r="AO35" s="108">
        <f>RANK(AK35,$AK$3:$AK$30)</f>
        <v>13</v>
      </c>
      <c r="AP35" s="114"/>
      <c r="AQ35" s="187">
        <v>9.3055555555555558E-2</v>
      </c>
      <c r="AR35" s="107">
        <f t="shared" si="44"/>
        <v>1.4285714285714286</v>
      </c>
      <c r="AS35" s="249" t="str">
        <f t="shared" si="45"/>
        <v>2</v>
      </c>
      <c r="AT35" s="108">
        <f>RANK(AQ35,AQ3:AQ35,1)</f>
        <v>22</v>
      </c>
      <c r="AU35" s="114"/>
      <c r="AV35" s="283">
        <v>7.8</v>
      </c>
      <c r="AW35" s="107">
        <f t="shared" si="10"/>
        <v>5.7142857142857144</v>
      </c>
      <c r="AX35" s="104" t="str">
        <f t="shared" si="21"/>
        <v>4</v>
      </c>
      <c r="AY35" s="108">
        <f>RANK(AV35,$AV$3:$AV$35)</f>
        <v>15</v>
      </c>
      <c r="AZ35" s="114"/>
      <c r="BA35" s="302">
        <v>7.13</v>
      </c>
      <c r="BB35" s="107">
        <f t="shared" si="12"/>
        <v>10.714285714285714</v>
      </c>
      <c r="BC35" s="104" t="str">
        <f t="shared" si="13"/>
        <v>5</v>
      </c>
      <c r="BD35" s="108">
        <f>RANK(BA35,BA3:BA35,1)</f>
        <v>7</v>
      </c>
      <c r="BE35" s="114"/>
      <c r="BF35" s="269">
        <f t="shared" si="14"/>
        <v>21.7</v>
      </c>
      <c r="BG35" s="106">
        <v>4.5</v>
      </c>
      <c r="BH35" s="106">
        <v>4.2</v>
      </c>
      <c r="BI35" s="106">
        <v>4.5</v>
      </c>
      <c r="BJ35" s="106">
        <v>4.5</v>
      </c>
      <c r="BK35" s="106">
        <v>4</v>
      </c>
      <c r="BL35" s="252">
        <f>BL16/BM16*BM35</f>
        <v>16</v>
      </c>
      <c r="BM35" s="249" t="str">
        <f t="shared" si="39"/>
        <v>8</v>
      </c>
      <c r="BN35" s="108">
        <f>RANK(BF35,$BF$3:$BF$35)</f>
        <v>4</v>
      </c>
      <c r="BO35" s="109"/>
      <c r="BP35" s="110"/>
      <c r="BQ35" s="278">
        <f t="shared" si="16"/>
        <v>70.542857142857144</v>
      </c>
      <c r="BR35" s="305">
        <f>RANK(BQ35,$BQ$3:$BQ$69)</f>
        <v>7</v>
      </c>
    </row>
    <row r="36" spans="1:72">
      <c r="A36" s="257">
        <v>35</v>
      </c>
      <c r="B36" s="294" t="s">
        <v>427</v>
      </c>
      <c r="C36" s="110"/>
      <c r="D36" s="104" t="s">
        <v>428</v>
      </c>
      <c r="E36" s="285"/>
      <c r="F36" s="292" t="s">
        <v>429</v>
      </c>
      <c r="G36" s="104" t="s">
        <v>95</v>
      </c>
      <c r="H36" s="269" t="s">
        <v>71</v>
      </c>
      <c r="I36" s="136"/>
      <c r="J36" s="108" t="e">
        <f>RANK(I36,I3:I30,1)</f>
        <v>#N/A</v>
      </c>
      <c r="K36" s="109"/>
      <c r="L36" s="136"/>
      <c r="M36" s="275" t="e">
        <f>RANK(L36,L3:L30,1)</f>
        <v>#N/A</v>
      </c>
      <c r="N36" s="109"/>
      <c r="O36" s="283">
        <v>165.4</v>
      </c>
      <c r="P36" s="107">
        <f>IF(ISNUMBER(O36),IF(O36&lt;='[1]Reference (GIRLS)'!$F$7,5,IF(O36&lt;='[1]Reference (GIRLS)'!$G$7,10,IF(O36&lt;='[1]Reference (GIRLS)'!$H$7,25,IF(O36&lt;='[1]Reference (GIRLS)'!$I$7,50,IF(O36&lt;='[1]Reference (GIRLS)'!$J$7,75,IF(O36&lt;='[1]Reference (GIRLS)'!$K$7,90,IF(O36&lt;='[1]Reference (GIRLS)'!$L$7,95,IF(O36&gt;'[1]Reference (GIRLS)'!$L$7,95)))))))),"")</f>
        <v>95</v>
      </c>
      <c r="Q36" s="107">
        <f>IF(ISNUMBER(P36),IF(P36&lt;='[1]Reference (GIRLS)'!$F$7,5,IF(P36&lt;='[1]Reference (GIRLS)'!$G$7,10,IF(P36&lt;='[1]Reference (GIRLS)'!$H$7,25,IF(P36&lt;='[1]Reference (GIRLS)'!$I$7,50,IF(P36&lt;='[1]Reference (GIRLS)'!$J$7,75,IF(P36&lt;='[1]Reference (GIRLS)'!$K$7,90,IF(P36&lt;='[1]Reference (GIRLS)'!$L$7,95,IF(P36&gt;'[1]Reference (GIRLS)'!$L$7,95)))))))),"")</f>
        <v>5</v>
      </c>
      <c r="R36" s="104" t="str">
        <f t="shared" si="0"/>
        <v>10</v>
      </c>
      <c r="S36" s="108">
        <f>RANK(O36,$O$3:$O$36)</f>
        <v>1</v>
      </c>
      <c r="T36" s="114"/>
      <c r="U36" s="283">
        <v>52.15</v>
      </c>
      <c r="V36" s="107">
        <f>IF(ISNUMBER(U36),IF(U36&lt;='Reference (GIRLS)'!$F$10,5,IF(U36&lt;='Reference (GIRLS)'!$G$10,10,IF(U36&lt;='Reference (GIRLS)'!$H$10,25,IF(U36&lt;='Reference (GIRLS)'!$I$10,50,IF(U36&lt;='Reference (GIRLS)'!$J$10,75,IF(U36&lt;='Reference (GIRLS)'!$K$10,90,IF(U36&lt;='Reference (GIRLS)'!$L$10,95,IF(U36&gt;'Reference (GIRLS)'!$L$10,95)))))))),"")</f>
        <v>95</v>
      </c>
      <c r="W36" s="108">
        <f>RANK(U36,$U$3:$U$36)</f>
        <v>5</v>
      </c>
      <c r="X36" s="114"/>
      <c r="Y36" s="269"/>
      <c r="Z36" s="108" t="e">
        <f t="shared" si="3"/>
        <v>#N/A</v>
      </c>
      <c r="AA36" s="114"/>
      <c r="AB36" s="114"/>
      <c r="AC36" s="269"/>
      <c r="AD36" s="108" t="e">
        <f t="shared" si="4"/>
        <v>#N/A</v>
      </c>
      <c r="AE36" s="114"/>
      <c r="AF36" s="114"/>
      <c r="AG36" s="269"/>
      <c r="AH36" s="108" t="e">
        <f t="shared" si="5"/>
        <v>#N/A</v>
      </c>
      <c r="AI36" s="114"/>
      <c r="AJ36" s="114"/>
      <c r="AK36" s="269">
        <v>64</v>
      </c>
      <c r="AL36" s="107">
        <f>IF(ISNUMBER(AK36),IF(AK36&lt;='[1]Reference (GIRLS)'!$F$25,5,IF(AK36&lt;='[1]Reference (GIRLS)'!$G$25,10,IF(AK36&lt;='[1]Reference (GIRLS)'!$H$25,25,IF(AK36&lt;='[1]Reference (GIRLS)'!$I$25,50,IF(AK36&lt;='[1]Reference (GIRLS)'!$J$25,75,IF(AK36&lt;='[1]Reference (GIRLS)'!$K$25,90,IF(AK36&lt;='[1]Reference (GIRLS)'!$L$25,95,IF(AK36&gt;'[1]Reference (GIRLS)'!$L$25,95)))))))),"")</f>
        <v>95</v>
      </c>
      <c r="AM36" s="107">
        <f t="shared" si="6"/>
        <v>10</v>
      </c>
      <c r="AN36" s="104" t="str">
        <f t="shared" si="24"/>
        <v>7</v>
      </c>
      <c r="AO36" s="108">
        <f>RANK(AK36,$AK$3:$AK$36)</f>
        <v>1</v>
      </c>
      <c r="AP36" s="114"/>
      <c r="AQ36" s="187">
        <v>9.0277777777777776E-2</v>
      </c>
      <c r="AR36" s="107">
        <f t="shared" si="44"/>
        <v>2.1428571428571428</v>
      </c>
      <c r="AS36" s="249" t="str">
        <f t="shared" si="45"/>
        <v>3</v>
      </c>
      <c r="AT36" s="108">
        <f>RANK(AQ36,AQ3:AQ36,1)</f>
        <v>18</v>
      </c>
      <c r="AU36" s="114"/>
      <c r="AV36" s="283">
        <v>10.5</v>
      </c>
      <c r="AW36" s="107">
        <f t="shared" si="10"/>
        <v>10</v>
      </c>
      <c r="AX36" s="104" t="str">
        <f t="shared" si="21"/>
        <v>7</v>
      </c>
      <c r="AY36" s="108">
        <f>RANK(AV36,$AV$3:$AV$36)</f>
        <v>3</v>
      </c>
      <c r="AZ36" s="114" t="s">
        <v>432</v>
      </c>
      <c r="BA36" s="302">
        <v>7.23</v>
      </c>
      <c r="BB36" s="107">
        <f t="shared" si="12"/>
        <v>8.5714285714285712</v>
      </c>
      <c r="BC36" s="104" t="str">
        <f t="shared" si="13"/>
        <v>4</v>
      </c>
      <c r="BD36" s="108">
        <f>RANK(BA36,BA3:BA36,1)</f>
        <v>11</v>
      </c>
      <c r="BE36" s="114"/>
      <c r="BF36" s="269">
        <f>SUM(BG36:BK36)</f>
        <v>21.5</v>
      </c>
      <c r="BG36" s="106">
        <v>4</v>
      </c>
      <c r="BH36" s="106">
        <v>4.5</v>
      </c>
      <c r="BI36" s="106">
        <v>4.5</v>
      </c>
      <c r="BJ36" s="106">
        <v>4</v>
      </c>
      <c r="BK36" s="106">
        <v>4.5</v>
      </c>
      <c r="BL36" s="252" t="e">
        <f>BL17/BM17*BM36</f>
        <v>#DIV/0!</v>
      </c>
      <c r="BM36" s="249" t="str">
        <f>IF(BF36&gt;=22.5,"10",IF(BF36&gt;=20,"8",IF(BF36&gt;=17.5,"6",IF(BF36&gt;=15,"4",IF(BF36&gt;=12.5,"2",IF(BF36&lt;12.5,"1"))))))</f>
        <v>8</v>
      </c>
      <c r="BN36" s="108">
        <f>RANK(BF36,$BF$3:$BF$36)</f>
        <v>5</v>
      </c>
      <c r="BO36" s="109"/>
      <c r="BP36" s="110"/>
      <c r="BQ36" s="278">
        <f t="shared" si="16"/>
        <v>78.714285714285722</v>
      </c>
      <c r="BR36" s="305">
        <f>RANK(BQ36,$BQ$3:$BQ$69)</f>
        <v>3</v>
      </c>
    </row>
    <row r="37" spans="1:72">
      <c r="A37" s="257">
        <v>36</v>
      </c>
      <c r="B37" s="299" t="s">
        <v>430</v>
      </c>
      <c r="C37" s="110"/>
      <c r="D37" s="104" t="s">
        <v>313</v>
      </c>
      <c r="E37" s="285">
        <v>39056</v>
      </c>
      <c r="F37" s="298" t="s">
        <v>431</v>
      </c>
      <c r="G37" s="104" t="s">
        <v>95</v>
      </c>
      <c r="H37" s="269" t="s">
        <v>71</v>
      </c>
      <c r="I37" s="136"/>
      <c r="J37" s="108" t="e">
        <f>RANK(I37,I3:I30,1)</f>
        <v>#N/A</v>
      </c>
      <c r="K37" s="109"/>
      <c r="L37" s="136"/>
      <c r="M37" s="275" t="e">
        <f>RANK(L37,L3:L30,1)</f>
        <v>#N/A</v>
      </c>
      <c r="N37" s="109"/>
      <c r="O37" s="283">
        <v>142.30000000000001</v>
      </c>
      <c r="P37" s="107">
        <f>IF(ISNUMBER(O37),IF(O37&lt;='[1]Reference (GIRLS)'!$F$7,5,IF(O37&lt;='[1]Reference (GIRLS)'!$G$7,10,IF(O37&lt;='[1]Reference (GIRLS)'!$H$7,25,IF(O37&lt;='[1]Reference (GIRLS)'!$I$7,50,IF(O37&lt;='[1]Reference (GIRLS)'!$J$7,75,IF(O37&lt;='[1]Reference (GIRLS)'!$K$7,90,IF(O37&lt;='[1]Reference (GIRLS)'!$L$7,95,IF(O37&gt;'[1]Reference (GIRLS)'!$L$7,95)))))))),"")</f>
        <v>10</v>
      </c>
      <c r="Q37" s="107">
        <f>IF(ISNUMBER(P37),IF(P37&lt;='[1]Reference (GIRLS)'!$F$7,5,IF(P37&lt;='[1]Reference (GIRLS)'!$G$7,10,IF(P37&lt;='[1]Reference (GIRLS)'!$H$7,25,IF(P37&lt;='[1]Reference (GIRLS)'!$I$7,50,IF(P37&lt;='[1]Reference (GIRLS)'!$J$7,75,IF(P37&lt;='[1]Reference (GIRLS)'!$K$7,90,IF(P37&lt;='[1]Reference (GIRLS)'!$L$7,95,IF(P37&gt;'[1]Reference (GIRLS)'!$L$7,95)))))))),"")</f>
        <v>5</v>
      </c>
      <c r="R37" s="104" t="str">
        <f t="shared" si="0"/>
        <v>1</v>
      </c>
      <c r="S37" s="108">
        <f>RANK(O37,$O$3:$O$37)</f>
        <v>28</v>
      </c>
      <c r="T37" s="114"/>
      <c r="U37" s="283">
        <v>31</v>
      </c>
      <c r="V37" s="107">
        <f>IF(ISNUMBER(U37),IF(U37&lt;='Reference (GIRLS)'!$F$10,5,IF(U37&lt;='Reference (GIRLS)'!$G$10,10,IF(U37&lt;='Reference (GIRLS)'!$H$10,25,IF(U37&lt;='Reference (GIRLS)'!$I$10,50,IF(U37&lt;='Reference (GIRLS)'!$J$10,75,IF(U37&lt;='Reference (GIRLS)'!$K$10,90,IF(U37&lt;='Reference (GIRLS)'!$L$10,95,IF(U37&gt;'Reference (GIRLS)'!$L$10,95)))))))),"")</f>
        <v>10</v>
      </c>
      <c r="W37" s="108">
        <f>RANK(U37,$U$3:$U$37)</f>
        <v>32</v>
      </c>
      <c r="X37" s="114"/>
      <c r="Y37" s="269"/>
      <c r="Z37" s="108" t="e">
        <f t="shared" si="3"/>
        <v>#N/A</v>
      </c>
      <c r="AA37" s="114"/>
      <c r="AB37" s="114"/>
      <c r="AC37" s="269"/>
      <c r="AD37" s="108" t="e">
        <f t="shared" si="4"/>
        <v>#N/A</v>
      </c>
      <c r="AE37" s="114"/>
      <c r="AF37" s="114"/>
      <c r="AG37" s="269"/>
      <c r="AH37" s="108" t="e">
        <f t="shared" si="5"/>
        <v>#N/A</v>
      </c>
      <c r="AI37" s="114"/>
      <c r="AJ37" s="114"/>
      <c r="AK37" s="269">
        <v>49</v>
      </c>
      <c r="AL37" s="107">
        <f>IF(ISNUMBER(AK37),IF(AK37&lt;='[1]Reference (GIRLS)'!$F$25,5,IF(AK37&lt;='[1]Reference (GIRLS)'!$G$25,10,IF(AK37&lt;='[1]Reference (GIRLS)'!$H$25,25,IF(AK37&lt;='[1]Reference (GIRLS)'!$I$25,50,IF(AK37&lt;='[1]Reference (GIRLS)'!$J$25,75,IF(AK37&lt;='[1]Reference (GIRLS)'!$K$25,90,IF(AK37&lt;='[1]Reference (GIRLS)'!$L$25,95,IF(AK37&gt;'[1]Reference (GIRLS)'!$L$25,95)))))))),"")</f>
        <v>95</v>
      </c>
      <c r="AM37" s="107"/>
      <c r="AN37" s="104" t="str">
        <f t="shared" si="24"/>
        <v>3</v>
      </c>
      <c r="AO37" s="108">
        <f>RANK(AK37,$AK$3:$AK$30)</f>
        <v>10</v>
      </c>
      <c r="AP37" s="114"/>
      <c r="AQ37" s="307">
        <v>8.0555555555555561E-2</v>
      </c>
      <c r="AR37" s="107">
        <f t="shared" si="44"/>
        <v>3.5714285714285716</v>
      </c>
      <c r="AS37" s="249" t="str">
        <f t="shared" si="45"/>
        <v>5</v>
      </c>
      <c r="AT37" s="108">
        <f>RANK(AQ37,AQ3:AQ30,1)</f>
        <v>3</v>
      </c>
      <c r="AU37" s="114"/>
      <c r="AV37" s="283">
        <v>6</v>
      </c>
      <c r="AW37" s="107">
        <f t="shared" si="10"/>
        <v>1.4285714285714286</v>
      </c>
      <c r="AX37" s="104" t="str">
        <f t="shared" si="21"/>
        <v>1</v>
      </c>
      <c r="AY37" s="108">
        <f>RANK(AV37,$AV$3:$AV$30)</f>
        <v>22</v>
      </c>
      <c r="AZ37" s="114"/>
      <c r="BA37" s="192">
        <v>7.55</v>
      </c>
      <c r="BB37" s="107">
        <f t="shared" si="12"/>
        <v>2.1428571428571428</v>
      </c>
      <c r="BC37" s="104" t="str">
        <f>IF(BA37&lt;=7,"7",IF(BA37&lt;=7.1,"6",IF(BA37&lt;=7.2,"5",IF(BA37&lt;=7.3,"4",IF(BA37&lt;=7.4,"3",IF(BA37&lt;=7.5,"2",IF(BA37&gt;7.5,"1")))))))</f>
        <v>1</v>
      </c>
      <c r="BD37" s="108">
        <f>RANK(BA37,BA3:BA37,1)</f>
        <v>24</v>
      </c>
      <c r="BE37" s="114"/>
      <c r="BF37" s="269">
        <f t="shared" si="14"/>
        <v>9.25</v>
      </c>
      <c r="BG37" s="106">
        <v>1.5</v>
      </c>
      <c r="BH37" s="106">
        <v>2.75</v>
      </c>
      <c r="BI37" s="106">
        <v>1.5</v>
      </c>
      <c r="BJ37" s="106">
        <v>1.5</v>
      </c>
      <c r="BK37" s="106">
        <v>2</v>
      </c>
      <c r="BL37" s="252">
        <f>BL18/BM18*BM37</f>
        <v>2</v>
      </c>
      <c r="BM37" s="249" t="str">
        <f>IF(BF37&gt;=22.5,"10",IF(BF37&gt;=20,"8",IF(BF37&gt;=17.5,"6",IF(BF37&gt;=15,"4",IF(BF37&gt;=12.5,"2",IF(BF37&lt;12.5,"1"))))))</f>
        <v>1</v>
      </c>
      <c r="BN37" s="108">
        <f>RANK(BF37,$BF$3:$BF$37)</f>
        <v>25</v>
      </c>
      <c r="BO37" s="109"/>
      <c r="BP37" s="110"/>
      <c r="BQ37" s="278">
        <f t="shared" si="16"/>
        <v>30.642857142857142</v>
      </c>
      <c r="BR37" s="268">
        <f>RANK(BQ37,$BQ$3:$BQ$69)</f>
        <v>30</v>
      </c>
    </row>
    <row r="38" spans="1:72">
      <c r="A38" s="257">
        <v>74</v>
      </c>
      <c r="C38" s="110"/>
      <c r="E38" s="285"/>
      <c r="G38" s="104" t="s">
        <v>95</v>
      </c>
      <c r="H38" s="269" t="s">
        <v>71</v>
      </c>
      <c r="I38" s="136"/>
      <c r="J38" s="108" t="e">
        <f>RANK(I38,I3:I30,1)</f>
        <v>#N/A</v>
      </c>
      <c r="K38" s="109"/>
      <c r="L38" s="136"/>
      <c r="M38" s="275" t="e">
        <f>RANK(L38,L3:L30,1)</f>
        <v>#N/A</v>
      </c>
      <c r="N38" s="109"/>
      <c r="O38" s="283"/>
      <c r="P38" s="107"/>
      <c r="Q38" s="244"/>
      <c r="S38" s="108" t="e">
        <f>RANK(O38,$O$3:$O$38)</f>
        <v>#N/A</v>
      </c>
      <c r="T38" s="114"/>
      <c r="U38" s="283"/>
      <c r="V38" s="107" t="str">
        <f>IF(ISNUMBER(U38),IF(U38&lt;='Reference (GIRLS)'!$F$10,5,IF(U38&lt;='Reference (GIRLS)'!$G$10,10,IF(U38&lt;='Reference (GIRLS)'!$H$10,25,IF(U38&lt;='Reference (GIRLS)'!$I$10,50,IF(U38&lt;='Reference (GIRLS)'!$J$10,75,IF(U38&lt;='Reference (GIRLS)'!$K$10,90,IF(U38&lt;='Reference (GIRLS)'!$L$10,95,IF(U38&gt;'Reference (GIRLS)'!$L$10,95)))))))),"")</f>
        <v/>
      </c>
      <c r="W38" s="108" t="e">
        <f t="shared" si="2"/>
        <v>#N/A</v>
      </c>
      <c r="X38" s="114"/>
      <c r="Y38" s="269"/>
      <c r="Z38" s="108" t="e">
        <f t="shared" si="3"/>
        <v>#N/A</v>
      </c>
      <c r="AA38" s="114"/>
      <c r="AB38" s="114"/>
      <c r="AC38" s="269"/>
      <c r="AD38" s="108" t="e">
        <f t="shared" si="4"/>
        <v>#N/A</v>
      </c>
      <c r="AE38" s="114"/>
      <c r="AF38" s="114"/>
      <c r="AG38" s="269"/>
      <c r="AH38" s="108" t="e">
        <f t="shared" si="5"/>
        <v>#N/A</v>
      </c>
      <c r="AI38" s="114"/>
      <c r="AJ38" s="114"/>
      <c r="AK38" s="269"/>
      <c r="AL38" s="107"/>
      <c r="AM38" s="107"/>
      <c r="AN38" s="249"/>
      <c r="AO38" s="108" t="e">
        <f>RANK(AK38,$AK$3:$AK$30)</f>
        <v>#N/A</v>
      </c>
      <c r="AP38" s="114"/>
      <c r="AQ38" s="284"/>
      <c r="AR38" s="107"/>
      <c r="AT38" s="108" t="e">
        <f>RANK(AQ38,AQ3:AQ38,1)</f>
        <v>#N/A</v>
      </c>
      <c r="AU38" s="114"/>
      <c r="AV38" s="283"/>
      <c r="AW38" s="107"/>
      <c r="AY38" s="108" t="e">
        <f>RANK(AV38,$AV$3:$AV$30)</f>
        <v>#N/A</v>
      </c>
      <c r="AZ38" s="114"/>
      <c r="BA38" s="192"/>
      <c r="BB38" s="107"/>
      <c r="BD38" s="108" t="e">
        <f>RANK(BA38,BA3:BA30,1)</f>
        <v>#N/A</v>
      </c>
      <c r="BE38" s="114"/>
      <c r="BF38" s="269">
        <f t="shared" si="14"/>
        <v>0</v>
      </c>
      <c r="BG38" s="106"/>
      <c r="BH38" s="106"/>
      <c r="BI38" s="106"/>
      <c r="BJ38" s="106"/>
      <c r="BK38" s="106"/>
      <c r="BL38" s="107"/>
      <c r="BM38" s="249" t="str">
        <f t="shared" si="39"/>
        <v>0</v>
      </c>
      <c r="BN38" s="108">
        <f t="shared" si="15"/>
        <v>23</v>
      </c>
      <c r="BO38" s="109"/>
      <c r="BP38" s="110"/>
      <c r="BQ38" s="304">
        <f t="shared" ref="BQ38:BQ39" si="46">SUM(Q38,AM38,AR38,AW38,BB38,BL38)</f>
        <v>0</v>
      </c>
      <c r="BR38" s="268"/>
    </row>
    <row r="39" spans="1:72">
      <c r="A39" s="257">
        <v>75</v>
      </c>
      <c r="C39" s="110"/>
      <c r="E39" s="285"/>
      <c r="G39" s="104" t="s">
        <v>95</v>
      </c>
      <c r="H39" s="269" t="s">
        <v>71</v>
      </c>
      <c r="I39" s="136"/>
      <c r="J39" s="108" t="e">
        <f>RANK(I39,I3:I30,1)</f>
        <v>#N/A</v>
      </c>
      <c r="K39" s="109"/>
      <c r="L39" s="136"/>
      <c r="M39" s="275" t="e">
        <f>RANK(L39,L3:L30,1)</f>
        <v>#N/A</v>
      </c>
      <c r="N39" s="109"/>
      <c r="O39" s="283"/>
      <c r="P39" s="107"/>
      <c r="Q39" s="244"/>
      <c r="S39" s="108" t="e">
        <f>RANK(O39,$O$3:$O$39)</f>
        <v>#N/A</v>
      </c>
      <c r="T39" s="114"/>
      <c r="U39" s="283"/>
      <c r="V39" s="107" t="str">
        <f>IF(ISNUMBER(U39),IF(U39&lt;='Reference (GIRLS)'!$F$10,5,IF(U39&lt;='Reference (GIRLS)'!$G$10,10,IF(U39&lt;='Reference (GIRLS)'!$H$10,25,IF(U39&lt;='Reference (GIRLS)'!$I$10,50,IF(U39&lt;='Reference (GIRLS)'!$J$10,75,IF(U39&lt;='Reference (GIRLS)'!$K$10,90,IF(U39&lt;='Reference (GIRLS)'!$L$10,95,IF(U39&gt;'Reference (GIRLS)'!$L$10,95)))))))),"")</f>
        <v/>
      </c>
      <c r="W39" s="108" t="e">
        <f t="shared" si="2"/>
        <v>#N/A</v>
      </c>
      <c r="X39" s="114"/>
      <c r="Y39" s="269"/>
      <c r="Z39" s="108" t="e">
        <f t="shared" si="3"/>
        <v>#N/A</v>
      </c>
      <c r="AA39" s="114"/>
      <c r="AB39" s="114"/>
      <c r="AC39" s="269"/>
      <c r="AD39" s="108" t="e">
        <f t="shared" si="4"/>
        <v>#N/A</v>
      </c>
      <c r="AE39" s="114"/>
      <c r="AF39" s="114"/>
      <c r="AG39" s="269"/>
      <c r="AH39" s="108" t="e">
        <f t="shared" si="5"/>
        <v>#N/A</v>
      </c>
      <c r="AI39" s="114"/>
      <c r="AJ39" s="114"/>
      <c r="AK39" s="269"/>
      <c r="AL39" s="107"/>
      <c r="AM39" s="107"/>
      <c r="AN39" s="249"/>
      <c r="AO39" s="108" t="e">
        <f>RANK(AK39,$AK$3:$AK$30)</f>
        <v>#N/A</v>
      </c>
      <c r="AP39" s="114"/>
      <c r="AQ39" s="284"/>
      <c r="AR39" s="107"/>
      <c r="AT39" s="108" t="e">
        <f>RANK(AQ39,AQ3:AQ30,1)</f>
        <v>#N/A</v>
      </c>
      <c r="AU39" s="114"/>
      <c r="AV39" s="283"/>
      <c r="AW39" s="107"/>
      <c r="AY39" s="108" t="e">
        <f>RANK(AV39,$AV$3:$AV$30)</f>
        <v>#N/A</v>
      </c>
      <c r="AZ39" s="114"/>
      <c r="BA39" s="192"/>
      <c r="BB39" s="107"/>
      <c r="BD39" s="108" t="e">
        <f>RANK(BA39,BA3:BA30,1)</f>
        <v>#N/A</v>
      </c>
      <c r="BE39" s="114"/>
      <c r="BF39" s="269">
        <f t="shared" si="14"/>
        <v>0</v>
      </c>
      <c r="BG39" s="106"/>
      <c r="BH39" s="106"/>
      <c r="BI39" s="106"/>
      <c r="BJ39" s="106"/>
      <c r="BK39" s="106"/>
      <c r="BL39" s="107"/>
      <c r="BM39" s="249" t="str">
        <f t="shared" si="39"/>
        <v>0</v>
      </c>
      <c r="BN39" s="108">
        <f t="shared" si="15"/>
        <v>23</v>
      </c>
      <c r="BO39" s="109"/>
      <c r="BP39" s="110"/>
      <c r="BQ39" s="304">
        <f t="shared" si="46"/>
        <v>0</v>
      </c>
      <c r="BR39" s="268"/>
    </row>
    <row r="40" spans="1:72">
      <c r="A40" s="257"/>
      <c r="C40" s="110"/>
      <c r="E40" s="285"/>
      <c r="H40" s="269"/>
      <c r="I40" s="136"/>
      <c r="J40" s="108"/>
      <c r="K40" s="109"/>
      <c r="L40" s="136"/>
      <c r="M40" s="275"/>
      <c r="N40" s="109"/>
      <c r="O40" s="283"/>
      <c r="P40" s="107"/>
      <c r="Q40" s="244"/>
      <c r="S40" s="108"/>
      <c r="T40" s="114"/>
      <c r="U40" s="283"/>
      <c r="V40" s="107"/>
      <c r="W40" s="108"/>
      <c r="X40" s="114"/>
      <c r="Y40" s="269"/>
      <c r="Z40" s="108"/>
      <c r="AA40" s="114"/>
      <c r="AB40" s="114"/>
      <c r="AC40" s="269"/>
      <c r="AD40" s="108"/>
      <c r="AE40" s="114"/>
      <c r="AF40" s="114"/>
      <c r="AG40" s="269"/>
      <c r="AH40" s="108"/>
      <c r="AI40" s="114"/>
      <c r="AJ40" s="114"/>
      <c r="AK40" s="269"/>
      <c r="AL40" s="107"/>
      <c r="AM40" s="107"/>
      <c r="AN40" s="249"/>
      <c r="AO40" s="108"/>
      <c r="AP40" s="114"/>
      <c r="AQ40" s="284"/>
      <c r="AR40" s="107"/>
      <c r="AT40" s="108"/>
      <c r="AU40" s="114"/>
      <c r="AV40" s="283"/>
      <c r="AW40" s="107"/>
      <c r="AY40" s="108"/>
      <c r="AZ40" s="114"/>
      <c r="BA40" s="192"/>
      <c r="BB40" s="107"/>
      <c r="BD40" s="108"/>
      <c r="BE40" s="114"/>
      <c r="BF40" s="269"/>
      <c r="BG40" s="106"/>
      <c r="BH40" s="106"/>
      <c r="BI40" s="106"/>
      <c r="BJ40" s="106"/>
      <c r="BK40" s="106"/>
      <c r="BL40" s="107"/>
      <c r="BN40" s="108"/>
      <c r="BO40" s="109"/>
      <c r="BP40" s="110"/>
      <c r="BQ40" s="107"/>
      <c r="BR40" s="268"/>
    </row>
    <row r="41" spans="1:72" s="112" customFormat="1">
      <c r="A41" s="104"/>
      <c r="C41" s="105"/>
      <c r="D41" s="105"/>
      <c r="E41" s="105"/>
      <c r="F41" s="105"/>
      <c r="G41" s="105"/>
      <c r="H41" s="105"/>
      <c r="I41" s="105"/>
      <c r="J41" s="114"/>
      <c r="K41" s="109"/>
      <c r="L41" s="105"/>
      <c r="M41" s="276"/>
      <c r="N41" s="138"/>
      <c r="O41" s="134"/>
      <c r="P41" s="134"/>
      <c r="Q41" s="135"/>
      <c r="R41" s="134"/>
      <c r="S41" s="113"/>
      <c r="T41" s="113"/>
      <c r="U41" s="134"/>
      <c r="V41" s="134"/>
      <c r="W41" s="113"/>
      <c r="X41" s="113"/>
      <c r="Y41" s="134"/>
      <c r="Z41" s="113"/>
      <c r="AA41" s="113"/>
      <c r="AB41" s="113"/>
      <c r="AC41" s="134"/>
      <c r="AD41" s="113"/>
      <c r="AE41" s="113"/>
      <c r="AF41" s="113"/>
      <c r="AG41" s="134"/>
      <c r="AH41" s="113"/>
      <c r="AI41" s="113"/>
      <c r="AJ41" s="113"/>
      <c r="AK41" s="134"/>
      <c r="AL41" s="134"/>
      <c r="AM41" s="135"/>
      <c r="AN41" s="134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05"/>
      <c r="BG41" s="105"/>
      <c r="BH41" s="105"/>
      <c r="BI41" s="105"/>
      <c r="BJ41" s="105"/>
      <c r="BK41" s="105"/>
      <c r="BL41" s="113"/>
      <c r="BM41" s="257"/>
      <c r="BN41" s="113"/>
      <c r="BO41" s="109"/>
      <c r="BP41" s="114"/>
      <c r="BQ41" s="105"/>
      <c r="BR41" s="109"/>
      <c r="BS41" s="105"/>
      <c r="BT41" s="105"/>
    </row>
    <row r="42" spans="1:72" s="112" customFormat="1" ht="16" thickBot="1">
      <c r="A42" s="104"/>
      <c r="C42" s="105"/>
      <c r="D42" s="105"/>
      <c r="E42" s="105"/>
      <c r="F42" s="105"/>
      <c r="H42" s="105"/>
      <c r="I42" s="134" t="s">
        <v>71</v>
      </c>
      <c r="J42" s="262"/>
      <c r="K42" s="109"/>
      <c r="L42" s="105"/>
      <c r="M42" s="272" t="s">
        <v>71</v>
      </c>
      <c r="N42" s="134"/>
      <c r="Q42" s="134" t="s">
        <v>71</v>
      </c>
      <c r="R42" s="262"/>
      <c r="S42" s="113"/>
      <c r="T42" s="113"/>
      <c r="V42" s="134" t="s">
        <v>71</v>
      </c>
      <c r="W42" s="134"/>
      <c r="Z42" s="134" t="s">
        <v>71</v>
      </c>
      <c r="AB42" s="134" t="s">
        <v>71</v>
      </c>
      <c r="AD42" s="134" t="s">
        <v>71</v>
      </c>
      <c r="AE42" s="134"/>
      <c r="AF42" s="113"/>
      <c r="AH42" s="134" t="s">
        <v>71</v>
      </c>
      <c r="AI42" s="134"/>
      <c r="AJ42" s="113"/>
      <c r="AL42" s="134" t="s">
        <v>71</v>
      </c>
      <c r="AM42" s="262"/>
      <c r="AO42" s="113"/>
      <c r="AP42" s="113"/>
      <c r="AR42" s="134" t="s">
        <v>71</v>
      </c>
      <c r="AS42" s="262"/>
      <c r="AT42" s="113"/>
      <c r="AU42" s="113"/>
      <c r="AW42" s="134" t="s">
        <v>71</v>
      </c>
      <c r="AX42" s="134"/>
      <c r="AY42" s="113"/>
      <c r="AZ42" s="113"/>
      <c r="BB42" s="134" t="s">
        <v>71</v>
      </c>
      <c r="BC42" s="134"/>
      <c r="BD42" s="113"/>
      <c r="BE42" s="113"/>
      <c r="BG42" s="134" t="s">
        <v>71</v>
      </c>
      <c r="BH42" s="134" t="s">
        <v>71</v>
      </c>
      <c r="BI42" s="134" t="s">
        <v>71</v>
      </c>
      <c r="BJ42" s="134" t="s">
        <v>71</v>
      </c>
      <c r="BK42" s="134" t="s">
        <v>71</v>
      </c>
      <c r="BL42" s="134" t="s">
        <v>71</v>
      </c>
      <c r="BM42" s="272"/>
      <c r="BN42" s="113"/>
      <c r="BO42" s="109"/>
      <c r="BP42" s="114"/>
      <c r="BQ42" s="105"/>
      <c r="BR42" s="109"/>
      <c r="BS42" s="105"/>
      <c r="BT42" s="105"/>
    </row>
    <row r="43" spans="1:72" ht="14.5" customHeight="1">
      <c r="H43" s="125" t="s">
        <v>2</v>
      </c>
      <c r="I43" s="126">
        <f>COUNT(I3:I30)</f>
        <v>0</v>
      </c>
      <c r="J43" s="140"/>
      <c r="L43" s="125" t="s">
        <v>2</v>
      </c>
      <c r="M43" s="126">
        <f>COUNT(L3:L30)</f>
        <v>0</v>
      </c>
      <c r="N43" s="140"/>
      <c r="P43" s="125" t="s">
        <v>2</v>
      </c>
      <c r="Q43" s="126">
        <f>COUNT(O3:O30)</f>
        <v>28</v>
      </c>
      <c r="R43" s="140"/>
      <c r="T43" s="140"/>
      <c r="U43" s="125" t="s">
        <v>2</v>
      </c>
      <c r="V43" s="126">
        <f>COUNT(U3:U30)</f>
        <v>28</v>
      </c>
      <c r="W43" s="140"/>
      <c r="X43" s="143"/>
      <c r="Y43" s="125" t="s">
        <v>2</v>
      </c>
      <c r="Z43" s="126">
        <f>COUNT(Y3:Y30)</f>
        <v>0</v>
      </c>
      <c r="AA43" s="125" t="s">
        <v>2</v>
      </c>
      <c r="AB43" s="126">
        <f>COUNT(AA3:AA30)</f>
        <v>0</v>
      </c>
      <c r="AC43" s="125" t="s">
        <v>2</v>
      </c>
      <c r="AD43" s="126">
        <f>COUNT(AC3:AC30)</f>
        <v>0</v>
      </c>
      <c r="AE43" s="140"/>
      <c r="AF43" s="140"/>
      <c r="AG43" s="125" t="s">
        <v>2</v>
      </c>
      <c r="AH43" s="126">
        <f>COUNT(AG3:AG30)</f>
        <v>0</v>
      </c>
      <c r="AI43" s="140"/>
      <c r="AJ43" s="140"/>
      <c r="AK43" s="125" t="s">
        <v>2</v>
      </c>
      <c r="AL43" s="126">
        <f>COUNT(AK3:AK30)</f>
        <v>28</v>
      </c>
      <c r="AM43" s="140"/>
      <c r="AN43" s="143"/>
      <c r="AP43" s="140"/>
      <c r="AQ43" s="125" t="s">
        <v>2</v>
      </c>
      <c r="AR43" s="126">
        <f>COUNT(AQ3:AQ30)</f>
        <v>28</v>
      </c>
      <c r="AS43" s="140"/>
      <c r="AT43" s="140"/>
      <c r="AU43" s="140"/>
      <c r="AV43" s="125" t="s">
        <v>2</v>
      </c>
      <c r="AW43" s="126">
        <f>COUNT(AV3:AV30)</f>
        <v>28</v>
      </c>
      <c r="AX43" s="140"/>
      <c r="AY43" s="140"/>
      <c r="AZ43" s="140"/>
      <c r="BA43" s="125" t="s">
        <v>2</v>
      </c>
      <c r="BB43" s="126">
        <f>COUNT(BA3:BA30)</f>
        <v>28</v>
      </c>
      <c r="BC43" s="265"/>
      <c r="BD43" s="140"/>
      <c r="BE43" s="140"/>
      <c r="BF43" s="125" t="s">
        <v>2</v>
      </c>
      <c r="BG43" s="126">
        <f>COUNT(BG3:BG30)</f>
        <v>22</v>
      </c>
      <c r="BH43" s="126">
        <f>COUNT(BH3:BH30)</f>
        <v>22</v>
      </c>
      <c r="BI43" s="126">
        <f>COUNT(BI3:BI30)</f>
        <v>22</v>
      </c>
      <c r="BJ43" s="126">
        <f>COUNT(BJ3:BJ30)</f>
        <v>22</v>
      </c>
      <c r="BK43" s="126">
        <f>COUNT(BK3:BK30)</f>
        <v>22</v>
      </c>
      <c r="BL43" s="184">
        <f>COUNT(BG3:BG30)</f>
        <v>22</v>
      </c>
      <c r="BM43" s="265"/>
      <c r="BQ43" s="117"/>
      <c r="BR43" s="118"/>
    </row>
    <row r="44" spans="1:72">
      <c r="H44" s="127" t="s">
        <v>67</v>
      </c>
      <c r="I44" s="129" t="e">
        <f>AVERAGE(I3:I30)</f>
        <v>#DIV/0!</v>
      </c>
      <c r="J44" s="142"/>
      <c r="L44" s="127" t="s">
        <v>67</v>
      </c>
      <c r="M44" s="129" t="e">
        <f>AVERAGE(L3:L30)</f>
        <v>#DIV/0!</v>
      </c>
      <c r="N44" s="142"/>
      <c r="P44" s="127" t="s">
        <v>67</v>
      </c>
      <c r="Q44" s="129">
        <f>AVERAGE(O3:O30)</f>
        <v>150.89285714285714</v>
      </c>
      <c r="R44" s="142"/>
      <c r="T44" s="142"/>
      <c r="U44" s="127" t="s">
        <v>67</v>
      </c>
      <c r="V44" s="129">
        <f>AVERAGE(U3:U30)</f>
        <v>39.748214285714297</v>
      </c>
      <c r="W44" s="142"/>
      <c r="X44" s="144"/>
      <c r="Y44" s="127" t="s">
        <v>67</v>
      </c>
      <c r="Z44" s="129" t="e">
        <f>AVERAGE(Y3:Y30)</f>
        <v>#DIV/0!</v>
      </c>
      <c r="AA44" s="127" t="s">
        <v>67</v>
      </c>
      <c r="AB44" s="129" t="e">
        <f>AVERAGE(AA3:AA30)</f>
        <v>#DIV/0!</v>
      </c>
      <c r="AC44" s="127" t="s">
        <v>67</v>
      </c>
      <c r="AD44" s="129" t="e">
        <f>AVERAGE(AC3:AC30)</f>
        <v>#DIV/0!</v>
      </c>
      <c r="AE44" s="142"/>
      <c r="AF44" s="142"/>
      <c r="AG44" s="127" t="s">
        <v>67</v>
      </c>
      <c r="AH44" s="129" t="e">
        <f>AVERAGE(AG3:AG30)</f>
        <v>#DIV/0!</v>
      </c>
      <c r="AI44" s="142"/>
      <c r="AJ44" s="142"/>
      <c r="AK44" s="127" t="s">
        <v>67</v>
      </c>
      <c r="AL44" s="129">
        <f>AVERAGE(AK3:AK30)</f>
        <v>46.892857142857146</v>
      </c>
      <c r="AM44" s="142"/>
      <c r="AN44" s="144"/>
      <c r="AP44" s="142"/>
      <c r="AQ44" s="127" t="s">
        <v>67</v>
      </c>
      <c r="AR44" s="190">
        <f>AVERAGE(AQ3:AQ30)</f>
        <v>9.3377976190476192E-2</v>
      </c>
      <c r="AS44" s="267"/>
      <c r="AT44" s="142"/>
      <c r="AU44" s="142"/>
      <c r="AV44" s="127" t="s">
        <v>67</v>
      </c>
      <c r="AW44" s="128">
        <f>AVERAGE(AV3:AV30)</f>
        <v>7.367857142857142</v>
      </c>
      <c r="AX44" s="141"/>
      <c r="AY44" s="142"/>
      <c r="AZ44" s="142"/>
      <c r="BA44" s="127" t="s">
        <v>67</v>
      </c>
      <c r="BB44" s="197">
        <f>AVERAGE(BA3:BA30)</f>
        <v>7.4085714285714293</v>
      </c>
      <c r="BC44" s="266"/>
      <c r="BD44" s="142"/>
      <c r="BE44" s="142"/>
      <c r="BF44" s="127" t="s">
        <v>67</v>
      </c>
      <c r="BG44" s="197">
        <f>AVERAGE(BG3:BG30)</f>
        <v>2.9772727272727271</v>
      </c>
      <c r="BH44" s="197">
        <f>AVERAGE(BH3:BH30)</f>
        <v>3.122727272727273</v>
      </c>
      <c r="BI44" s="197">
        <f>AVERAGE(BI3:BI30)</f>
        <v>2.6090909090909093</v>
      </c>
      <c r="BJ44" s="197">
        <f>AVERAGE(BJ3:BJ30)</f>
        <v>2.4772727272727271</v>
      </c>
      <c r="BK44" s="197">
        <f>AVERAGE(BK3:BK30)</f>
        <v>2.7045454545454546</v>
      </c>
      <c r="BL44" s="129">
        <f>SUM(BF3:BF30)/BL43</f>
        <v>13.890909090909089</v>
      </c>
      <c r="BM44" s="142"/>
      <c r="BQ44" s="119"/>
      <c r="BR44" s="120"/>
    </row>
    <row r="45" spans="1:72">
      <c r="H45" s="127" t="s">
        <v>48</v>
      </c>
      <c r="I45" s="128" t="e">
        <f>STDEV(I3:I30)</f>
        <v>#DIV/0!</v>
      </c>
      <c r="J45" s="141"/>
      <c r="L45" s="127" t="s">
        <v>48</v>
      </c>
      <c r="M45" s="128" t="e">
        <f>STDEV(L3:L30)</f>
        <v>#DIV/0!</v>
      </c>
      <c r="N45" s="141"/>
      <c r="P45" s="127" t="s">
        <v>48</v>
      </c>
      <c r="Q45" s="128">
        <f>STDEV(O3:O30)</f>
        <v>8.4600117577813645</v>
      </c>
      <c r="R45" s="141"/>
      <c r="T45" s="141"/>
      <c r="U45" s="127" t="s">
        <v>48</v>
      </c>
      <c r="V45" s="128">
        <f>STDEV(U3:U30)</f>
        <v>7.8280653934565461</v>
      </c>
      <c r="W45" s="141"/>
      <c r="X45" s="144"/>
      <c r="Y45" s="127" t="s">
        <v>48</v>
      </c>
      <c r="Z45" s="128" t="e">
        <f>STDEV(Y3:Y30)</f>
        <v>#DIV/0!</v>
      </c>
      <c r="AA45" s="127" t="s">
        <v>48</v>
      </c>
      <c r="AB45" s="128" t="e">
        <f>STDEV(AA3:AA30)</f>
        <v>#DIV/0!</v>
      </c>
      <c r="AC45" s="127" t="s">
        <v>48</v>
      </c>
      <c r="AD45" s="128" t="e">
        <f>STDEV(AC3:AC30)</f>
        <v>#DIV/0!</v>
      </c>
      <c r="AE45" s="141"/>
      <c r="AF45" s="141"/>
      <c r="AG45" s="127" t="s">
        <v>48</v>
      </c>
      <c r="AH45" s="128" t="e">
        <f>STDEV(AG3:AG30)</f>
        <v>#DIV/0!</v>
      </c>
      <c r="AI45" s="141"/>
      <c r="AJ45" s="141"/>
      <c r="AK45" s="127" t="s">
        <v>48</v>
      </c>
      <c r="AL45" s="128">
        <f>STDEV(AK3:AK30)</f>
        <v>7.470134540482527</v>
      </c>
      <c r="AM45" s="141"/>
      <c r="AN45" s="144"/>
      <c r="AP45" s="141"/>
      <c r="AQ45" s="127" t="s">
        <v>48</v>
      </c>
      <c r="AR45" s="190">
        <f>STDEV(AQ3:AQ30)</f>
        <v>1.4911531020973014E-2</v>
      </c>
      <c r="AS45" s="267"/>
      <c r="AT45" s="141"/>
      <c r="AU45" s="141"/>
      <c r="AV45" s="127" t="s">
        <v>48</v>
      </c>
      <c r="AW45" s="128">
        <f>STDEV(AV3:AV30)</f>
        <v>1.6845273150448654</v>
      </c>
      <c r="AX45" s="141"/>
      <c r="AY45" s="141"/>
      <c r="AZ45" s="141"/>
      <c r="BA45" s="127" t="s">
        <v>48</v>
      </c>
      <c r="BB45" s="197">
        <f>STDEV(BA3:BA30)</f>
        <v>0.33038377556024018</v>
      </c>
      <c r="BC45" s="266"/>
      <c r="BD45" s="141"/>
      <c r="BE45" s="141"/>
      <c r="BF45" s="127" t="s">
        <v>48</v>
      </c>
      <c r="BG45" s="197">
        <f>STDEV(BG3:BG30)</f>
        <v>1.0056657677198906</v>
      </c>
      <c r="BH45" s="197">
        <f>STDEV(BH3:BH30)</f>
        <v>0.90917640290634993</v>
      </c>
      <c r="BI45" s="197">
        <f>STDEV(BI3:BI30)</f>
        <v>1.320501019962856</v>
      </c>
      <c r="BJ45" s="197">
        <f>STDEV(BJ3:BJ30)</f>
        <v>1.3316412423278272</v>
      </c>
      <c r="BK45" s="197">
        <f>STDEV(BK3:BK30)</f>
        <v>1.3062039776270902</v>
      </c>
      <c r="BL45" s="129">
        <f>STDEV(BF3:BF30)</f>
        <v>7.4379265472812612</v>
      </c>
      <c r="BM45" s="142"/>
      <c r="BQ45" s="119"/>
      <c r="BR45" s="120"/>
    </row>
    <row r="46" spans="1:72">
      <c r="H46" s="127" t="s">
        <v>68</v>
      </c>
      <c r="I46" s="129">
        <f>MAX(I3:I30)</f>
        <v>0</v>
      </c>
      <c r="J46" s="142"/>
      <c r="L46" s="127" t="s">
        <v>68</v>
      </c>
      <c r="M46" s="129">
        <f>MAX(L3:L30)</f>
        <v>0</v>
      </c>
      <c r="N46" s="142"/>
      <c r="P46" s="127" t="s">
        <v>68</v>
      </c>
      <c r="Q46" s="129">
        <f>MAX(O3:O30)</f>
        <v>164.6</v>
      </c>
      <c r="R46" s="142"/>
      <c r="T46" s="142"/>
      <c r="U46" s="127" t="s">
        <v>68</v>
      </c>
      <c r="V46" s="129">
        <f>MAX(U3:U30)</f>
        <v>54.65</v>
      </c>
      <c r="W46" s="142"/>
      <c r="X46" s="144"/>
      <c r="Y46" s="127" t="s">
        <v>68</v>
      </c>
      <c r="Z46" s="129">
        <f>MAX(Y3:Y30)</f>
        <v>0</v>
      </c>
      <c r="AA46" s="127" t="s">
        <v>68</v>
      </c>
      <c r="AB46" s="129">
        <f>MAX(AA3:AA30)</f>
        <v>0</v>
      </c>
      <c r="AC46" s="127" t="s">
        <v>68</v>
      </c>
      <c r="AD46" s="129">
        <f>MAX(AC3:AC30)</f>
        <v>0</v>
      </c>
      <c r="AE46" s="142"/>
      <c r="AF46" s="142"/>
      <c r="AG46" s="127" t="s">
        <v>68</v>
      </c>
      <c r="AH46" s="129">
        <f>MAX(AG3:AG30)</f>
        <v>0</v>
      </c>
      <c r="AI46" s="142"/>
      <c r="AJ46" s="142"/>
      <c r="AK46" s="127" t="s">
        <v>68</v>
      </c>
      <c r="AL46" s="129">
        <f>MAX(AK3:AK30)</f>
        <v>59</v>
      </c>
      <c r="AM46" s="142"/>
      <c r="AN46" s="144"/>
      <c r="AP46" s="142"/>
      <c r="AQ46" s="127" t="s">
        <v>68</v>
      </c>
      <c r="AR46" s="190">
        <f>MAX(AQ3:AQ30)</f>
        <v>0.15069444444444444</v>
      </c>
      <c r="AS46" s="267"/>
      <c r="AT46" s="142"/>
      <c r="AU46" s="142"/>
      <c r="AV46" s="127" t="s">
        <v>68</v>
      </c>
      <c r="AW46" s="128">
        <f>MAX(AV3:AV30)</f>
        <v>10.7</v>
      </c>
      <c r="AX46" s="141"/>
      <c r="AY46" s="142"/>
      <c r="AZ46" s="142"/>
      <c r="BA46" s="127" t="s">
        <v>68</v>
      </c>
      <c r="BB46" s="197">
        <f>MAX(BA3:BA30)</f>
        <v>8.1</v>
      </c>
      <c r="BC46" s="266"/>
      <c r="BD46" s="142"/>
      <c r="BE46" s="142"/>
      <c r="BF46" s="127" t="s">
        <v>68</v>
      </c>
      <c r="BG46" s="197">
        <f>MAX(BG3:BG30)</f>
        <v>5</v>
      </c>
      <c r="BH46" s="197">
        <f>MAX(BH3:BH30)</f>
        <v>4.5</v>
      </c>
      <c r="BI46" s="197">
        <f>MAX(BI3:BI30)</f>
        <v>5</v>
      </c>
      <c r="BJ46" s="197">
        <f>MAX(BJ3:BJ30)</f>
        <v>5</v>
      </c>
      <c r="BK46" s="197">
        <f>MAX(BK3:BK30)</f>
        <v>5</v>
      </c>
      <c r="BL46" s="129">
        <f>MAX(BF3:BF30)</f>
        <v>24.2</v>
      </c>
      <c r="BM46" s="142"/>
      <c r="BQ46" s="119"/>
      <c r="BR46" s="120"/>
    </row>
    <row r="47" spans="1:72" ht="16" thickBot="1">
      <c r="H47" s="130" t="s">
        <v>69</v>
      </c>
      <c r="I47" s="131">
        <f>MIN(I3:I30)</f>
        <v>0</v>
      </c>
      <c r="J47" s="142"/>
      <c r="L47" s="130" t="s">
        <v>69</v>
      </c>
      <c r="M47" s="131">
        <f>MIN(L3:L30)</f>
        <v>0</v>
      </c>
      <c r="N47" s="142"/>
      <c r="P47" s="130" t="s">
        <v>69</v>
      </c>
      <c r="Q47" s="131">
        <f>MIN(O3:O30)</f>
        <v>135.5</v>
      </c>
      <c r="R47" s="142"/>
      <c r="T47" s="142"/>
      <c r="U47" s="130" t="s">
        <v>69</v>
      </c>
      <c r="V47" s="131">
        <f>MIN(U3:U30)</f>
        <v>28.3</v>
      </c>
      <c r="W47" s="142"/>
      <c r="X47" s="144"/>
      <c r="Y47" s="130" t="s">
        <v>69</v>
      </c>
      <c r="Z47" s="131">
        <f>MIN(Y3:Y30)</f>
        <v>0</v>
      </c>
      <c r="AA47" s="130" t="s">
        <v>69</v>
      </c>
      <c r="AB47" s="131">
        <f>MIN(AA3:AA30)</f>
        <v>0</v>
      </c>
      <c r="AC47" s="130" t="s">
        <v>69</v>
      </c>
      <c r="AD47" s="131">
        <f>MIN(AC3:AC30)</f>
        <v>0</v>
      </c>
      <c r="AE47" s="142"/>
      <c r="AF47" s="142"/>
      <c r="AG47" s="130" t="s">
        <v>69</v>
      </c>
      <c r="AH47" s="131">
        <f>MIN(AG3:AG30)</f>
        <v>0</v>
      </c>
      <c r="AI47" s="142"/>
      <c r="AJ47" s="142"/>
      <c r="AK47" s="130" t="s">
        <v>69</v>
      </c>
      <c r="AL47" s="131">
        <f>MIN(AK3:AK30)</f>
        <v>26</v>
      </c>
      <c r="AM47" s="142"/>
      <c r="AN47" s="144"/>
      <c r="AP47" s="142"/>
      <c r="AQ47" s="130" t="s">
        <v>69</v>
      </c>
      <c r="AR47" s="191">
        <f>MIN(AQ3:AQ30)</f>
        <v>7.5694444444444439E-2</v>
      </c>
      <c r="AS47" s="267"/>
      <c r="AT47" s="142"/>
      <c r="AU47" s="142"/>
      <c r="AV47" s="130" t="s">
        <v>69</v>
      </c>
      <c r="AW47" s="194">
        <f>MIN(AV3:AV30)</f>
        <v>4.0999999999999996</v>
      </c>
      <c r="AX47" s="141"/>
      <c r="AY47" s="142"/>
      <c r="AZ47" s="142"/>
      <c r="BA47" s="130" t="s">
        <v>69</v>
      </c>
      <c r="BB47" s="199">
        <f>MIN(BA3:BA30)</f>
        <v>6.5</v>
      </c>
      <c r="BC47" s="266"/>
      <c r="BD47" s="142"/>
      <c r="BE47" s="142"/>
      <c r="BF47" s="130" t="s">
        <v>69</v>
      </c>
      <c r="BG47" s="199">
        <f>MIN(BG3:BG30)</f>
        <v>1</v>
      </c>
      <c r="BH47" s="199">
        <f>MIN(BH3:BH30)</f>
        <v>1.5</v>
      </c>
      <c r="BI47" s="199">
        <f>MIN(BI3:BI30)</f>
        <v>0.5</v>
      </c>
      <c r="BJ47" s="199">
        <f>MIN(BJ3:BJ30)</f>
        <v>0.5</v>
      </c>
      <c r="BK47" s="199">
        <f>MIN(BK3:BK30)</f>
        <v>1</v>
      </c>
      <c r="BL47" s="131">
        <f>MIN(BF3:BF30)</f>
        <v>0</v>
      </c>
      <c r="BM47" s="142"/>
      <c r="BQ47" s="119"/>
      <c r="BR47" s="120"/>
    </row>
    <row r="48" spans="1:72">
      <c r="J48" s="263"/>
      <c r="M48" s="277"/>
      <c r="N48" s="121"/>
      <c r="R48" s="263"/>
      <c r="W48" s="263"/>
      <c r="AA48" s="139"/>
      <c r="AI48" s="139"/>
      <c r="AM48" s="263"/>
      <c r="AS48" s="263"/>
      <c r="AX48" s="263"/>
      <c r="BC48" s="263"/>
      <c r="BM48" s="273"/>
      <c r="BQ48" s="121"/>
      <c r="BR48" s="121"/>
    </row>
    <row r="49" spans="1:72">
      <c r="A49" s="124" t="s">
        <v>72</v>
      </c>
      <c r="C49" s="103"/>
      <c r="D49" s="103"/>
      <c r="E49" s="103"/>
      <c r="F49" s="103"/>
      <c r="G49" s="103"/>
      <c r="H49" s="103"/>
      <c r="I49" s="103"/>
      <c r="J49" s="103"/>
      <c r="L49" s="103"/>
      <c r="M49" s="101"/>
      <c r="O49" s="103"/>
      <c r="P49" s="103"/>
      <c r="Q49" s="103"/>
      <c r="R49" s="264"/>
      <c r="S49" s="103"/>
      <c r="T49" s="103"/>
      <c r="U49" s="103"/>
      <c r="V49" s="103"/>
      <c r="W49" s="103"/>
      <c r="X49" s="103"/>
      <c r="Y49" s="103"/>
      <c r="Z49" s="103"/>
      <c r="AA49" s="264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264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1"/>
      <c r="BN49" s="103"/>
      <c r="BS49" s="103"/>
      <c r="BT49" s="103"/>
    </row>
    <row r="50" spans="1:72">
      <c r="A50" s="133" t="s">
        <v>94</v>
      </c>
      <c r="C50" s="103"/>
      <c r="D50" s="103"/>
      <c r="E50" s="103"/>
      <c r="F50" s="103"/>
      <c r="G50" s="103"/>
      <c r="H50" s="103"/>
      <c r="I50" s="103"/>
      <c r="J50" s="103"/>
      <c r="L50" s="103"/>
      <c r="M50" s="101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1"/>
      <c r="BN50" s="103"/>
      <c r="BS50" s="103"/>
      <c r="BT50" s="103"/>
    </row>
  </sheetData>
  <pageMargins left="0.25" right="0.25" top="0.75" bottom="0.75" header="0.3" footer="0.3"/>
  <pageSetup paperSize="8" scale="9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7"/>
  <sheetViews>
    <sheetView zoomScale="60" zoomScaleNormal="60" zoomScalePageLayoutView="80" workbookViewId="0">
      <pane ySplit="1" topLeftCell="A2" activePane="bottomLeft" state="frozen"/>
      <selection pane="bottomLeft" activeCell="D38" sqref="D38"/>
    </sheetView>
  </sheetViews>
  <sheetFormatPr defaultColWidth="9.1796875" defaultRowHeight="15.5"/>
  <cols>
    <col min="1" max="1" width="4" style="104" bestFit="1" customWidth="1"/>
    <col min="2" max="2" width="44.1796875" style="103" customWidth="1"/>
    <col min="3" max="3" width="7.453125" style="104" customWidth="1"/>
    <col min="4" max="4" width="41.54296875" style="104" customWidth="1"/>
    <col min="5" max="5" width="18.7265625" style="104" customWidth="1"/>
    <col min="6" max="6" width="12.81640625" style="104" customWidth="1"/>
    <col min="7" max="7" width="14.7265625" style="104" customWidth="1"/>
    <col min="8" max="8" width="8.453125" style="104" customWidth="1"/>
    <col min="9" max="9" width="11.1796875" style="104" customWidth="1"/>
    <col min="10" max="10" width="8.1796875" style="104" customWidth="1"/>
    <col min="11" max="11" width="3" style="103" customWidth="1"/>
    <col min="12" max="12" width="11.26953125" style="104" customWidth="1"/>
    <col min="13" max="13" width="7.26953125" style="104" customWidth="1"/>
    <col min="14" max="14" width="8.1796875" style="103" customWidth="1"/>
    <col min="15" max="15" width="8.7265625" style="104" customWidth="1"/>
    <col min="16" max="16" width="7.7265625" style="104" customWidth="1"/>
    <col min="17" max="17" width="8.1796875" style="104" customWidth="1"/>
    <col min="18" max="18" width="7.81640625" style="104" customWidth="1"/>
    <col min="19" max="19" width="6.453125" style="104" customWidth="1"/>
    <col min="20" max="20" width="2.453125" style="104" customWidth="1"/>
    <col min="21" max="21" width="8.26953125" style="104" customWidth="1"/>
    <col min="22" max="22" width="7.7265625" style="104" customWidth="1"/>
    <col min="23" max="23" width="8.1796875" style="104" customWidth="1"/>
    <col min="24" max="24" width="4.453125" style="104" customWidth="1"/>
    <col min="25" max="25" width="10" style="104" customWidth="1"/>
    <col min="26" max="26" width="6.453125" style="104" customWidth="1"/>
    <col min="27" max="27" width="11.81640625" style="105" customWidth="1"/>
    <col min="28" max="29" width="9.1796875" style="104" customWidth="1"/>
    <col min="30" max="30" width="6.453125" style="104" customWidth="1"/>
    <col min="31" max="31" width="6.453125" style="105" customWidth="1"/>
    <col min="32" max="32" width="2.26953125" style="104" customWidth="1"/>
    <col min="33" max="33" width="10.453125" style="104" customWidth="1"/>
    <col min="34" max="34" width="6.453125" style="104" customWidth="1"/>
    <col min="35" max="35" width="6.453125" style="105" customWidth="1"/>
    <col min="36" max="36" width="2.81640625" style="104" customWidth="1"/>
    <col min="37" max="37" width="9.453125" style="104" customWidth="1"/>
    <col min="38" max="38" width="7.26953125" style="104" customWidth="1"/>
    <col min="39" max="39" width="8.1796875" style="104" customWidth="1"/>
    <col min="40" max="40" width="7.81640625" style="104" customWidth="1"/>
    <col min="41" max="41" width="6.453125" style="104" customWidth="1"/>
    <col min="42" max="42" width="4.453125" style="104" customWidth="1"/>
    <col min="43" max="43" width="9.453125" style="104" customWidth="1"/>
    <col min="44" max="44" width="7.26953125" style="104" customWidth="1"/>
    <col min="45" max="45" width="7.81640625" style="104" customWidth="1"/>
    <col min="46" max="46" width="6.26953125" style="104" customWidth="1"/>
    <col min="47" max="47" width="4.453125" style="104" customWidth="1"/>
    <col min="48" max="48" width="11.453125" style="104" customWidth="1"/>
    <col min="49" max="49" width="7.26953125" style="104" customWidth="1"/>
    <col min="50" max="50" width="6.453125" style="104" customWidth="1"/>
    <col min="51" max="51" width="6.26953125" style="104" customWidth="1"/>
    <col min="52" max="52" width="4.453125" style="104" customWidth="1"/>
    <col min="53" max="53" width="12.26953125" style="104" customWidth="1"/>
    <col min="54" max="54" width="7.453125" style="104" customWidth="1"/>
    <col min="55" max="55" width="6.453125" style="104" customWidth="1"/>
    <col min="56" max="56" width="6.26953125" style="104" customWidth="1"/>
    <col min="57" max="57" width="3.453125" style="105" customWidth="1"/>
    <col min="58" max="58" width="15.453125" style="104" customWidth="1"/>
    <col min="59" max="63" width="13.81640625" style="104" customWidth="1"/>
    <col min="64" max="64" width="7.26953125" style="104" bestFit="1" customWidth="1"/>
    <col min="65" max="65" width="8.1796875" style="104" bestFit="1" customWidth="1"/>
    <col min="66" max="66" width="7.1796875" style="104" bestFit="1" customWidth="1"/>
    <col min="67" max="67" width="3" style="103" customWidth="1"/>
    <col min="68" max="68" width="3.1796875" style="103" customWidth="1"/>
    <col min="69" max="69" width="11.453125" style="103" bestFit="1" customWidth="1"/>
    <col min="70" max="70" width="9.81640625" style="103" bestFit="1" customWidth="1"/>
    <col min="71" max="71" width="12.453125" style="104" customWidth="1"/>
    <col min="72" max="72" width="10" style="104" bestFit="1" customWidth="1"/>
    <col min="73" max="16384" width="9.1796875" style="103"/>
  </cols>
  <sheetData>
    <row r="1" spans="1:72" s="101" customFormat="1" ht="75" customHeight="1">
      <c r="A1" s="99" t="s">
        <v>0</v>
      </c>
      <c r="B1" s="99" t="s">
        <v>1</v>
      </c>
      <c r="C1" s="99" t="s">
        <v>5</v>
      </c>
      <c r="D1" s="323" t="s">
        <v>242</v>
      </c>
      <c r="E1" s="99" t="s">
        <v>243</v>
      </c>
      <c r="F1" s="99" t="s">
        <v>244</v>
      </c>
      <c r="G1" s="99" t="s">
        <v>4</v>
      </c>
      <c r="H1" s="100" t="s">
        <v>6</v>
      </c>
      <c r="I1" s="100" t="s">
        <v>65</v>
      </c>
      <c r="J1" s="99" t="s">
        <v>8</v>
      </c>
      <c r="L1" s="100" t="s">
        <v>66</v>
      </c>
      <c r="M1" s="99" t="s">
        <v>8</v>
      </c>
      <c r="O1" s="100" t="s">
        <v>63</v>
      </c>
      <c r="P1" s="100" t="s">
        <v>62</v>
      </c>
      <c r="Q1" s="99" t="s">
        <v>3</v>
      </c>
      <c r="R1" s="99" t="s">
        <v>7</v>
      </c>
      <c r="S1" s="99" t="s">
        <v>8</v>
      </c>
      <c r="T1" s="102"/>
      <c r="U1" s="100" t="s">
        <v>88</v>
      </c>
      <c r="V1" s="100" t="s">
        <v>62</v>
      </c>
      <c r="W1" s="99" t="s">
        <v>8</v>
      </c>
      <c r="X1" s="102"/>
      <c r="Y1" s="100" t="s">
        <v>97</v>
      </c>
      <c r="Z1" s="99" t="s">
        <v>8</v>
      </c>
      <c r="AA1" s="100" t="s">
        <v>97</v>
      </c>
      <c r="AB1" s="99" t="s">
        <v>8</v>
      </c>
      <c r="AC1" s="100" t="s">
        <v>89</v>
      </c>
      <c r="AD1" s="99" t="s">
        <v>8</v>
      </c>
      <c r="AE1" s="102"/>
      <c r="AF1" s="102"/>
      <c r="AG1" s="100" t="s">
        <v>90</v>
      </c>
      <c r="AH1" s="99" t="s">
        <v>8</v>
      </c>
      <c r="AI1" s="102"/>
      <c r="AJ1" s="102"/>
      <c r="AK1" s="100" t="s">
        <v>93</v>
      </c>
      <c r="AL1" s="100" t="s">
        <v>62</v>
      </c>
      <c r="AM1" s="99" t="s">
        <v>3</v>
      </c>
      <c r="AN1" s="99" t="s">
        <v>7</v>
      </c>
      <c r="AO1" s="99" t="s">
        <v>8</v>
      </c>
      <c r="AP1" s="102"/>
      <c r="AQ1" s="100" t="s">
        <v>102</v>
      </c>
      <c r="AR1" s="99" t="s">
        <v>3</v>
      </c>
      <c r="AS1" s="99" t="s">
        <v>7</v>
      </c>
      <c r="AT1" s="99" t="s">
        <v>8</v>
      </c>
      <c r="AU1" s="102"/>
      <c r="AV1" s="100" t="s">
        <v>92</v>
      </c>
      <c r="AW1" s="99" t="s">
        <v>3</v>
      </c>
      <c r="AX1" s="99" t="s">
        <v>7</v>
      </c>
      <c r="AY1" s="99" t="s">
        <v>8</v>
      </c>
      <c r="AZ1" s="102"/>
      <c r="BA1" s="100" t="s">
        <v>103</v>
      </c>
      <c r="BB1" s="99" t="s">
        <v>3</v>
      </c>
      <c r="BC1" s="99" t="s">
        <v>7</v>
      </c>
      <c r="BD1" s="99" t="s">
        <v>8</v>
      </c>
      <c r="BE1" s="102"/>
      <c r="BF1" s="100" t="s">
        <v>64</v>
      </c>
      <c r="BG1" s="100" t="s">
        <v>245</v>
      </c>
      <c r="BH1" s="100" t="s">
        <v>246</v>
      </c>
      <c r="BI1" s="100" t="s">
        <v>247</v>
      </c>
      <c r="BJ1" s="100" t="s">
        <v>248</v>
      </c>
      <c r="BK1" s="100" t="s">
        <v>249</v>
      </c>
      <c r="BL1" s="99" t="s">
        <v>3</v>
      </c>
      <c r="BM1" s="99" t="s">
        <v>7</v>
      </c>
      <c r="BN1" s="99" t="s">
        <v>8</v>
      </c>
      <c r="BP1" s="102"/>
      <c r="BQ1" s="100" t="s">
        <v>10</v>
      </c>
      <c r="BR1" s="99" t="s">
        <v>8</v>
      </c>
      <c r="BS1" s="100" t="s">
        <v>83</v>
      </c>
      <c r="BT1" s="100" t="s">
        <v>87</v>
      </c>
    </row>
    <row r="2" spans="1:72">
      <c r="I2" s="105"/>
      <c r="L2" s="105"/>
      <c r="O2" s="105"/>
      <c r="P2" s="105"/>
      <c r="Q2" s="115">
        <v>10</v>
      </c>
      <c r="R2" s="104">
        <v>10</v>
      </c>
      <c r="U2" s="105"/>
      <c r="V2" s="105"/>
      <c r="Y2" s="105"/>
      <c r="AC2" s="105"/>
      <c r="AG2" s="105"/>
      <c r="AK2" s="105"/>
      <c r="AL2" s="105"/>
      <c r="AM2" s="115">
        <v>10</v>
      </c>
      <c r="AN2" s="104">
        <v>7</v>
      </c>
      <c r="AQ2" s="105"/>
      <c r="AR2" s="115">
        <v>5</v>
      </c>
      <c r="AS2" s="104">
        <v>7</v>
      </c>
      <c r="AV2" s="105"/>
      <c r="AW2" s="115">
        <v>10</v>
      </c>
      <c r="AX2" s="104">
        <v>7</v>
      </c>
      <c r="BA2" s="105"/>
      <c r="BB2" s="115">
        <v>15</v>
      </c>
      <c r="BC2" s="104">
        <v>7</v>
      </c>
      <c r="BF2" s="105">
        <v>25</v>
      </c>
      <c r="BG2" s="105">
        <v>5</v>
      </c>
      <c r="BH2" s="105">
        <v>5</v>
      </c>
      <c r="BI2" s="105">
        <v>5</v>
      </c>
      <c r="BJ2" s="105">
        <v>5</v>
      </c>
      <c r="BK2" s="105">
        <v>5</v>
      </c>
      <c r="BL2" s="115">
        <v>50</v>
      </c>
      <c r="BM2" s="104">
        <v>25</v>
      </c>
      <c r="BN2" s="104">
        <v>25</v>
      </c>
      <c r="BP2" s="105"/>
      <c r="BQ2" s="278">
        <f>Q2+AM2+AR2+AW2+BB2+BF2*2</f>
        <v>100</v>
      </c>
    </row>
    <row r="3" spans="1:72">
      <c r="A3" s="105">
        <v>1</v>
      </c>
      <c r="B3" s="295" t="s">
        <v>255</v>
      </c>
      <c r="C3" s="114"/>
      <c r="D3" s="104" t="s">
        <v>256</v>
      </c>
      <c r="E3" s="285">
        <v>38741</v>
      </c>
      <c r="F3" s="293" t="s">
        <v>257</v>
      </c>
      <c r="G3" s="104" t="s">
        <v>95</v>
      </c>
      <c r="H3" s="122" t="s">
        <v>70</v>
      </c>
      <c r="I3" s="136"/>
      <c r="J3" s="108" t="e">
        <f>RANK(I3,I3:I38,1)</f>
        <v>#N/A</v>
      </c>
      <c r="K3" s="109"/>
      <c r="L3" s="123"/>
      <c r="M3" s="108" t="e">
        <f>RANK(L3,L3:L38,1)</f>
        <v>#N/A</v>
      </c>
      <c r="N3" s="109"/>
      <c r="O3" s="283">
        <v>150</v>
      </c>
      <c r="P3" s="107">
        <f>IF(ISNUMBER(O3),IF(O3&lt;='[2]Reference (GIRLS)'!$F$7,5,IF(O3&lt;='[2]Reference (GIRLS)'!$G$7,10,IF(O3&lt;='[2]Reference (GIRLS)'!$H$7,25,IF(O3&lt;='[2]Reference (GIRLS)'!$I$7,50,IF(O3&lt;='[2]Reference (GIRLS)'!$J$7,75,IF(O3&lt;='[2]Reference (GIRLS)'!$K$7,90,IF(O3&lt;='[2]Reference (GIRLS)'!$L$7,95,IF(O3&gt;'[2]Reference (GIRLS)'!$L$7,95)))))))),"")</f>
        <v>50</v>
      </c>
      <c r="Q3" s="107">
        <f t="shared" ref="Q3:Q38" si="0">Q2/R2*R3</f>
        <v>4</v>
      </c>
      <c r="R3" s="104" t="str">
        <f t="shared" ref="R3:R25" si="1">IF(P3=95,"10",IF(P3=90,"8",IF(P3=75,"6",IF(P3=50,"4",IF(P3=25,"2",IF(P3=10,"1",IF(P3=5,"0")))))))</f>
        <v>4</v>
      </c>
      <c r="S3" s="108">
        <f t="shared" ref="S3:S38" si="2">RANK(O3,$O$3:$O$38)</f>
        <v>19</v>
      </c>
      <c r="T3" s="114"/>
      <c r="U3" s="283">
        <v>37.4</v>
      </c>
      <c r="V3" s="244">
        <f>IF(ISNUMBER(U3),IF(U3&lt;='Reference (BOYS)'!$F$10,5,IF(U3&lt;='Reference (BOYS)'!$G$10,10,IF(U3&lt;='Reference (BOYS)'!$H$10,25,IF(U3&lt;='Reference (BOYS)'!$I$10,50,IF(U3&lt;='Reference (BOYS)'!$J$10,75,IF(U3&lt;='Reference (BOYS)'!$K$10,90,IF(U3&lt;='Reference (BOYS)'!$L$10,95,IF(U3&gt;'Reference (BOYS)'!$L$10,95)))))))),"")</f>
        <v>50</v>
      </c>
      <c r="W3" s="108">
        <f t="shared" ref="W3:W38" si="3">RANK(U3,$U$3:$U$38)</f>
        <v>20</v>
      </c>
      <c r="X3" s="114"/>
      <c r="Y3" s="122">
        <v>78</v>
      </c>
      <c r="Z3" s="108">
        <f t="shared" ref="Z3:Z38" si="4">RANK(Y3,$Y$3:$Y$38)</f>
        <v>11</v>
      </c>
      <c r="AA3" s="283">
        <f t="shared" ref="AA3:AA8" si="5">SUM(O3-Y3)</f>
        <v>72</v>
      </c>
      <c r="AB3" s="108">
        <f t="shared" ref="AB3:AB34" si="6">RANK(AA3,$AA$3:$AA$64)</f>
        <v>20</v>
      </c>
      <c r="AC3" s="269">
        <v>24.8</v>
      </c>
      <c r="AD3" s="108">
        <f t="shared" ref="AD3:AD38" si="7">RANK(AC3,$AC$3:$AC$38)</f>
        <v>3</v>
      </c>
      <c r="AE3" s="114"/>
      <c r="AF3" s="114"/>
      <c r="AG3" s="122"/>
      <c r="AH3" s="108" t="e">
        <f t="shared" ref="AH3:AH38" si="8">RANK(AG3,$AG$3:$AG$38)</f>
        <v>#N/A</v>
      </c>
      <c r="AI3" s="114"/>
      <c r="AJ3" s="114"/>
      <c r="AK3" s="122">
        <v>46</v>
      </c>
      <c r="AL3" s="107">
        <f>IF(ISNUMBER(AK3),IF(AK3&lt;='[2]Reference (GIRLS)'!$F$25,5,IF(AK3&lt;='[2]Reference (GIRLS)'!$G$25,10,IF(AK3&lt;='[2]Reference (GIRLS)'!$H$25,25,IF(AK3&lt;='[2]Reference (GIRLS)'!$I$25,50,IF(AK3&lt;='[2]Reference (GIRLS)'!$J$25,75,IF(AK3&lt;='[2]Reference (GIRLS)'!$K$25,90,IF(AK3&lt;='[2]Reference (GIRLS)'!$L$25,95,IF(AK3&gt;'[2]Reference (GIRLS)'!$L$25,95)))))))),"")</f>
        <v>95</v>
      </c>
      <c r="AM3" s="107">
        <f t="shared" ref="AM3:AM38" si="9">AM2/AN2*AN3</f>
        <v>7.1428571428571432</v>
      </c>
      <c r="AN3" s="104" t="str">
        <f t="shared" ref="AN3:AN38" si="10">IF(AK3&gt;=50,"7",IF(AK3&gt;=47,"6",IF(AK3&gt;=44,"5",IF(AK3&gt;=40,"4",IF(AK3&gt;=37,"3",IF(AK3&gt;=34,"2",IF(AK3&lt;34,"1")))))))</f>
        <v>5</v>
      </c>
      <c r="AO3" s="108">
        <f t="shared" ref="AO3:AO38" si="11">RANK(AK3,$AK$3:$AK$38)</f>
        <v>13</v>
      </c>
      <c r="AP3" s="114"/>
      <c r="AQ3" s="187">
        <v>0.1076388888888889</v>
      </c>
      <c r="AR3" s="107">
        <f t="shared" ref="AR3:AR38" si="12">AR2/AS2*AS3</f>
        <v>0.7142857142857143</v>
      </c>
      <c r="AS3" s="104" t="str">
        <f t="shared" ref="AS3:AS38" si="13">IF(AQ3&lt;=TIME(2,0,0),"7",IF(AQ3&lt;=TIME(2,5,0),"6",IF(AQ3&lt;=TIME(2,10,0),"5",IF(AQ3&lt;=TIME(2,15,0),"4",IF(AQ3&lt;=TIME(2,20,0),"3",IF(AQ3&lt;=TIME(2,25,0),"2",IF(AQ3&gt;TIME(2,25,0),"1")))))))</f>
        <v>1</v>
      </c>
      <c r="AT3" s="108">
        <f>RANK(AQ3,AQ3:AQ38,1)</f>
        <v>27</v>
      </c>
      <c r="AU3" s="114"/>
      <c r="AV3" s="283">
        <v>5.35</v>
      </c>
      <c r="AW3" s="107">
        <f t="shared" ref="AW3:AW38" si="14">AW2/AX2*AX3</f>
        <v>4.2857142857142856</v>
      </c>
      <c r="AX3" s="104" t="str">
        <f t="shared" ref="AX3:AX38" si="15">IF(AV3&gt;=7,"7",IF(AV3&gt;=6.5,"6",IF(AV3&gt;=6,"5",IF(AV3&gt;=5.5,"4",IF(AV3&gt;=5,"3",IF(AV3&gt;=4.5,"2",IF(AV3&lt;4.5,"1")))))))</f>
        <v>3</v>
      </c>
      <c r="AY3" s="108">
        <f t="shared" ref="AY3:AY38" si="16">RANK(AV3,$AV$3:$AV$38)</f>
        <v>26</v>
      </c>
      <c r="AZ3" s="114"/>
      <c r="BA3" s="192">
        <v>7.76</v>
      </c>
      <c r="BB3" s="107">
        <f t="shared" ref="BB3:BB38" si="17">BB2/BC2*BC3</f>
        <v>8.5714285714285712</v>
      </c>
      <c r="BC3" s="104" t="str">
        <f t="shared" ref="BC3:BC38" si="18">IF(BA3&lt;=7.5,"7",IF(BA3&lt;=7.6,"6",IF(BA3&lt;=7.7,"5",IF(BA3&lt;=7.8,"4",IF(BA3&lt;=7.9,"3",IF(BA3&lt;=8,"2",IF(BA3&gt;8,"1")))))))</f>
        <v>4</v>
      </c>
      <c r="BD3" s="108">
        <f>RANK(BA3,BA3:BA38,1)</f>
        <v>14</v>
      </c>
      <c r="BE3" s="114"/>
      <c r="BF3" s="269">
        <f t="shared" ref="BF3:BF24" si="19">SUM(BG3:BK3)</f>
        <v>9</v>
      </c>
      <c r="BG3" s="106">
        <v>3</v>
      </c>
      <c r="BH3" s="106">
        <v>2.75</v>
      </c>
      <c r="BI3" s="106">
        <v>1.25</v>
      </c>
      <c r="BJ3" s="106">
        <v>1</v>
      </c>
      <c r="BK3" s="106">
        <v>1</v>
      </c>
      <c r="BL3" s="107">
        <f>BL2/BM2*BM3</f>
        <v>0</v>
      </c>
      <c r="BM3" s="104" t="str">
        <f t="shared" ref="BM3:BM38" si="20">IF(BF3&gt;=22.5,"10",IF(BF3&gt;=20,"8",IF(BF3&gt;=17.5,"6",IF(BF3&gt;=15,"4",IF(BF3&gt;=12.5,"2",IF(BF3&lt;12.5,"0"))))))</f>
        <v>0</v>
      </c>
      <c r="BN3" s="108">
        <f t="shared" ref="BN3:BN38" si="21">RANK(BF3,$BF$3:$BF$38)</f>
        <v>29</v>
      </c>
      <c r="BO3" s="109"/>
      <c r="BP3" s="110"/>
      <c r="BQ3" s="278">
        <f t="shared" ref="BQ3:BQ38" si="22">Q3+AM3+AR3+AW3+BB3+BF3*2</f>
        <v>42.714285714285715</v>
      </c>
      <c r="BR3" s="268">
        <f t="shared" ref="BR3:BR38" si="23">RANK(BQ3,$BQ$3:$BQ$38)</f>
        <v>26</v>
      </c>
    </row>
    <row r="4" spans="1:72">
      <c r="A4" s="105">
        <v>2</v>
      </c>
      <c r="B4" s="295" t="s">
        <v>259</v>
      </c>
      <c r="C4" s="114"/>
      <c r="D4" s="104" t="s">
        <v>260</v>
      </c>
      <c r="E4" s="285">
        <v>38766</v>
      </c>
      <c r="F4" s="292" t="s">
        <v>261</v>
      </c>
      <c r="G4" s="104" t="s">
        <v>95</v>
      </c>
      <c r="H4" s="122" t="s">
        <v>70</v>
      </c>
      <c r="I4" s="136"/>
      <c r="J4" s="108" t="e">
        <f>RANK(I4,I3:I38,1)</f>
        <v>#N/A</v>
      </c>
      <c r="K4" s="109"/>
      <c r="L4" s="123"/>
      <c r="M4" s="108" t="e">
        <f>RANK(L4,L3:L38,1)</f>
        <v>#N/A</v>
      </c>
      <c r="N4" s="109"/>
      <c r="O4" s="283">
        <v>146</v>
      </c>
      <c r="P4" s="107">
        <f>IF(ISNUMBER(O4),IF(O4&lt;='[2]Reference (GIRLS)'!$F$7,5,IF(O4&lt;='[2]Reference (GIRLS)'!$G$7,10,IF(O4&lt;='[2]Reference (GIRLS)'!$H$7,25,IF(O4&lt;='[2]Reference (GIRLS)'!$I$7,50,IF(O4&lt;='[2]Reference (GIRLS)'!$J$7,75,IF(O4&lt;='[2]Reference (GIRLS)'!$K$7,90,IF(O4&lt;='[2]Reference (GIRLS)'!$L$7,95,IF(O4&gt;'[2]Reference (GIRLS)'!$L$7,95)))))))),"")</f>
        <v>25</v>
      </c>
      <c r="Q4" s="107">
        <f t="shared" si="0"/>
        <v>2</v>
      </c>
      <c r="R4" s="104" t="str">
        <f t="shared" si="1"/>
        <v>2</v>
      </c>
      <c r="S4" s="108">
        <f t="shared" si="2"/>
        <v>27</v>
      </c>
      <c r="T4" s="114"/>
      <c r="U4" s="283">
        <v>34.9</v>
      </c>
      <c r="V4" s="244">
        <f>IF(ISNUMBER(U4),IF(U4&lt;='Reference (BOYS)'!$F$10,5,IF(U4&lt;='Reference (BOYS)'!$G$10,10,IF(U4&lt;='Reference (BOYS)'!$H$10,25,IF(U4&lt;='Reference (BOYS)'!$I$10,50,IF(U4&lt;='Reference (BOYS)'!$J$10,75,IF(U4&lt;='Reference (BOYS)'!$K$10,90,IF(U4&lt;='Reference (BOYS)'!$L$10,95,IF(U4&gt;'Reference (BOYS)'!$L$10,95)))))))),"")</f>
        <v>25</v>
      </c>
      <c r="W4" s="108">
        <f t="shared" si="3"/>
        <v>24</v>
      </c>
      <c r="X4" s="114"/>
      <c r="Y4" s="113">
        <v>75.2</v>
      </c>
      <c r="Z4" s="108">
        <f t="shared" si="4"/>
        <v>21</v>
      </c>
      <c r="AA4" s="283">
        <f t="shared" si="5"/>
        <v>70.8</v>
      </c>
      <c r="AB4" s="108">
        <f t="shared" si="6"/>
        <v>24</v>
      </c>
      <c r="AC4" s="269">
        <v>24.5</v>
      </c>
      <c r="AD4" s="108">
        <f t="shared" si="7"/>
        <v>7</v>
      </c>
      <c r="AE4" s="114"/>
      <c r="AF4" s="114"/>
      <c r="AG4" s="122"/>
      <c r="AH4" s="108" t="e">
        <f t="shared" si="8"/>
        <v>#N/A</v>
      </c>
      <c r="AI4" s="114"/>
      <c r="AJ4" s="114"/>
      <c r="AK4" s="122">
        <v>42</v>
      </c>
      <c r="AL4" s="107">
        <f>IF(ISNUMBER(AK4),IF(AK4&lt;='[2]Reference (GIRLS)'!$F$25,5,IF(AK4&lt;='[2]Reference (GIRLS)'!$G$25,10,IF(AK4&lt;='[2]Reference (GIRLS)'!$H$25,25,IF(AK4&lt;='[2]Reference (GIRLS)'!$I$25,50,IF(AK4&lt;='[2]Reference (GIRLS)'!$J$25,75,IF(AK4&lt;='[2]Reference (GIRLS)'!$K$25,90,IF(AK4&lt;='[2]Reference (GIRLS)'!$L$25,95,IF(AK4&gt;'[2]Reference (GIRLS)'!$L$25,95)))))))),"")</f>
        <v>95</v>
      </c>
      <c r="AM4" s="107">
        <f t="shared" si="9"/>
        <v>5.7142857142857144</v>
      </c>
      <c r="AN4" s="104" t="str">
        <f t="shared" si="10"/>
        <v>4</v>
      </c>
      <c r="AO4" s="108">
        <f t="shared" si="11"/>
        <v>22</v>
      </c>
      <c r="AP4" s="114"/>
      <c r="AQ4" s="187">
        <v>0.10486111111111111</v>
      </c>
      <c r="AR4" s="107">
        <f t="shared" si="12"/>
        <v>0.7142857142857143</v>
      </c>
      <c r="AS4" s="104" t="str">
        <f t="shared" si="13"/>
        <v>1</v>
      </c>
      <c r="AT4" s="108">
        <f>RANK(AQ4,AQ3:AQ38,1)</f>
        <v>25</v>
      </c>
      <c r="AU4" s="114"/>
      <c r="AV4" s="283">
        <v>5.6</v>
      </c>
      <c r="AW4" s="107">
        <f t="shared" si="14"/>
        <v>5.7142857142857144</v>
      </c>
      <c r="AX4" s="104" t="str">
        <f t="shared" si="15"/>
        <v>4</v>
      </c>
      <c r="AY4" s="108">
        <f t="shared" si="16"/>
        <v>21</v>
      </c>
      <c r="AZ4" s="114"/>
      <c r="BA4" s="302">
        <v>8.16</v>
      </c>
      <c r="BB4" s="107">
        <f t="shared" si="17"/>
        <v>2.1428571428571428</v>
      </c>
      <c r="BC4" s="104" t="str">
        <f t="shared" si="18"/>
        <v>1</v>
      </c>
      <c r="BD4" s="108">
        <f>RANK(BA4,BA3:BA38,1)</f>
        <v>29</v>
      </c>
      <c r="BE4" s="114"/>
      <c r="BF4" s="269">
        <f t="shared" si="19"/>
        <v>22.5</v>
      </c>
      <c r="BG4" s="106">
        <v>5</v>
      </c>
      <c r="BH4" s="106">
        <v>4.5</v>
      </c>
      <c r="BI4" s="106">
        <v>4</v>
      </c>
      <c r="BJ4" s="106">
        <v>4</v>
      </c>
      <c r="BK4" s="106">
        <v>5</v>
      </c>
      <c r="BL4" s="107">
        <f>BL2/BM2*BM4</f>
        <v>20</v>
      </c>
      <c r="BM4" s="104" t="str">
        <f t="shared" si="20"/>
        <v>10</v>
      </c>
      <c r="BN4" s="108">
        <f t="shared" si="21"/>
        <v>1</v>
      </c>
      <c r="BO4" s="109"/>
      <c r="BP4" s="110"/>
      <c r="BQ4" s="278">
        <f t="shared" si="22"/>
        <v>61.285714285714285</v>
      </c>
      <c r="BR4" s="305">
        <f t="shared" si="23"/>
        <v>11</v>
      </c>
    </row>
    <row r="5" spans="1:72">
      <c r="A5" s="105">
        <v>3</v>
      </c>
      <c r="B5" s="295" t="s">
        <v>262</v>
      </c>
      <c r="C5" s="114"/>
      <c r="D5" s="104" t="s">
        <v>263</v>
      </c>
      <c r="E5" s="285">
        <v>39045</v>
      </c>
      <c r="F5" s="293" t="s">
        <v>264</v>
      </c>
      <c r="G5" s="104" t="s">
        <v>95</v>
      </c>
      <c r="H5" s="122" t="s">
        <v>70</v>
      </c>
      <c r="I5" s="136"/>
      <c r="J5" s="108" t="e">
        <f>RANK(I5,I3:I38,1)</f>
        <v>#N/A</v>
      </c>
      <c r="K5" s="109"/>
      <c r="L5" s="123"/>
      <c r="M5" s="108" t="e">
        <f>RANK(L5,L3:L38,1)</f>
        <v>#N/A</v>
      </c>
      <c r="N5" s="109"/>
      <c r="O5" s="283">
        <v>152.5</v>
      </c>
      <c r="P5" s="107">
        <f>IF(ISNUMBER(O5),IF(O5&lt;='[2]Reference (GIRLS)'!$F$7,5,IF(O5&lt;='[2]Reference (GIRLS)'!$G$7,10,IF(O5&lt;='[2]Reference (GIRLS)'!$H$7,25,IF(O5&lt;='[2]Reference (GIRLS)'!$I$7,50,IF(O5&lt;='[2]Reference (GIRLS)'!$J$7,75,IF(O5&lt;='[2]Reference (GIRLS)'!$K$7,90,IF(O5&lt;='[2]Reference (GIRLS)'!$L$7,95,IF(O5&gt;'[2]Reference (GIRLS)'!$L$7,95)))))))),"")</f>
        <v>75</v>
      </c>
      <c r="Q5" s="107">
        <f t="shared" si="0"/>
        <v>6</v>
      </c>
      <c r="R5" s="104" t="str">
        <f t="shared" si="1"/>
        <v>6</v>
      </c>
      <c r="S5" s="108">
        <f t="shared" si="2"/>
        <v>15</v>
      </c>
      <c r="T5" s="114"/>
      <c r="U5" s="283">
        <v>33.75</v>
      </c>
      <c r="V5" s="244">
        <f>IF(ISNUMBER(U5),IF(U5&lt;='Reference (BOYS)'!$F$10,5,IF(U5&lt;='Reference (BOYS)'!$G$10,10,IF(U5&lt;='Reference (BOYS)'!$H$10,25,IF(U5&lt;='Reference (BOYS)'!$I$10,50,IF(U5&lt;='Reference (BOYS)'!$J$10,75,IF(U5&lt;='Reference (BOYS)'!$K$10,90,IF(U5&lt;='Reference (BOYS)'!$L$10,95,IF(U5&gt;'Reference (BOYS)'!$L$10,95)))))))),"")</f>
        <v>25</v>
      </c>
      <c r="W5" s="108">
        <f t="shared" si="3"/>
        <v>27</v>
      </c>
      <c r="X5" s="114"/>
      <c r="Y5" s="114">
        <v>73</v>
      </c>
      <c r="Z5" s="108">
        <f t="shared" si="4"/>
        <v>28</v>
      </c>
      <c r="AA5" s="283">
        <f t="shared" si="5"/>
        <v>79.5</v>
      </c>
      <c r="AB5" s="108">
        <f t="shared" si="6"/>
        <v>2</v>
      </c>
      <c r="AC5" s="269">
        <v>24.4</v>
      </c>
      <c r="AD5" s="108">
        <f t="shared" si="7"/>
        <v>8</v>
      </c>
      <c r="AE5" s="114"/>
      <c r="AF5" s="114"/>
      <c r="AG5" s="122"/>
      <c r="AH5" s="108" t="e">
        <f t="shared" si="8"/>
        <v>#N/A</v>
      </c>
      <c r="AI5" s="114"/>
      <c r="AJ5" s="114"/>
      <c r="AK5" s="122">
        <v>41</v>
      </c>
      <c r="AL5" s="107">
        <f>IF(ISNUMBER(AK5),IF(AK5&lt;='[2]Reference (GIRLS)'!$F$25,5,IF(AK5&lt;='[2]Reference (GIRLS)'!$G$25,10,IF(AK5&lt;='[2]Reference (GIRLS)'!$H$25,25,IF(AK5&lt;='[2]Reference (GIRLS)'!$I$25,50,IF(AK5&lt;='[2]Reference (GIRLS)'!$J$25,75,IF(AK5&lt;='[2]Reference (GIRLS)'!$K$25,90,IF(AK5&lt;='[2]Reference (GIRLS)'!$L$25,95,IF(AK5&gt;'[2]Reference (GIRLS)'!$L$25,95)))))))),"")</f>
        <v>95</v>
      </c>
      <c r="AM5" s="107">
        <f t="shared" si="9"/>
        <v>5.7142857142857144</v>
      </c>
      <c r="AN5" s="104" t="str">
        <f t="shared" si="10"/>
        <v>4</v>
      </c>
      <c r="AO5" s="108">
        <f t="shared" si="11"/>
        <v>26</v>
      </c>
      <c r="AP5" s="114"/>
      <c r="AQ5" s="187">
        <v>0.10555555555555556</v>
      </c>
      <c r="AR5" s="107">
        <f t="shared" si="12"/>
        <v>0.7142857142857143</v>
      </c>
      <c r="AS5" s="104" t="str">
        <f t="shared" si="13"/>
        <v>1</v>
      </c>
      <c r="AT5" s="108">
        <f>RANK(AQ5,AQ3:AQ38,1)</f>
        <v>26</v>
      </c>
      <c r="AU5" s="114"/>
      <c r="AV5" s="283">
        <v>5.2</v>
      </c>
      <c r="AW5" s="107">
        <f t="shared" si="14"/>
        <v>4.2857142857142856</v>
      </c>
      <c r="AX5" s="104" t="str">
        <f t="shared" si="15"/>
        <v>3</v>
      </c>
      <c r="AY5" s="108">
        <f t="shared" si="16"/>
        <v>27</v>
      </c>
      <c r="AZ5" s="114"/>
      <c r="BA5" s="192">
        <v>8.2799999999999994</v>
      </c>
      <c r="BB5" s="107">
        <f t="shared" si="17"/>
        <v>2.1428571428571428</v>
      </c>
      <c r="BC5" s="104" t="str">
        <f t="shared" si="18"/>
        <v>1</v>
      </c>
      <c r="BD5" s="108">
        <f>RANK(BA5,BA3:BA38,1)</f>
        <v>32</v>
      </c>
      <c r="BE5" s="114"/>
      <c r="BF5" s="269">
        <f t="shared" si="19"/>
        <v>12.8</v>
      </c>
      <c r="BG5" s="106">
        <v>3</v>
      </c>
      <c r="BH5" s="106">
        <v>3</v>
      </c>
      <c r="BI5" s="106">
        <v>2.4</v>
      </c>
      <c r="BJ5" s="106">
        <v>2.4</v>
      </c>
      <c r="BK5" s="106">
        <v>2</v>
      </c>
      <c r="BL5" s="107">
        <f>BL2/BM2*BM5</f>
        <v>4</v>
      </c>
      <c r="BM5" s="104" t="str">
        <f t="shared" si="20"/>
        <v>2</v>
      </c>
      <c r="BN5" s="108">
        <f t="shared" si="21"/>
        <v>20</v>
      </c>
      <c r="BO5" s="109"/>
      <c r="BP5" s="110"/>
      <c r="BQ5" s="278">
        <f t="shared" si="22"/>
        <v>44.457142857142856</v>
      </c>
      <c r="BR5" s="268">
        <f t="shared" si="23"/>
        <v>24</v>
      </c>
    </row>
    <row r="6" spans="1:72">
      <c r="A6" s="105">
        <v>4</v>
      </c>
      <c r="B6" s="295" t="s">
        <v>219</v>
      </c>
      <c r="C6" s="114"/>
      <c r="D6" s="104" t="s">
        <v>256</v>
      </c>
      <c r="E6" s="285">
        <v>38961</v>
      </c>
      <c r="F6" s="293" t="s">
        <v>265</v>
      </c>
      <c r="G6" s="104" t="s">
        <v>95</v>
      </c>
      <c r="H6" s="122" t="s">
        <v>70</v>
      </c>
      <c r="I6" s="136"/>
      <c r="J6" s="108" t="e">
        <f>RANK(I6,I3:I38,1)</f>
        <v>#N/A</v>
      </c>
      <c r="K6" s="109"/>
      <c r="L6" s="123"/>
      <c r="M6" s="108" t="e">
        <f>RANK(L6,L3:L38,1)</f>
        <v>#N/A</v>
      </c>
      <c r="N6" s="109"/>
      <c r="O6" s="283">
        <v>148</v>
      </c>
      <c r="P6" s="107">
        <f>IF(ISNUMBER(O6),IF(O6&lt;='[2]Reference (GIRLS)'!$F$7,5,IF(O6&lt;='[2]Reference (GIRLS)'!$G$7,10,IF(O6&lt;='[2]Reference (GIRLS)'!$H$7,25,IF(O6&lt;='[2]Reference (GIRLS)'!$I$7,50,IF(O6&lt;='[2]Reference (GIRLS)'!$J$7,75,IF(O6&lt;='[2]Reference (GIRLS)'!$K$7,90,IF(O6&lt;='[2]Reference (GIRLS)'!$L$7,95,IF(O6&gt;'[2]Reference (GIRLS)'!$L$7,95)))))))),"")</f>
        <v>50</v>
      </c>
      <c r="Q6" s="107">
        <f t="shared" si="0"/>
        <v>4</v>
      </c>
      <c r="R6" s="104" t="str">
        <f t="shared" si="1"/>
        <v>4</v>
      </c>
      <c r="S6" s="108">
        <f t="shared" si="2"/>
        <v>24</v>
      </c>
      <c r="T6" s="114"/>
      <c r="U6" s="283">
        <v>31.65</v>
      </c>
      <c r="V6" s="244">
        <f>IF(ISNUMBER(U6),IF(U6&lt;='Reference (BOYS)'!$F$10,5,IF(U6&lt;='Reference (BOYS)'!$G$10,10,IF(U6&lt;='Reference (BOYS)'!$H$10,25,IF(U6&lt;='Reference (BOYS)'!$I$10,50,IF(U6&lt;='Reference (BOYS)'!$J$10,75,IF(U6&lt;='Reference (BOYS)'!$K$10,90,IF(U6&lt;='Reference (BOYS)'!$L$10,95,IF(U6&gt;'Reference (BOYS)'!$L$10,95)))))))),"")</f>
        <v>25</v>
      </c>
      <c r="W6" s="108">
        <f t="shared" si="3"/>
        <v>31</v>
      </c>
      <c r="X6" s="114"/>
      <c r="Y6" s="114">
        <v>74</v>
      </c>
      <c r="Z6" s="108">
        <f t="shared" si="4"/>
        <v>24</v>
      </c>
      <c r="AA6" s="283">
        <f t="shared" si="5"/>
        <v>74</v>
      </c>
      <c r="AB6" s="108">
        <f t="shared" si="6"/>
        <v>15</v>
      </c>
      <c r="AC6" s="269">
        <v>24.2</v>
      </c>
      <c r="AD6" s="108">
        <f t="shared" si="7"/>
        <v>10</v>
      </c>
      <c r="AE6" s="114"/>
      <c r="AF6" s="114"/>
      <c r="AG6" s="122"/>
      <c r="AH6" s="108" t="e">
        <f t="shared" si="8"/>
        <v>#N/A</v>
      </c>
      <c r="AI6" s="114"/>
      <c r="AJ6" s="114"/>
      <c r="AK6" s="122">
        <v>40</v>
      </c>
      <c r="AL6" s="107">
        <f>IF(ISNUMBER(AK6),IF(AK6&lt;='[2]Reference (GIRLS)'!$F$25,5,IF(AK6&lt;='[2]Reference (GIRLS)'!$G$25,10,IF(AK6&lt;='[2]Reference (GIRLS)'!$H$25,25,IF(AK6&lt;='[2]Reference (GIRLS)'!$I$25,50,IF(AK6&lt;='[2]Reference (GIRLS)'!$J$25,75,IF(AK6&lt;='[2]Reference (GIRLS)'!$K$25,90,IF(AK6&lt;='[2]Reference (GIRLS)'!$L$25,95,IF(AK6&gt;'[2]Reference (GIRLS)'!$L$25,95)))))))),"")</f>
        <v>95</v>
      </c>
      <c r="AM6" s="107">
        <f t="shared" si="9"/>
        <v>5.7142857142857144</v>
      </c>
      <c r="AN6" s="104" t="str">
        <f t="shared" si="10"/>
        <v>4</v>
      </c>
      <c r="AO6" s="108">
        <f t="shared" si="11"/>
        <v>29</v>
      </c>
      <c r="AP6" s="114"/>
      <c r="AQ6" s="187">
        <v>0.11180555555555556</v>
      </c>
      <c r="AR6" s="107">
        <f t="shared" si="12"/>
        <v>0.7142857142857143</v>
      </c>
      <c r="AS6" s="104" t="str">
        <f t="shared" si="13"/>
        <v>1</v>
      </c>
      <c r="AT6" s="108">
        <f>RANK(AQ6,AQ3:AQ38,1)</f>
        <v>31</v>
      </c>
      <c r="AU6" s="114"/>
      <c r="AV6" s="283">
        <v>6.3</v>
      </c>
      <c r="AW6" s="107">
        <f t="shared" si="14"/>
        <v>7.1428571428571432</v>
      </c>
      <c r="AX6" s="104" t="str">
        <f t="shared" si="15"/>
        <v>5</v>
      </c>
      <c r="AY6" s="108">
        <f t="shared" si="16"/>
        <v>11</v>
      </c>
      <c r="AZ6" s="114"/>
      <c r="BA6" s="192">
        <v>8.35</v>
      </c>
      <c r="BB6" s="107">
        <f t="shared" si="17"/>
        <v>2.1428571428571428</v>
      </c>
      <c r="BC6" s="104" t="str">
        <f t="shared" si="18"/>
        <v>1</v>
      </c>
      <c r="BD6" s="108">
        <f>RANK(BA6,BA3:BA38,1)</f>
        <v>33</v>
      </c>
      <c r="BE6" s="114"/>
      <c r="BF6" s="269">
        <f t="shared" si="19"/>
        <v>15</v>
      </c>
      <c r="BG6" s="106">
        <v>3.5</v>
      </c>
      <c r="BH6" s="106">
        <v>3.2</v>
      </c>
      <c r="BI6" s="106">
        <v>2.4</v>
      </c>
      <c r="BJ6" s="106">
        <v>2.4</v>
      </c>
      <c r="BK6" s="136">
        <v>3.5</v>
      </c>
      <c r="BL6" s="107">
        <f>BL2/BM2*BM6</f>
        <v>8</v>
      </c>
      <c r="BM6" s="104" t="str">
        <f t="shared" si="20"/>
        <v>4</v>
      </c>
      <c r="BN6" s="108">
        <f t="shared" si="21"/>
        <v>18</v>
      </c>
      <c r="BO6" s="109"/>
      <c r="BP6" s="110"/>
      <c r="BQ6" s="278">
        <f t="shared" si="22"/>
        <v>49.714285714285715</v>
      </c>
      <c r="BR6" s="268">
        <f t="shared" si="23"/>
        <v>19</v>
      </c>
    </row>
    <row r="7" spans="1:72">
      <c r="A7" s="105">
        <v>5</v>
      </c>
      <c r="B7" s="296" t="s">
        <v>266</v>
      </c>
      <c r="C7" s="114"/>
      <c r="D7" s="104" t="s">
        <v>267</v>
      </c>
      <c r="E7" s="285">
        <v>38959</v>
      </c>
      <c r="F7" s="292" t="s">
        <v>268</v>
      </c>
      <c r="G7" s="104" t="s">
        <v>95</v>
      </c>
      <c r="H7" s="122" t="s">
        <v>70</v>
      </c>
      <c r="I7" s="136"/>
      <c r="J7" s="108" t="e">
        <f>RANK(I7,I3:I38,1)</f>
        <v>#N/A</v>
      </c>
      <c r="K7" s="109"/>
      <c r="L7" s="123"/>
      <c r="M7" s="108" t="e">
        <f>RANK(L7,L3:L38,1)</f>
        <v>#N/A</v>
      </c>
      <c r="N7" s="109"/>
      <c r="O7" s="283">
        <v>152.5</v>
      </c>
      <c r="P7" s="107">
        <f>IF(ISNUMBER(O7),IF(O7&lt;='[2]Reference (GIRLS)'!$F$7,5,IF(O7&lt;='[2]Reference (GIRLS)'!$G$7,10,IF(O7&lt;='[2]Reference (GIRLS)'!$H$7,25,IF(O7&lt;='[2]Reference (GIRLS)'!$I$7,50,IF(O7&lt;='[2]Reference (GIRLS)'!$J$7,75,IF(O7&lt;='[2]Reference (GIRLS)'!$K$7,90,IF(O7&lt;='[2]Reference (GIRLS)'!$L$7,95,IF(O7&gt;'[2]Reference (GIRLS)'!$L$7,95)))))))),"")</f>
        <v>75</v>
      </c>
      <c r="Q7" s="107">
        <f t="shared" si="0"/>
        <v>6</v>
      </c>
      <c r="R7" s="104" t="str">
        <f t="shared" si="1"/>
        <v>6</v>
      </c>
      <c r="S7" s="108">
        <f t="shared" si="2"/>
        <v>15</v>
      </c>
      <c r="T7" s="114"/>
      <c r="U7" s="283">
        <v>39.700000000000003</v>
      </c>
      <c r="V7" s="107">
        <f>IF(ISNUMBER(U7),IF(U7&lt;='Reference (BOYS)'!$F$10,5,IF(U7&lt;='Reference (BOYS)'!$G$10,10,IF(U7&lt;='Reference (BOYS)'!$H$10,25,IF(U7&lt;='Reference (BOYS)'!$I$10,50,IF(U7&lt;='Reference (BOYS)'!$J$10,75,IF(U7&lt;='Reference (BOYS)'!$K$10,90,IF(U7&lt;='Reference (BOYS)'!$L$10,95,IF(U7&gt;'Reference (BOYS)'!$L$10,95)))))))),"")</f>
        <v>50</v>
      </c>
      <c r="W7" s="108">
        <f t="shared" si="3"/>
        <v>17</v>
      </c>
      <c r="X7" s="114"/>
      <c r="Y7" s="114">
        <v>75</v>
      </c>
      <c r="Z7" s="108">
        <f t="shared" si="4"/>
        <v>22</v>
      </c>
      <c r="AA7" s="283">
        <f t="shared" si="5"/>
        <v>77.5</v>
      </c>
      <c r="AB7" s="108">
        <f t="shared" si="6"/>
        <v>5</v>
      </c>
      <c r="AC7" s="269">
        <v>23.9</v>
      </c>
      <c r="AD7" s="108">
        <f t="shared" si="7"/>
        <v>15</v>
      </c>
      <c r="AE7" s="114"/>
      <c r="AF7" s="114"/>
      <c r="AG7" s="122"/>
      <c r="AH7" s="108" t="e">
        <f t="shared" si="8"/>
        <v>#N/A</v>
      </c>
      <c r="AI7" s="114"/>
      <c r="AJ7" s="114"/>
      <c r="AK7" s="122">
        <v>36</v>
      </c>
      <c r="AL7" s="107">
        <f>IF(ISNUMBER(AK7),IF(AK7&lt;='[2]Reference (GIRLS)'!$F$25,5,IF(AK7&lt;='[2]Reference (GIRLS)'!$G$25,10,IF(AK7&lt;='[2]Reference (GIRLS)'!$H$25,25,IF(AK7&lt;='[2]Reference (GIRLS)'!$I$25,50,IF(AK7&lt;='[2]Reference (GIRLS)'!$J$25,75,IF(AK7&lt;='[2]Reference (GIRLS)'!$K$25,90,IF(AK7&lt;='[2]Reference (GIRLS)'!$L$25,95,IF(AK7&gt;'[2]Reference (GIRLS)'!$L$25,95)))))))),"")</f>
        <v>75</v>
      </c>
      <c r="AM7" s="107">
        <f t="shared" si="9"/>
        <v>2.8571428571428572</v>
      </c>
      <c r="AN7" s="104" t="str">
        <f t="shared" si="10"/>
        <v>2</v>
      </c>
      <c r="AO7" s="108">
        <f t="shared" si="11"/>
        <v>34</v>
      </c>
      <c r="AP7" s="114"/>
      <c r="AQ7" s="187">
        <v>8.8888888888888892E-2</v>
      </c>
      <c r="AR7" s="107">
        <f t="shared" si="12"/>
        <v>3.5714285714285716</v>
      </c>
      <c r="AS7" s="104" t="str">
        <f t="shared" si="13"/>
        <v>5</v>
      </c>
      <c r="AT7" s="108">
        <f>RANK(AQ7,AQ3:AQ38,1)</f>
        <v>8</v>
      </c>
      <c r="AU7" s="114"/>
      <c r="AV7" s="283">
        <v>7</v>
      </c>
      <c r="AW7" s="107">
        <f t="shared" si="14"/>
        <v>10</v>
      </c>
      <c r="AX7" s="104" t="str">
        <f t="shared" si="15"/>
        <v>7</v>
      </c>
      <c r="AY7" s="108">
        <f t="shared" si="16"/>
        <v>4</v>
      </c>
      <c r="AZ7" s="114"/>
      <c r="BA7" s="302">
        <v>7.72</v>
      </c>
      <c r="BB7" s="107">
        <f t="shared" si="17"/>
        <v>8.5714285714285712</v>
      </c>
      <c r="BC7" s="104" t="str">
        <f t="shared" si="18"/>
        <v>4</v>
      </c>
      <c r="BD7" s="108">
        <f>RANK(BA7,BA3:BA38,1)</f>
        <v>12</v>
      </c>
      <c r="BE7" s="114"/>
      <c r="BF7" s="269">
        <f t="shared" si="19"/>
        <v>20.5</v>
      </c>
      <c r="BG7" s="106">
        <v>5</v>
      </c>
      <c r="BH7" s="106">
        <v>4</v>
      </c>
      <c r="BI7" s="106">
        <v>4</v>
      </c>
      <c r="BJ7" s="106">
        <v>4</v>
      </c>
      <c r="BK7" s="106">
        <v>3.5</v>
      </c>
      <c r="BL7" s="107">
        <f>BL2/BM2*BM7</f>
        <v>16</v>
      </c>
      <c r="BM7" s="104" t="str">
        <f t="shared" si="20"/>
        <v>8</v>
      </c>
      <c r="BN7" s="108">
        <f t="shared" si="21"/>
        <v>8</v>
      </c>
      <c r="BO7" s="109"/>
      <c r="BP7" s="110"/>
      <c r="BQ7" s="278">
        <f t="shared" si="22"/>
        <v>72</v>
      </c>
      <c r="BR7" s="305">
        <f t="shared" si="23"/>
        <v>7</v>
      </c>
      <c r="BT7" s="132"/>
    </row>
    <row r="8" spans="1:72">
      <c r="A8" s="105">
        <v>6</v>
      </c>
      <c r="B8" s="296" t="s">
        <v>269</v>
      </c>
      <c r="C8" s="114"/>
      <c r="D8" s="104" t="s">
        <v>270</v>
      </c>
      <c r="E8" s="285">
        <v>38783</v>
      </c>
      <c r="F8" s="292" t="s">
        <v>271</v>
      </c>
      <c r="G8" s="104" t="s">
        <v>95</v>
      </c>
      <c r="H8" s="122" t="s">
        <v>70</v>
      </c>
      <c r="I8" s="136"/>
      <c r="J8" s="108" t="e">
        <f>RANK(I8,I3:I38,1)</f>
        <v>#N/A</v>
      </c>
      <c r="K8" s="109"/>
      <c r="L8" s="123"/>
      <c r="M8" s="108" t="e">
        <f>RANK(L8,L3:L38,1)</f>
        <v>#N/A</v>
      </c>
      <c r="N8" s="109"/>
      <c r="O8" s="283">
        <v>154.9</v>
      </c>
      <c r="P8" s="107">
        <f>IF(ISNUMBER(O8),IF(O8&lt;='[2]Reference (GIRLS)'!$F$7,5,IF(O8&lt;='[2]Reference (GIRLS)'!$G$7,10,IF(O8&lt;='[2]Reference (GIRLS)'!$H$7,25,IF(O8&lt;='[2]Reference (GIRLS)'!$I$7,50,IF(O8&lt;='[2]Reference (GIRLS)'!$J$7,75,IF(O8&lt;='[2]Reference (GIRLS)'!$K$7,90,IF(O8&lt;='[2]Reference (GIRLS)'!$L$7,95,IF(O8&gt;'[2]Reference (GIRLS)'!$L$7,95)))))))),"")</f>
        <v>75</v>
      </c>
      <c r="Q8" s="107">
        <f t="shared" si="0"/>
        <v>6</v>
      </c>
      <c r="R8" s="104" t="str">
        <f t="shared" si="1"/>
        <v>6</v>
      </c>
      <c r="S8" s="108">
        <f t="shared" si="2"/>
        <v>12</v>
      </c>
      <c r="T8" s="114"/>
      <c r="U8" s="283">
        <v>42.3</v>
      </c>
      <c r="V8" s="107">
        <f>IF(ISNUMBER(U8),IF(U8&lt;='Reference (BOYS)'!$F$10,5,IF(U8&lt;='Reference (BOYS)'!$G$10,10,IF(U8&lt;='Reference (BOYS)'!$H$10,25,IF(U8&lt;='Reference (BOYS)'!$I$10,50,IF(U8&lt;='Reference (BOYS)'!$J$10,75,IF(U8&lt;='Reference (BOYS)'!$K$10,90,IF(U8&lt;='Reference (BOYS)'!$L$10,95,IF(U8&gt;'Reference (BOYS)'!$L$10,95)))))))),"")</f>
        <v>75</v>
      </c>
      <c r="W8" s="108">
        <f t="shared" si="3"/>
        <v>8</v>
      </c>
      <c r="X8" s="114"/>
      <c r="Y8" s="113">
        <v>77.5</v>
      </c>
      <c r="Z8" s="108">
        <f t="shared" si="4"/>
        <v>13</v>
      </c>
      <c r="AA8" s="283">
        <f t="shared" si="5"/>
        <v>77.400000000000006</v>
      </c>
      <c r="AB8" s="108">
        <f t="shared" si="6"/>
        <v>6</v>
      </c>
      <c r="AC8" s="269">
        <v>24.7</v>
      </c>
      <c r="AD8" s="108">
        <f t="shared" si="7"/>
        <v>5</v>
      </c>
      <c r="AE8" s="114"/>
      <c r="AF8" s="114"/>
      <c r="AG8" s="122"/>
      <c r="AH8" s="108" t="e">
        <f t="shared" si="8"/>
        <v>#N/A</v>
      </c>
      <c r="AI8" s="114"/>
      <c r="AJ8" s="114"/>
      <c r="AK8" s="122">
        <v>43</v>
      </c>
      <c r="AL8" s="107">
        <f>IF(ISNUMBER(AK8),IF(AK8&lt;='[2]Reference (GIRLS)'!$F$25,5,IF(AK8&lt;='[2]Reference (GIRLS)'!$G$25,10,IF(AK8&lt;='[2]Reference (GIRLS)'!$H$25,25,IF(AK8&lt;='[2]Reference (GIRLS)'!$I$25,50,IF(AK8&lt;='[2]Reference (GIRLS)'!$J$25,75,IF(AK8&lt;='[2]Reference (GIRLS)'!$K$25,90,IF(AK8&lt;='[2]Reference (GIRLS)'!$L$25,95,IF(AK8&gt;'[2]Reference (GIRLS)'!$L$25,95)))))))),"")</f>
        <v>95</v>
      </c>
      <c r="AM8" s="107">
        <f t="shared" si="9"/>
        <v>5.7142857142857144</v>
      </c>
      <c r="AN8" s="104" t="str">
        <f t="shared" si="10"/>
        <v>4</v>
      </c>
      <c r="AO8" s="108">
        <f t="shared" si="11"/>
        <v>20</v>
      </c>
      <c r="AP8" s="114"/>
      <c r="AQ8" s="187">
        <v>9.375E-2</v>
      </c>
      <c r="AR8" s="107">
        <f t="shared" si="12"/>
        <v>2.8571428571428572</v>
      </c>
      <c r="AS8" s="104" t="str">
        <f t="shared" si="13"/>
        <v>4</v>
      </c>
      <c r="AT8" s="108">
        <f>RANK(AQ8,AQ3:AQ38,1)</f>
        <v>13</v>
      </c>
      <c r="AU8" s="114"/>
      <c r="AV8" s="283">
        <v>6.3</v>
      </c>
      <c r="AW8" s="107">
        <f t="shared" si="14"/>
        <v>7.1428571428571432</v>
      </c>
      <c r="AX8" s="104" t="str">
        <f t="shared" si="15"/>
        <v>5</v>
      </c>
      <c r="AY8" s="108">
        <f t="shared" si="16"/>
        <v>11</v>
      </c>
      <c r="AZ8" s="114"/>
      <c r="BA8" s="302">
        <v>8.17</v>
      </c>
      <c r="BB8" s="107">
        <f t="shared" si="17"/>
        <v>2.1428571428571428</v>
      </c>
      <c r="BC8" s="104" t="str">
        <f t="shared" si="18"/>
        <v>1</v>
      </c>
      <c r="BD8" s="108">
        <f>RANK(BA8,BA3:BA38,1)</f>
        <v>30</v>
      </c>
      <c r="BE8" s="114"/>
      <c r="BF8" s="269">
        <f t="shared" si="19"/>
        <v>16.5</v>
      </c>
      <c r="BG8" s="106">
        <v>3.5</v>
      </c>
      <c r="BH8" s="106">
        <v>3</v>
      </c>
      <c r="BI8" s="106">
        <v>4</v>
      </c>
      <c r="BJ8" s="106">
        <v>3</v>
      </c>
      <c r="BK8" s="106">
        <v>3</v>
      </c>
      <c r="BL8" s="107">
        <f>BL2/BM2*BM8</f>
        <v>8</v>
      </c>
      <c r="BM8" s="104" t="str">
        <f t="shared" si="20"/>
        <v>4</v>
      </c>
      <c r="BN8" s="108">
        <f t="shared" si="21"/>
        <v>14</v>
      </c>
      <c r="BO8" s="109"/>
      <c r="BP8" s="110"/>
      <c r="BQ8" s="278">
        <f t="shared" si="22"/>
        <v>56.857142857142861</v>
      </c>
      <c r="BR8" s="305">
        <f t="shared" si="23"/>
        <v>16</v>
      </c>
    </row>
    <row r="9" spans="1:72">
      <c r="A9" s="105">
        <v>7</v>
      </c>
      <c r="B9" s="318" t="s">
        <v>272</v>
      </c>
      <c r="C9" s="114"/>
      <c r="D9" s="104" t="s">
        <v>256</v>
      </c>
      <c r="E9" s="285">
        <v>38809</v>
      </c>
      <c r="F9" s="293" t="s">
        <v>273</v>
      </c>
      <c r="G9" s="104" t="s">
        <v>95</v>
      </c>
      <c r="H9" s="122" t="s">
        <v>70</v>
      </c>
      <c r="I9" s="136"/>
      <c r="J9" s="108" t="e">
        <f>RANK(I9,I3:I38,1)</f>
        <v>#N/A</v>
      </c>
      <c r="K9" s="109"/>
      <c r="L9" s="123"/>
      <c r="M9" s="108" t="e">
        <f>RANK(L9,L3:L38,1)</f>
        <v>#N/A</v>
      </c>
      <c r="N9" s="109"/>
      <c r="O9" s="283">
        <v>147.6</v>
      </c>
      <c r="P9" s="107">
        <f>IF(ISNUMBER(O9),IF(O9&lt;='[2]Reference (GIRLS)'!$F$7,5,IF(O9&lt;='[2]Reference (GIRLS)'!$G$7,10,IF(O9&lt;='[2]Reference (GIRLS)'!$H$7,25,IF(O9&lt;='[2]Reference (GIRLS)'!$I$7,50,IF(O9&lt;='[2]Reference (GIRLS)'!$J$7,75,IF(O9&lt;='[2]Reference (GIRLS)'!$K$7,90,IF(O9&lt;='[2]Reference (GIRLS)'!$L$7,95,IF(O9&gt;'[2]Reference (GIRLS)'!$L$7,95)))))))),"")</f>
        <v>50</v>
      </c>
      <c r="Q9" s="107">
        <f t="shared" si="0"/>
        <v>4</v>
      </c>
      <c r="R9" s="104" t="str">
        <f t="shared" si="1"/>
        <v>4</v>
      </c>
      <c r="S9" s="108">
        <f t="shared" si="2"/>
        <v>26</v>
      </c>
      <c r="T9" s="114"/>
      <c r="U9" s="283">
        <v>38.700000000000003</v>
      </c>
      <c r="V9" s="107">
        <f>IF(ISNUMBER(U9),IF(U9&lt;='Reference (BOYS)'!$F$10,5,IF(U9&lt;='Reference (BOYS)'!$G$10,10,IF(U9&lt;='Reference (BOYS)'!$H$10,25,IF(U9&lt;='Reference (BOYS)'!$I$10,50,IF(U9&lt;='Reference (BOYS)'!$J$10,75,IF(U9&lt;='Reference (BOYS)'!$K$10,90,IF(U9&lt;='Reference (BOYS)'!$L$10,95,IF(U9&gt;'Reference (BOYS)'!$L$10,95)))))))),"")</f>
        <v>50</v>
      </c>
      <c r="W9" s="108">
        <f t="shared" si="3"/>
        <v>18</v>
      </c>
      <c r="X9" s="114"/>
      <c r="Y9" s="113"/>
      <c r="Z9" s="108" t="e">
        <f t="shared" si="4"/>
        <v>#N/A</v>
      </c>
      <c r="AA9" s="114"/>
      <c r="AB9" s="108" t="e">
        <f t="shared" si="6"/>
        <v>#N/A</v>
      </c>
      <c r="AC9" s="269"/>
      <c r="AD9" s="108" t="e">
        <f t="shared" si="7"/>
        <v>#N/A</v>
      </c>
      <c r="AE9" s="114"/>
      <c r="AF9" s="114"/>
      <c r="AG9" s="122"/>
      <c r="AH9" s="108" t="e">
        <f t="shared" si="8"/>
        <v>#N/A</v>
      </c>
      <c r="AI9" s="114"/>
      <c r="AJ9" s="114"/>
      <c r="AK9" s="122">
        <v>35</v>
      </c>
      <c r="AL9" s="107">
        <f>IF(ISNUMBER(AK9),IF(AK9&lt;='[2]Reference (GIRLS)'!$F$25,5,IF(AK9&lt;='[2]Reference (GIRLS)'!$G$25,10,IF(AK9&lt;='[2]Reference (GIRLS)'!$H$25,25,IF(AK9&lt;='[2]Reference (GIRLS)'!$I$25,50,IF(AK9&lt;='[2]Reference (GIRLS)'!$J$25,75,IF(AK9&lt;='[2]Reference (GIRLS)'!$K$25,90,IF(AK9&lt;='[2]Reference (GIRLS)'!$L$25,95,IF(AK9&gt;'[2]Reference (GIRLS)'!$L$25,95)))))))),"")</f>
        <v>75</v>
      </c>
      <c r="AM9" s="107">
        <f t="shared" si="9"/>
        <v>2.8571428571428572</v>
      </c>
      <c r="AN9" s="104" t="str">
        <f t="shared" si="10"/>
        <v>2</v>
      </c>
      <c r="AO9" s="108">
        <f t="shared" si="11"/>
        <v>35</v>
      </c>
      <c r="AP9" s="114"/>
      <c r="AQ9" s="187">
        <v>9.0972222222222218E-2</v>
      </c>
      <c r="AR9" s="107">
        <f t="shared" si="12"/>
        <v>2.8571428571428572</v>
      </c>
      <c r="AS9" s="104" t="str">
        <f t="shared" si="13"/>
        <v>4</v>
      </c>
      <c r="AT9" s="108">
        <f>RANK(AQ9,AQ3:AQ38,1)</f>
        <v>11</v>
      </c>
      <c r="AU9" s="114"/>
      <c r="AV9" s="283">
        <v>5.9</v>
      </c>
      <c r="AW9" s="107">
        <f t="shared" si="14"/>
        <v>5.7142857142857144</v>
      </c>
      <c r="AX9" s="104" t="str">
        <f t="shared" si="15"/>
        <v>4</v>
      </c>
      <c r="AY9" s="108">
        <f t="shared" si="16"/>
        <v>17</v>
      </c>
      <c r="AZ9" s="114"/>
      <c r="BA9" s="192">
        <v>7.86</v>
      </c>
      <c r="BB9" s="107">
        <f t="shared" si="17"/>
        <v>6.4285714285714288</v>
      </c>
      <c r="BC9" s="104" t="str">
        <f t="shared" si="18"/>
        <v>3</v>
      </c>
      <c r="BD9" s="108">
        <f>RANK(BA9,BA3:BA38,1)</f>
        <v>19</v>
      </c>
      <c r="BE9" s="114"/>
      <c r="BF9" s="269">
        <f t="shared" si="19"/>
        <v>0</v>
      </c>
      <c r="BG9" s="106"/>
      <c r="BH9" s="106"/>
      <c r="BI9" s="106"/>
      <c r="BJ9" s="106"/>
      <c r="BK9" s="106"/>
      <c r="BL9" s="107">
        <f>BL2/BM2*BM9</f>
        <v>0</v>
      </c>
      <c r="BM9" s="104" t="str">
        <f>IF(BF9&gt;=22.5,"10",IF(BF9&gt;=20,"8",IF(BF9&gt;=17.5,"6",IF(BF9&gt;=15,"4",IF(BF9&gt;=12.5,"2",IF(BF9&lt;12.5,"0"))))))</f>
        <v>0</v>
      </c>
      <c r="BN9" s="108">
        <f t="shared" si="21"/>
        <v>33</v>
      </c>
      <c r="BO9" s="109"/>
      <c r="BP9" s="110"/>
      <c r="BQ9" s="278">
        <f t="shared" si="22"/>
        <v>21.857142857142861</v>
      </c>
      <c r="BR9" s="268">
        <f t="shared" si="23"/>
        <v>36</v>
      </c>
    </row>
    <row r="10" spans="1:72">
      <c r="A10" s="105">
        <v>8</v>
      </c>
      <c r="B10" s="295" t="s">
        <v>274</v>
      </c>
      <c r="C10" s="114"/>
      <c r="D10" s="104" t="s">
        <v>275</v>
      </c>
      <c r="E10" s="285">
        <v>38887</v>
      </c>
      <c r="F10" s="293" t="s">
        <v>276</v>
      </c>
      <c r="G10" s="104" t="s">
        <v>95</v>
      </c>
      <c r="H10" s="122" t="s">
        <v>70</v>
      </c>
      <c r="I10" s="136"/>
      <c r="J10" s="108" t="e">
        <f>RANK(I10,I3:I38,1)</f>
        <v>#N/A</v>
      </c>
      <c r="K10" s="109"/>
      <c r="L10" s="123"/>
      <c r="M10" s="108" t="e">
        <f>RANK(L10,L3:L38,1)</f>
        <v>#N/A</v>
      </c>
      <c r="N10" s="109"/>
      <c r="O10" s="283">
        <v>145.69999999999999</v>
      </c>
      <c r="P10" s="107">
        <f>IF(ISNUMBER(O10),IF(O10&lt;='[2]Reference (GIRLS)'!$F$7,5,IF(O10&lt;='[2]Reference (GIRLS)'!$G$7,10,IF(O10&lt;='[2]Reference (GIRLS)'!$H$7,25,IF(O10&lt;='[2]Reference (GIRLS)'!$I$7,50,IF(O10&lt;='[2]Reference (GIRLS)'!$J$7,75,IF(O10&lt;='[2]Reference (GIRLS)'!$K$7,90,IF(O10&lt;='[2]Reference (GIRLS)'!$L$7,95,IF(O10&gt;'[2]Reference (GIRLS)'!$L$7,95)))))))),"")</f>
        <v>25</v>
      </c>
      <c r="Q10" s="107">
        <f t="shared" si="0"/>
        <v>2</v>
      </c>
      <c r="R10" s="104" t="str">
        <f t="shared" si="1"/>
        <v>2</v>
      </c>
      <c r="S10" s="108">
        <f t="shared" si="2"/>
        <v>30</v>
      </c>
      <c r="T10" s="114"/>
      <c r="U10" s="283">
        <v>30.65</v>
      </c>
      <c r="V10" s="107">
        <f>IF(ISNUMBER(U10),IF(U10&lt;='Reference (BOYS)'!$F$10,5,IF(U10&lt;='Reference (BOYS)'!$G$10,10,IF(U10&lt;='Reference (BOYS)'!$H$10,25,IF(U10&lt;='Reference (BOYS)'!$I$10,50,IF(U10&lt;='Reference (BOYS)'!$J$10,75,IF(U10&lt;='Reference (BOYS)'!$K$10,90,IF(U10&lt;='Reference (BOYS)'!$L$10,95,IF(U10&gt;'Reference (BOYS)'!$L$10,95)))))))),"")</f>
        <v>25</v>
      </c>
      <c r="W10" s="108">
        <f t="shared" si="3"/>
        <v>32</v>
      </c>
      <c r="X10" s="114"/>
      <c r="Y10" s="114">
        <v>78</v>
      </c>
      <c r="Z10" s="108">
        <f t="shared" si="4"/>
        <v>11</v>
      </c>
      <c r="AA10" s="283">
        <f t="shared" ref="AA10:AA12" si="24">SUM(O10-Y10)</f>
        <v>67.699999999999989</v>
      </c>
      <c r="AB10" s="108">
        <f t="shared" si="6"/>
        <v>30</v>
      </c>
      <c r="AC10" s="269">
        <v>23.2</v>
      </c>
      <c r="AD10" s="108">
        <f t="shared" si="7"/>
        <v>21</v>
      </c>
      <c r="AE10" s="114"/>
      <c r="AF10" s="114"/>
      <c r="AG10" s="122"/>
      <c r="AH10" s="108" t="e">
        <f t="shared" si="8"/>
        <v>#N/A</v>
      </c>
      <c r="AI10" s="114"/>
      <c r="AJ10" s="114"/>
      <c r="AK10" s="122">
        <v>42</v>
      </c>
      <c r="AL10" s="107">
        <f>IF(ISNUMBER(AK10),IF(AK10&lt;='[2]Reference (GIRLS)'!$F$25,5,IF(AK10&lt;='[2]Reference (GIRLS)'!$G$25,10,IF(AK10&lt;='[2]Reference (GIRLS)'!$H$25,25,IF(AK10&lt;='[2]Reference (GIRLS)'!$I$25,50,IF(AK10&lt;='[2]Reference (GIRLS)'!$J$25,75,IF(AK10&lt;='[2]Reference (GIRLS)'!$K$25,90,IF(AK10&lt;='[2]Reference (GIRLS)'!$L$25,95,IF(AK10&gt;'[2]Reference (GIRLS)'!$L$25,95)))))))),"")</f>
        <v>95</v>
      </c>
      <c r="AM10" s="107">
        <f t="shared" si="9"/>
        <v>5.7142857142857144</v>
      </c>
      <c r="AN10" s="104" t="str">
        <f t="shared" si="10"/>
        <v>4</v>
      </c>
      <c r="AO10" s="108">
        <f t="shared" si="11"/>
        <v>22</v>
      </c>
      <c r="AP10" s="114"/>
      <c r="AQ10" s="187">
        <v>9.0277777777777776E-2</v>
      </c>
      <c r="AR10" s="107">
        <f t="shared" si="12"/>
        <v>3.5714285714285716</v>
      </c>
      <c r="AS10" s="104" t="str">
        <f t="shared" si="13"/>
        <v>5</v>
      </c>
      <c r="AT10" s="108">
        <f>RANK(AQ10,AQ3:AQ38,1)</f>
        <v>10</v>
      </c>
      <c r="AU10" s="114"/>
      <c r="AV10" s="283">
        <v>6.05</v>
      </c>
      <c r="AW10" s="107">
        <f t="shared" si="14"/>
        <v>7.1428571428571432</v>
      </c>
      <c r="AX10" s="104" t="str">
        <f t="shared" si="15"/>
        <v>5</v>
      </c>
      <c r="AY10" s="108">
        <f t="shared" si="16"/>
        <v>15</v>
      </c>
      <c r="AZ10" s="114"/>
      <c r="BA10" s="309">
        <v>8.08</v>
      </c>
      <c r="BB10" s="107">
        <f t="shared" si="17"/>
        <v>2.1428571428571428</v>
      </c>
      <c r="BC10" s="104" t="str">
        <f t="shared" si="18"/>
        <v>1</v>
      </c>
      <c r="BD10" s="108">
        <f>RANK(BA10,BA3:BA38,1)</f>
        <v>24</v>
      </c>
      <c r="BE10" s="114"/>
      <c r="BF10" s="269">
        <f t="shared" si="19"/>
        <v>12</v>
      </c>
      <c r="BG10" s="106">
        <v>2</v>
      </c>
      <c r="BH10" s="106">
        <v>3</v>
      </c>
      <c r="BI10" s="106">
        <v>2</v>
      </c>
      <c r="BJ10" s="106">
        <v>2</v>
      </c>
      <c r="BK10" s="106">
        <v>3</v>
      </c>
      <c r="BL10" s="107">
        <f>BL2/BM2*BM10</f>
        <v>0</v>
      </c>
      <c r="BM10" s="104" t="str">
        <f t="shared" si="20"/>
        <v>0</v>
      </c>
      <c r="BN10" s="108">
        <f t="shared" si="21"/>
        <v>23</v>
      </c>
      <c r="BO10" s="109"/>
      <c r="BP10" s="110"/>
      <c r="BQ10" s="278">
        <f t="shared" si="22"/>
        <v>44.571428571428569</v>
      </c>
      <c r="BR10" s="268">
        <f t="shared" si="23"/>
        <v>23</v>
      </c>
      <c r="BT10" s="132"/>
    </row>
    <row r="11" spans="1:72" s="112" customFormat="1" ht="17.149999999999999" customHeight="1">
      <c r="A11" s="105">
        <v>9</v>
      </c>
      <c r="B11" s="297" t="s">
        <v>277</v>
      </c>
      <c r="C11" s="114"/>
      <c r="D11" s="105" t="s">
        <v>275</v>
      </c>
      <c r="E11" s="286">
        <v>38959</v>
      </c>
      <c r="F11" s="293" t="s">
        <v>278</v>
      </c>
      <c r="G11" s="105" t="s">
        <v>95</v>
      </c>
      <c r="H11" s="243" t="s">
        <v>70</v>
      </c>
      <c r="I11" s="247"/>
      <c r="J11" s="108" t="e">
        <f>RANK(I11,I3:I38,1)</f>
        <v>#N/A</v>
      </c>
      <c r="K11" s="109"/>
      <c r="L11" s="248"/>
      <c r="M11" s="108" t="e">
        <f>RANK(L11,L3:L38,1)</f>
        <v>#N/A</v>
      </c>
      <c r="N11" s="109"/>
      <c r="O11" s="283">
        <v>149.6</v>
      </c>
      <c r="P11" s="107">
        <f>IF(ISNUMBER(O11),IF(O11&lt;='[2]Reference (GIRLS)'!$F$7,5,IF(O11&lt;='[2]Reference (GIRLS)'!$G$7,10,IF(O11&lt;='[2]Reference (GIRLS)'!$H$7,25,IF(O11&lt;='[2]Reference (GIRLS)'!$I$7,50,IF(O11&lt;='[2]Reference (GIRLS)'!$J$7,75,IF(O11&lt;='[2]Reference (GIRLS)'!$K$7,90,IF(O11&lt;='[2]Reference (GIRLS)'!$L$7,95,IF(O11&gt;'[2]Reference (GIRLS)'!$L$7,95)))))))),"")</f>
        <v>50</v>
      </c>
      <c r="Q11" s="107">
        <f t="shared" si="0"/>
        <v>4</v>
      </c>
      <c r="R11" s="104" t="str">
        <f t="shared" si="1"/>
        <v>4</v>
      </c>
      <c r="S11" s="108">
        <f t="shared" si="2"/>
        <v>21</v>
      </c>
      <c r="T11" s="114"/>
      <c r="U11" s="287">
        <v>35.5</v>
      </c>
      <c r="V11" s="107">
        <f>IF(ISNUMBER(U11),IF(U11&lt;='Reference (BOYS)'!$F$10,5,IF(U11&lt;='Reference (BOYS)'!$G$10,10,IF(U11&lt;='Reference (BOYS)'!$H$10,25,IF(U11&lt;='Reference (BOYS)'!$I$10,50,IF(U11&lt;='Reference (BOYS)'!$J$10,75,IF(U11&lt;='Reference (BOYS)'!$K$10,90,IF(U11&lt;='Reference (BOYS)'!$L$10,95,IF(U11&gt;'Reference (BOYS)'!$L$10,95)))))))),"")</f>
        <v>50</v>
      </c>
      <c r="W11" s="108">
        <f t="shared" si="3"/>
        <v>23</v>
      </c>
      <c r="X11" s="114"/>
      <c r="Y11" s="113">
        <v>75.5</v>
      </c>
      <c r="Z11" s="108">
        <f t="shared" si="4"/>
        <v>19</v>
      </c>
      <c r="AA11" s="283">
        <f t="shared" si="24"/>
        <v>74.099999999999994</v>
      </c>
      <c r="AB11" s="108">
        <f t="shared" si="6"/>
        <v>14</v>
      </c>
      <c r="AC11" s="243">
        <v>24.8</v>
      </c>
      <c r="AD11" s="108">
        <f t="shared" si="7"/>
        <v>3</v>
      </c>
      <c r="AE11" s="114"/>
      <c r="AF11" s="114"/>
      <c r="AG11" s="243"/>
      <c r="AH11" s="108" t="e">
        <f t="shared" si="8"/>
        <v>#N/A</v>
      </c>
      <c r="AI11" s="114"/>
      <c r="AJ11" s="114"/>
      <c r="AK11" s="243">
        <v>39</v>
      </c>
      <c r="AL11" s="107">
        <f>IF(ISNUMBER(AK11),IF(AK11&lt;='[2]Reference (GIRLS)'!$F$25,5,IF(AK11&lt;='[2]Reference (GIRLS)'!$G$25,10,IF(AK11&lt;='[2]Reference (GIRLS)'!$H$25,25,IF(AK11&lt;='[2]Reference (GIRLS)'!$I$25,50,IF(AK11&lt;='[2]Reference (GIRLS)'!$J$25,75,IF(AK11&lt;='[2]Reference (GIRLS)'!$K$25,90,IF(AK11&lt;='[2]Reference (GIRLS)'!$L$25,95,IF(AK11&gt;'[2]Reference (GIRLS)'!$L$25,95)))))))),"")</f>
        <v>90</v>
      </c>
      <c r="AM11" s="107">
        <f t="shared" si="9"/>
        <v>4.2857142857142856</v>
      </c>
      <c r="AN11" s="104" t="str">
        <f t="shared" si="10"/>
        <v>3</v>
      </c>
      <c r="AO11" s="108">
        <f t="shared" si="11"/>
        <v>31</v>
      </c>
      <c r="AP11" s="114"/>
      <c r="AQ11" s="187">
        <v>9.1666666666666674E-2</v>
      </c>
      <c r="AR11" s="107">
        <f t="shared" si="12"/>
        <v>2.8571428571428572</v>
      </c>
      <c r="AS11" s="104" t="str">
        <f t="shared" si="13"/>
        <v>4</v>
      </c>
      <c r="AT11" s="108">
        <f>RANK(AQ11,AQ3:AQ38,1)</f>
        <v>12</v>
      </c>
      <c r="AU11" s="114"/>
      <c r="AV11" s="283">
        <v>5</v>
      </c>
      <c r="AW11" s="107">
        <f t="shared" si="14"/>
        <v>4.2857142857142856</v>
      </c>
      <c r="AX11" s="104" t="str">
        <f t="shared" si="15"/>
        <v>3</v>
      </c>
      <c r="AY11" s="108">
        <f t="shared" si="16"/>
        <v>31</v>
      </c>
      <c r="AZ11" s="114"/>
      <c r="BA11" s="309">
        <v>8.36</v>
      </c>
      <c r="BB11" s="107">
        <f t="shared" si="17"/>
        <v>2.1428571428571428</v>
      </c>
      <c r="BC11" s="104" t="str">
        <f t="shared" si="18"/>
        <v>1</v>
      </c>
      <c r="BD11" s="108">
        <f>RANK(BA11,BA3:BA38,1)</f>
        <v>35</v>
      </c>
      <c r="BE11" s="114"/>
      <c r="BF11" s="269">
        <f t="shared" si="19"/>
        <v>12.25</v>
      </c>
      <c r="BG11" s="246">
        <v>3</v>
      </c>
      <c r="BH11" s="246">
        <v>3</v>
      </c>
      <c r="BI11" s="246">
        <v>1.25</v>
      </c>
      <c r="BJ11" s="246">
        <v>1.5</v>
      </c>
      <c r="BK11" s="246">
        <v>3.5</v>
      </c>
      <c r="BL11" s="244">
        <f>BL2/BM2*BM11</f>
        <v>0</v>
      </c>
      <c r="BM11" s="104" t="str">
        <f t="shared" si="20"/>
        <v>0</v>
      </c>
      <c r="BN11" s="108">
        <f t="shared" si="21"/>
        <v>22</v>
      </c>
      <c r="BO11" s="109"/>
      <c r="BP11" s="114"/>
      <c r="BQ11" s="278">
        <f t="shared" si="22"/>
        <v>42.071428571428569</v>
      </c>
      <c r="BR11" s="268">
        <f t="shared" si="23"/>
        <v>28</v>
      </c>
      <c r="BS11" s="105"/>
      <c r="BT11" s="280"/>
    </row>
    <row r="12" spans="1:72">
      <c r="A12" s="105">
        <v>10</v>
      </c>
      <c r="B12" s="294" t="s">
        <v>280</v>
      </c>
      <c r="C12" s="114"/>
      <c r="D12" s="104" t="s">
        <v>279</v>
      </c>
      <c r="E12" s="285">
        <v>38857</v>
      </c>
      <c r="F12" s="292" t="s">
        <v>281</v>
      </c>
      <c r="G12" s="104" t="s">
        <v>95</v>
      </c>
      <c r="H12" s="122" t="s">
        <v>70</v>
      </c>
      <c r="I12" s="136"/>
      <c r="J12" s="108" t="e">
        <f>RANK(I12,I3:I38,1)</f>
        <v>#N/A</v>
      </c>
      <c r="K12" s="109"/>
      <c r="L12" s="123"/>
      <c r="M12" s="108" t="e">
        <f>RANK(L12,L3:L38,1)</f>
        <v>#N/A</v>
      </c>
      <c r="N12" s="109"/>
      <c r="O12" s="283">
        <v>145</v>
      </c>
      <c r="P12" s="107">
        <f>IF(ISNUMBER(O12),IF(O12&lt;='[2]Reference (GIRLS)'!$F$7,5,IF(O12&lt;='[2]Reference (GIRLS)'!$G$7,10,IF(O12&lt;='[2]Reference (GIRLS)'!$H$7,25,IF(O12&lt;='[2]Reference (GIRLS)'!$I$7,50,IF(O12&lt;='[2]Reference (GIRLS)'!$J$7,75,IF(O12&lt;='[2]Reference (GIRLS)'!$K$7,90,IF(O12&lt;='[2]Reference (GIRLS)'!$L$7,95,IF(O12&gt;'[2]Reference (GIRLS)'!$L$7,95)))))))),"")</f>
        <v>25</v>
      </c>
      <c r="Q12" s="107">
        <f t="shared" si="0"/>
        <v>2</v>
      </c>
      <c r="R12" s="104" t="str">
        <f t="shared" si="1"/>
        <v>2</v>
      </c>
      <c r="S12" s="108">
        <f t="shared" si="2"/>
        <v>31</v>
      </c>
      <c r="T12" s="114"/>
      <c r="U12" s="283">
        <v>34.299999999999997</v>
      </c>
      <c r="V12" s="107">
        <f>IF(ISNUMBER(U12),IF(U12&lt;='Reference (BOYS)'!$F$10,5,IF(U12&lt;='Reference (BOYS)'!$G$10,10,IF(U12&lt;='Reference (BOYS)'!$H$10,25,IF(U12&lt;='Reference (BOYS)'!$I$10,50,IF(U12&lt;='Reference (BOYS)'!$J$10,75,IF(U12&lt;='Reference (BOYS)'!$K$10,90,IF(U12&lt;='Reference (BOYS)'!$L$10,95,IF(U12&gt;'Reference (BOYS)'!$L$10,95)))))))),"")</f>
        <v>25</v>
      </c>
      <c r="W12" s="108">
        <f t="shared" si="3"/>
        <v>26</v>
      </c>
      <c r="X12" s="114"/>
      <c r="Y12" s="114">
        <v>72</v>
      </c>
      <c r="Z12" s="108">
        <f t="shared" si="4"/>
        <v>29</v>
      </c>
      <c r="AA12" s="283">
        <f t="shared" si="24"/>
        <v>73</v>
      </c>
      <c r="AB12" s="108">
        <f t="shared" si="6"/>
        <v>17</v>
      </c>
      <c r="AC12" s="269">
        <v>23.6</v>
      </c>
      <c r="AD12" s="108">
        <f t="shared" si="7"/>
        <v>17</v>
      </c>
      <c r="AE12" s="114"/>
      <c r="AF12" s="114"/>
      <c r="AG12" s="122"/>
      <c r="AH12" s="108" t="e">
        <f t="shared" si="8"/>
        <v>#N/A</v>
      </c>
      <c r="AI12" s="114"/>
      <c r="AJ12" s="114"/>
      <c r="AK12" s="122">
        <v>45</v>
      </c>
      <c r="AL12" s="107">
        <f>IF(ISNUMBER(AK12),IF(AK12&lt;='[2]Reference (GIRLS)'!$F$25,5,IF(AK12&lt;='[2]Reference (GIRLS)'!$G$25,10,IF(AK12&lt;='[2]Reference (GIRLS)'!$H$25,25,IF(AK12&lt;='[2]Reference (GIRLS)'!$I$25,50,IF(AK12&lt;='[2]Reference (GIRLS)'!$J$25,75,IF(AK12&lt;='[2]Reference (GIRLS)'!$K$25,90,IF(AK12&lt;='[2]Reference (GIRLS)'!$L$25,95,IF(AK12&gt;'[2]Reference (GIRLS)'!$L$25,95)))))))),"")</f>
        <v>95</v>
      </c>
      <c r="AM12" s="107">
        <f t="shared" si="9"/>
        <v>7.1428571428571432</v>
      </c>
      <c r="AN12" s="104" t="str">
        <f t="shared" si="10"/>
        <v>5</v>
      </c>
      <c r="AO12" s="108">
        <f t="shared" si="11"/>
        <v>15</v>
      </c>
      <c r="AP12" s="114"/>
      <c r="AQ12" s="187">
        <v>0.10208333333333335</v>
      </c>
      <c r="AR12" s="107">
        <f t="shared" si="12"/>
        <v>0.7142857142857143</v>
      </c>
      <c r="AS12" s="104" t="str">
        <f t="shared" si="13"/>
        <v>1</v>
      </c>
      <c r="AT12" s="108">
        <f>RANK(AQ12,AQ3:AQ38,1)</f>
        <v>22</v>
      </c>
      <c r="AU12" s="114"/>
      <c r="AV12" s="283">
        <v>6.92</v>
      </c>
      <c r="AW12" s="107">
        <f t="shared" si="14"/>
        <v>8.5714285714285712</v>
      </c>
      <c r="AX12" s="104" t="str">
        <f t="shared" si="15"/>
        <v>6</v>
      </c>
      <c r="AY12" s="108">
        <f t="shared" si="16"/>
        <v>5</v>
      </c>
      <c r="AZ12" s="114"/>
      <c r="BA12" s="302">
        <v>7.57</v>
      </c>
      <c r="BB12" s="107">
        <f t="shared" si="17"/>
        <v>12.857142857142858</v>
      </c>
      <c r="BC12" s="104" t="str">
        <f t="shared" si="18"/>
        <v>6</v>
      </c>
      <c r="BD12" s="108">
        <f>RANK(BA12,BA3:BA38,1)</f>
        <v>6</v>
      </c>
      <c r="BE12" s="114"/>
      <c r="BF12" s="269">
        <f t="shared" si="19"/>
        <v>21.1</v>
      </c>
      <c r="BG12" s="106">
        <v>4</v>
      </c>
      <c r="BH12" s="106">
        <v>4.75</v>
      </c>
      <c r="BI12" s="136">
        <v>3.85</v>
      </c>
      <c r="BJ12" s="106">
        <v>4</v>
      </c>
      <c r="BK12" s="106">
        <v>4.5</v>
      </c>
      <c r="BL12" s="107">
        <f>BL2/BM2*BM12</f>
        <v>16</v>
      </c>
      <c r="BM12" s="104" t="str">
        <f t="shared" si="20"/>
        <v>8</v>
      </c>
      <c r="BN12" s="108">
        <f t="shared" si="21"/>
        <v>6</v>
      </c>
      <c r="BO12" s="109"/>
      <c r="BP12" s="110"/>
      <c r="BQ12" s="278">
        <f t="shared" si="22"/>
        <v>73.485714285714295</v>
      </c>
      <c r="BR12" s="305">
        <f t="shared" si="23"/>
        <v>5</v>
      </c>
    </row>
    <row r="13" spans="1:72" s="112" customFormat="1">
      <c r="A13" s="105">
        <v>11</v>
      </c>
      <c r="B13" s="229" t="s">
        <v>354</v>
      </c>
      <c r="C13" s="114"/>
      <c r="D13" s="104" t="s">
        <v>355</v>
      </c>
      <c r="E13" s="285">
        <v>38846</v>
      </c>
      <c r="F13" s="230" t="s">
        <v>356</v>
      </c>
      <c r="G13" s="104" t="s">
        <v>95</v>
      </c>
      <c r="H13" s="122" t="s">
        <v>70</v>
      </c>
      <c r="I13" s="105"/>
      <c r="J13" s="108" t="e">
        <f>RANK(I13,I3:I38,1)</f>
        <v>#N/A</v>
      </c>
      <c r="K13" s="109"/>
      <c r="L13" s="105"/>
      <c r="M13" s="108" t="e">
        <f>RANK(L13,L3:L38,1)</f>
        <v>#N/A</v>
      </c>
      <c r="N13" s="109"/>
      <c r="O13" s="244">
        <v>146</v>
      </c>
      <c r="P13" s="107">
        <f>IF(ISNUMBER(O13),IF(O13&lt;='[2]Reference (GIRLS)'!$F$7,5,IF(O13&lt;='[2]Reference (GIRLS)'!$G$7,10,IF(O13&lt;='[2]Reference (GIRLS)'!$H$7,25,IF(O13&lt;='[2]Reference (GIRLS)'!$I$7,50,IF(O13&lt;='[2]Reference (GIRLS)'!$J$7,75,IF(O13&lt;='[2]Reference (GIRLS)'!$K$7,90,IF(O13&lt;='[2]Reference (GIRLS)'!$L$7,95,IF(O13&gt;'[2]Reference (GIRLS)'!$L$7,95)))))))),"")</f>
        <v>25</v>
      </c>
      <c r="Q13" s="107">
        <f t="shared" si="0"/>
        <v>2</v>
      </c>
      <c r="R13" s="104" t="str">
        <f t="shared" si="1"/>
        <v>2</v>
      </c>
      <c r="S13" s="108">
        <f t="shared" si="2"/>
        <v>27</v>
      </c>
      <c r="T13" s="114"/>
      <c r="U13" s="244">
        <v>32.299999999999997</v>
      </c>
      <c r="V13" s="107">
        <f>IF(ISNUMBER(U13),IF(U13&lt;='Reference (BOYS)'!$F$10,5,IF(U13&lt;='Reference (BOYS)'!$G$10,10,IF(U13&lt;='Reference (BOYS)'!$H$10,25,IF(U13&lt;='Reference (BOYS)'!$I$10,50,IF(U13&lt;='Reference (BOYS)'!$J$10,75,IF(U13&lt;='Reference (BOYS)'!$K$10,90,IF(U13&lt;='Reference (BOYS)'!$L$10,95,IF(U13&gt;'Reference (BOYS)'!$L$10,95)))))))),"")</f>
        <v>25</v>
      </c>
      <c r="W13" s="108">
        <f t="shared" si="3"/>
        <v>28</v>
      </c>
      <c r="X13" s="114"/>
      <c r="Y13" s="114">
        <v>74</v>
      </c>
      <c r="Z13" s="108">
        <f t="shared" si="4"/>
        <v>24</v>
      </c>
      <c r="AA13" s="283">
        <f t="shared" ref="AA13:AA27" si="25">SUM(O13-Y13)</f>
        <v>72</v>
      </c>
      <c r="AB13" s="108">
        <f t="shared" si="6"/>
        <v>20</v>
      </c>
      <c r="AC13" s="105">
        <v>23.1</v>
      </c>
      <c r="AD13" s="108">
        <f t="shared" si="7"/>
        <v>23</v>
      </c>
      <c r="AE13" s="114"/>
      <c r="AF13" s="114"/>
      <c r="AG13" s="105"/>
      <c r="AH13" s="108" t="e">
        <f t="shared" si="8"/>
        <v>#N/A</v>
      </c>
      <c r="AI13" s="114"/>
      <c r="AJ13" s="114"/>
      <c r="AK13" s="105">
        <v>41</v>
      </c>
      <c r="AL13" s="107">
        <f>IF(ISNUMBER(AK13),IF(AK13&lt;='[2]Reference (GIRLS)'!$F$25,5,IF(AK13&lt;='[2]Reference (GIRLS)'!$G$25,10,IF(AK13&lt;='[2]Reference (GIRLS)'!$H$25,25,IF(AK13&lt;='[2]Reference (GIRLS)'!$I$25,50,IF(AK13&lt;='[2]Reference (GIRLS)'!$J$25,75,IF(AK13&lt;='[2]Reference (GIRLS)'!$K$25,90,IF(AK13&lt;='[2]Reference (GIRLS)'!$L$25,95,IF(AK13&gt;'[2]Reference (GIRLS)'!$L$25,95)))))))),"")</f>
        <v>95</v>
      </c>
      <c r="AM13" s="107">
        <f t="shared" si="9"/>
        <v>5.7142857142857144</v>
      </c>
      <c r="AN13" s="104" t="str">
        <f t="shared" si="10"/>
        <v>4</v>
      </c>
      <c r="AO13" s="108">
        <f t="shared" si="11"/>
        <v>26</v>
      </c>
      <c r="AP13" s="114"/>
      <c r="AQ13" s="187">
        <v>9.4444444444444442E-2</v>
      </c>
      <c r="AR13" s="107">
        <f t="shared" si="12"/>
        <v>2.1428571428571428</v>
      </c>
      <c r="AS13" s="104" t="str">
        <f t="shared" si="13"/>
        <v>3</v>
      </c>
      <c r="AT13" s="108">
        <f>RANK(AQ13,AQ3:AQ38,1)</f>
        <v>14</v>
      </c>
      <c r="AU13" s="114"/>
      <c r="AV13" s="283">
        <v>5.5</v>
      </c>
      <c r="AW13" s="107">
        <f t="shared" si="14"/>
        <v>5.7142857142857144</v>
      </c>
      <c r="AX13" s="104" t="str">
        <f t="shared" si="15"/>
        <v>4</v>
      </c>
      <c r="AY13" s="108">
        <f t="shared" si="16"/>
        <v>23</v>
      </c>
      <c r="AZ13" s="114"/>
      <c r="BA13" s="310">
        <v>7.79</v>
      </c>
      <c r="BB13" s="107">
        <f t="shared" si="17"/>
        <v>8.5714285714285712</v>
      </c>
      <c r="BC13" s="104" t="str">
        <f t="shared" si="18"/>
        <v>4</v>
      </c>
      <c r="BD13" s="108">
        <f>RANK(BA13,BA3:BA38,1)</f>
        <v>16</v>
      </c>
      <c r="BE13" s="114"/>
      <c r="BF13" s="269">
        <f t="shared" si="19"/>
        <v>11</v>
      </c>
      <c r="BG13" s="105">
        <v>3.5</v>
      </c>
      <c r="BH13" s="105">
        <v>2.75</v>
      </c>
      <c r="BI13" s="274">
        <v>1.25</v>
      </c>
      <c r="BJ13" s="105">
        <v>1.5</v>
      </c>
      <c r="BK13" s="105">
        <v>2</v>
      </c>
      <c r="BL13" s="107">
        <f>BL2/BM2*BM13</f>
        <v>0</v>
      </c>
      <c r="BM13" s="104" t="str">
        <f t="shared" si="20"/>
        <v>0</v>
      </c>
      <c r="BN13" s="108">
        <f t="shared" si="21"/>
        <v>25</v>
      </c>
      <c r="BO13" s="109"/>
      <c r="BP13" s="114"/>
      <c r="BQ13" s="278">
        <f t="shared" si="22"/>
        <v>46.142857142857146</v>
      </c>
      <c r="BR13" s="268">
        <f t="shared" si="23"/>
        <v>22</v>
      </c>
      <c r="BS13" s="105"/>
      <c r="BT13" s="105"/>
    </row>
    <row r="14" spans="1:72" s="112" customFormat="1">
      <c r="A14" s="105">
        <v>12</v>
      </c>
      <c r="B14" s="229" t="s">
        <v>357</v>
      </c>
      <c r="C14" s="114"/>
      <c r="D14" s="104" t="s">
        <v>358</v>
      </c>
      <c r="E14" s="285">
        <v>39075</v>
      </c>
      <c r="F14" s="230" t="s">
        <v>359</v>
      </c>
      <c r="G14" s="104" t="s">
        <v>95</v>
      </c>
      <c r="H14" s="122" t="s">
        <v>70</v>
      </c>
      <c r="I14" s="105"/>
      <c r="J14" s="108" t="e">
        <f>RANK(I14,I3:I38,1)</f>
        <v>#N/A</v>
      </c>
      <c r="K14" s="109"/>
      <c r="L14" s="105"/>
      <c r="M14" s="108" t="e">
        <f>RANK(L14,L3:L38,1)</f>
        <v>#N/A</v>
      </c>
      <c r="N14" s="109"/>
      <c r="O14" s="244">
        <v>156.19999999999999</v>
      </c>
      <c r="P14" s="107">
        <f>IF(ISNUMBER(O14),IF(O14&lt;='[2]Reference (GIRLS)'!$F$7,5,IF(O14&lt;='[2]Reference (GIRLS)'!$G$7,10,IF(O14&lt;='[2]Reference (GIRLS)'!$H$7,25,IF(O14&lt;='[2]Reference (GIRLS)'!$I$7,50,IF(O14&lt;='[2]Reference (GIRLS)'!$J$7,75,IF(O14&lt;='[2]Reference (GIRLS)'!$K$7,90,IF(O14&lt;='[2]Reference (GIRLS)'!$L$7,95,IF(O14&gt;'[2]Reference (GIRLS)'!$L$7,95)))))))),"")</f>
        <v>75</v>
      </c>
      <c r="Q14" s="107">
        <f t="shared" si="0"/>
        <v>6</v>
      </c>
      <c r="R14" s="104" t="str">
        <f t="shared" si="1"/>
        <v>6</v>
      </c>
      <c r="S14" s="108">
        <f t="shared" si="2"/>
        <v>9</v>
      </c>
      <c r="T14" s="114"/>
      <c r="U14" s="244">
        <v>46.55</v>
      </c>
      <c r="V14" s="107">
        <f>IF(ISNUMBER(U14),IF(U14&lt;='Reference (BOYS)'!$F$10,5,IF(U14&lt;='Reference (BOYS)'!$G$10,10,IF(U14&lt;='Reference (BOYS)'!$H$10,25,IF(U14&lt;='Reference (BOYS)'!$I$10,50,IF(U14&lt;='Reference (BOYS)'!$J$10,75,IF(U14&lt;='Reference (BOYS)'!$K$10,90,IF(U14&lt;='Reference (BOYS)'!$L$10,95,IF(U14&gt;'Reference (BOYS)'!$L$10,95)))))))),"")</f>
        <v>90</v>
      </c>
      <c r="W14" s="108">
        <f t="shared" si="3"/>
        <v>6</v>
      </c>
      <c r="X14" s="114"/>
      <c r="Y14" s="113">
        <v>81.5</v>
      </c>
      <c r="Z14" s="108">
        <f t="shared" si="4"/>
        <v>2</v>
      </c>
      <c r="AA14" s="283">
        <f t="shared" si="25"/>
        <v>74.699999999999989</v>
      </c>
      <c r="AB14" s="108">
        <f t="shared" si="6"/>
        <v>12</v>
      </c>
      <c r="AC14" s="105">
        <v>24.1</v>
      </c>
      <c r="AD14" s="108">
        <f t="shared" si="7"/>
        <v>12</v>
      </c>
      <c r="AE14" s="114"/>
      <c r="AF14" s="114"/>
      <c r="AG14" s="105"/>
      <c r="AH14" s="108" t="e">
        <f t="shared" si="8"/>
        <v>#N/A</v>
      </c>
      <c r="AI14" s="114"/>
      <c r="AJ14" s="114"/>
      <c r="AK14" s="105">
        <v>47</v>
      </c>
      <c r="AL14" s="107">
        <f>IF(ISNUMBER(AK14),IF(AK14&lt;='[2]Reference (GIRLS)'!$F$25,5,IF(AK14&lt;='[2]Reference (GIRLS)'!$G$25,10,IF(AK14&lt;='[2]Reference (GIRLS)'!$H$25,25,IF(AK14&lt;='[2]Reference (GIRLS)'!$I$25,50,IF(AK14&lt;='[2]Reference (GIRLS)'!$J$25,75,IF(AK14&lt;='[2]Reference (GIRLS)'!$K$25,90,IF(AK14&lt;='[2]Reference (GIRLS)'!$L$25,95,IF(AK14&gt;'[2]Reference (GIRLS)'!$L$25,95)))))))),"")</f>
        <v>95</v>
      </c>
      <c r="AM14" s="107">
        <f t="shared" si="9"/>
        <v>8.5714285714285712</v>
      </c>
      <c r="AN14" s="104" t="str">
        <f t="shared" si="10"/>
        <v>6</v>
      </c>
      <c r="AO14" s="108">
        <f t="shared" si="11"/>
        <v>11</v>
      </c>
      <c r="AP14" s="114"/>
      <c r="AQ14" s="187">
        <v>9.8611111111111108E-2</v>
      </c>
      <c r="AR14" s="107">
        <f t="shared" si="12"/>
        <v>1.4285714285714286</v>
      </c>
      <c r="AS14" s="104" t="str">
        <f t="shared" si="13"/>
        <v>2</v>
      </c>
      <c r="AT14" s="108">
        <f>RANK(AQ14,AQ3:AQ38,1)</f>
        <v>17</v>
      </c>
      <c r="AU14" s="114"/>
      <c r="AV14" s="283">
        <v>6.5</v>
      </c>
      <c r="AW14" s="107">
        <f t="shared" si="14"/>
        <v>8.5714285714285712</v>
      </c>
      <c r="AX14" s="104" t="str">
        <f t="shared" si="15"/>
        <v>6</v>
      </c>
      <c r="AY14" s="108">
        <f t="shared" si="16"/>
        <v>7</v>
      </c>
      <c r="AZ14" s="114"/>
      <c r="BA14" s="192">
        <v>7.61</v>
      </c>
      <c r="BB14" s="107">
        <f t="shared" si="17"/>
        <v>10.714285714285714</v>
      </c>
      <c r="BC14" s="104" t="str">
        <f t="shared" si="18"/>
        <v>5</v>
      </c>
      <c r="BD14" s="108">
        <f>RANK(BA14,BA3:BA38,1)</f>
        <v>8</v>
      </c>
      <c r="BE14" s="114"/>
      <c r="BF14" s="269">
        <f t="shared" si="19"/>
        <v>9.85</v>
      </c>
      <c r="BG14" s="105">
        <v>3</v>
      </c>
      <c r="BH14" s="105">
        <v>2</v>
      </c>
      <c r="BI14" s="105">
        <v>1.85</v>
      </c>
      <c r="BJ14" s="105">
        <v>2</v>
      </c>
      <c r="BK14" s="105">
        <v>1</v>
      </c>
      <c r="BL14" s="107">
        <f>BL2/BM2*BM14</f>
        <v>0</v>
      </c>
      <c r="BM14" s="104" t="str">
        <f t="shared" si="20"/>
        <v>0</v>
      </c>
      <c r="BN14" s="108">
        <f t="shared" si="21"/>
        <v>26</v>
      </c>
      <c r="BO14" s="109"/>
      <c r="BP14" s="114"/>
      <c r="BQ14" s="278">
        <f t="shared" si="22"/>
        <v>54.98571428571428</v>
      </c>
      <c r="BR14" s="268">
        <f t="shared" si="23"/>
        <v>17</v>
      </c>
      <c r="BS14" s="105"/>
      <c r="BT14" s="105"/>
    </row>
    <row r="15" spans="1:72" s="112" customFormat="1">
      <c r="A15" s="105">
        <v>13</v>
      </c>
      <c r="B15" s="229" t="s">
        <v>360</v>
      </c>
      <c r="C15" s="114"/>
      <c r="D15" s="104" t="s">
        <v>361</v>
      </c>
      <c r="E15" s="285">
        <v>38976</v>
      </c>
      <c r="F15" s="230" t="s">
        <v>362</v>
      </c>
      <c r="G15" s="104" t="s">
        <v>95</v>
      </c>
      <c r="H15" s="122" t="s">
        <v>70</v>
      </c>
      <c r="I15" s="105"/>
      <c r="J15" s="108" t="e">
        <f>RANK(I15,I3:I38,1)</f>
        <v>#N/A</v>
      </c>
      <c r="K15" s="109"/>
      <c r="L15" s="105"/>
      <c r="M15" s="108" t="e">
        <f>RANK(L15,L3:L38,1)</f>
        <v>#N/A</v>
      </c>
      <c r="N15" s="109"/>
      <c r="O15" s="244">
        <v>155.4</v>
      </c>
      <c r="P15" s="107">
        <f>IF(ISNUMBER(O15),IF(O15&lt;='[2]Reference (GIRLS)'!$F$7,5,IF(O15&lt;='[2]Reference (GIRLS)'!$G$7,10,IF(O15&lt;='[2]Reference (GIRLS)'!$H$7,25,IF(O15&lt;='[2]Reference (GIRLS)'!$I$7,50,IF(O15&lt;='[2]Reference (GIRLS)'!$J$7,75,IF(O15&lt;='[2]Reference (GIRLS)'!$K$7,90,IF(O15&lt;='[2]Reference (GIRLS)'!$L$7,95,IF(O15&gt;'[2]Reference (GIRLS)'!$L$7,95)))))))),"")</f>
        <v>75</v>
      </c>
      <c r="Q15" s="107">
        <f t="shared" si="0"/>
        <v>6</v>
      </c>
      <c r="R15" s="104" t="str">
        <f t="shared" si="1"/>
        <v>6</v>
      </c>
      <c r="S15" s="108">
        <f t="shared" si="2"/>
        <v>11</v>
      </c>
      <c r="T15" s="114"/>
      <c r="U15" s="244">
        <v>47.8</v>
      </c>
      <c r="V15" s="107">
        <f>IF(ISNUMBER(U15),IF(U15&lt;='Reference (BOYS)'!$F$10,5,IF(U15&lt;='Reference (BOYS)'!$G$10,10,IF(U15&lt;='Reference (BOYS)'!$H$10,25,IF(U15&lt;='Reference (BOYS)'!$I$10,50,IF(U15&lt;='Reference (BOYS)'!$J$10,75,IF(U15&lt;='Reference (BOYS)'!$K$10,90,IF(U15&lt;='Reference (BOYS)'!$L$10,95,IF(U15&gt;'Reference (BOYS)'!$L$10,95)))))))),"")</f>
        <v>90</v>
      </c>
      <c r="W15" s="108">
        <f t="shared" si="3"/>
        <v>3</v>
      </c>
      <c r="X15" s="114"/>
      <c r="Y15" s="114">
        <v>79</v>
      </c>
      <c r="Z15" s="108">
        <f t="shared" si="4"/>
        <v>8</v>
      </c>
      <c r="AA15" s="283">
        <f t="shared" si="25"/>
        <v>76.400000000000006</v>
      </c>
      <c r="AB15" s="108">
        <f t="shared" si="6"/>
        <v>11</v>
      </c>
      <c r="AC15" s="105">
        <v>24.3</v>
      </c>
      <c r="AD15" s="108">
        <f t="shared" si="7"/>
        <v>9</v>
      </c>
      <c r="AE15" s="114"/>
      <c r="AF15" s="114"/>
      <c r="AG15" s="105"/>
      <c r="AH15" s="108" t="e">
        <f t="shared" si="8"/>
        <v>#N/A</v>
      </c>
      <c r="AI15" s="114"/>
      <c r="AJ15" s="114"/>
      <c r="AK15" s="105">
        <v>48</v>
      </c>
      <c r="AL15" s="107">
        <f>IF(ISNUMBER(AK15),IF(AK15&lt;='[2]Reference (GIRLS)'!$F$25,5,IF(AK15&lt;='[2]Reference (GIRLS)'!$G$25,10,IF(AK15&lt;='[2]Reference (GIRLS)'!$H$25,25,IF(AK15&lt;='[2]Reference (GIRLS)'!$I$25,50,IF(AK15&lt;='[2]Reference (GIRLS)'!$J$25,75,IF(AK15&lt;='[2]Reference (GIRLS)'!$K$25,90,IF(AK15&lt;='[2]Reference (GIRLS)'!$L$25,95,IF(AK15&gt;'[2]Reference (GIRLS)'!$L$25,95)))))))),"")</f>
        <v>95</v>
      </c>
      <c r="AM15" s="107">
        <f t="shared" si="9"/>
        <v>8.5714285714285712</v>
      </c>
      <c r="AN15" s="104" t="str">
        <f t="shared" si="10"/>
        <v>6</v>
      </c>
      <c r="AO15" s="108">
        <f t="shared" si="11"/>
        <v>6</v>
      </c>
      <c r="AP15" s="114"/>
      <c r="AQ15" s="187">
        <v>0.10972222222222222</v>
      </c>
      <c r="AR15" s="107">
        <f t="shared" si="12"/>
        <v>0.7142857142857143</v>
      </c>
      <c r="AS15" s="104" t="str">
        <f t="shared" si="13"/>
        <v>1</v>
      </c>
      <c r="AT15" s="108">
        <f>RANK(AQ15,AQ3:AQ38,1)</f>
        <v>30</v>
      </c>
      <c r="AU15" s="114"/>
      <c r="AV15" s="283">
        <v>4.4000000000000004</v>
      </c>
      <c r="AW15" s="107">
        <f t="shared" si="14"/>
        <v>1.4285714285714286</v>
      </c>
      <c r="AX15" s="104" t="str">
        <f t="shared" si="15"/>
        <v>1</v>
      </c>
      <c r="AY15" s="108">
        <f t="shared" si="16"/>
        <v>35</v>
      </c>
      <c r="AZ15" s="114"/>
      <c r="BA15" s="245">
        <v>7.6</v>
      </c>
      <c r="BB15" s="107">
        <f t="shared" si="17"/>
        <v>12.857142857142858</v>
      </c>
      <c r="BC15" s="104" t="str">
        <f t="shared" si="18"/>
        <v>6</v>
      </c>
      <c r="BD15" s="108">
        <f>RANK(BA15,BA3:BA38,1)</f>
        <v>7</v>
      </c>
      <c r="BE15" s="114"/>
      <c r="BF15" s="269">
        <f t="shared" si="19"/>
        <v>12</v>
      </c>
      <c r="BG15" s="105">
        <v>3.5</v>
      </c>
      <c r="BH15" s="274">
        <v>2.5</v>
      </c>
      <c r="BI15" s="105">
        <v>1.75</v>
      </c>
      <c r="BJ15" s="105">
        <v>1.75</v>
      </c>
      <c r="BK15" s="105">
        <v>2.5</v>
      </c>
      <c r="BL15" s="107">
        <f>BL2/BM2*BM15</f>
        <v>0</v>
      </c>
      <c r="BM15" s="104" t="str">
        <f t="shared" si="20"/>
        <v>0</v>
      </c>
      <c r="BN15" s="108">
        <f t="shared" si="21"/>
        <v>23</v>
      </c>
      <c r="BO15" s="109"/>
      <c r="BP15" s="114"/>
      <c r="BQ15" s="278">
        <f t="shared" si="22"/>
        <v>53.571428571428569</v>
      </c>
      <c r="BR15" s="268">
        <f t="shared" si="23"/>
        <v>18</v>
      </c>
      <c r="BS15" s="105"/>
      <c r="BT15" s="105"/>
    </row>
    <row r="16" spans="1:72" s="112" customFormat="1">
      <c r="A16" s="105">
        <v>14</v>
      </c>
      <c r="B16" s="229" t="s">
        <v>363</v>
      </c>
      <c r="C16" s="114"/>
      <c r="D16" s="105" t="s">
        <v>291</v>
      </c>
      <c r="E16" s="286">
        <v>39023</v>
      </c>
      <c r="F16" s="230" t="s">
        <v>364</v>
      </c>
      <c r="G16" s="105" t="s">
        <v>95</v>
      </c>
      <c r="H16" s="122" t="s">
        <v>70</v>
      </c>
      <c r="I16" s="105"/>
      <c r="J16" s="108" t="e">
        <f>RANK(I16,I3:I38,1)</f>
        <v>#N/A</v>
      </c>
      <c r="K16" s="109"/>
      <c r="L16" s="105"/>
      <c r="M16" s="108" t="e">
        <f>RANK(L16,L3:L38,1)</f>
        <v>#N/A</v>
      </c>
      <c r="N16" s="109"/>
      <c r="O16" s="244">
        <v>149.30000000000001</v>
      </c>
      <c r="P16" s="107">
        <f>IF(ISNUMBER(O16),IF(O16&lt;='[2]Reference (GIRLS)'!$F$7,5,IF(O16&lt;='[2]Reference (GIRLS)'!$G$7,10,IF(O16&lt;='[2]Reference (GIRLS)'!$H$7,25,IF(O16&lt;='[2]Reference (GIRLS)'!$I$7,50,IF(O16&lt;='[2]Reference (GIRLS)'!$J$7,75,IF(O16&lt;='[2]Reference (GIRLS)'!$K$7,90,IF(O16&lt;='[2]Reference (GIRLS)'!$L$7,95,IF(O16&gt;'[2]Reference (GIRLS)'!$L$7,95)))))))),"")</f>
        <v>50</v>
      </c>
      <c r="Q16" s="107">
        <f t="shared" si="0"/>
        <v>4</v>
      </c>
      <c r="R16" s="104" t="str">
        <f t="shared" si="1"/>
        <v>4</v>
      </c>
      <c r="S16" s="108">
        <f t="shared" si="2"/>
        <v>23</v>
      </c>
      <c r="T16" s="114"/>
      <c r="U16" s="244">
        <v>40.200000000000003</v>
      </c>
      <c r="V16" s="107">
        <f>IF(ISNUMBER(U16),IF(U16&lt;='Reference (BOYS)'!$F$10,5,IF(U16&lt;='Reference (BOYS)'!$G$10,10,IF(U16&lt;='Reference (BOYS)'!$H$10,25,IF(U16&lt;='Reference (BOYS)'!$I$10,50,IF(U16&lt;='Reference (BOYS)'!$J$10,75,IF(U16&lt;='Reference (BOYS)'!$K$10,90,IF(U16&lt;='Reference (BOYS)'!$L$10,95,IF(U16&gt;'Reference (BOYS)'!$L$10,95)))))))),"")</f>
        <v>50</v>
      </c>
      <c r="W16" s="108">
        <f t="shared" si="3"/>
        <v>15</v>
      </c>
      <c r="X16" s="114"/>
      <c r="Y16" s="114">
        <v>77</v>
      </c>
      <c r="Z16" s="108">
        <f t="shared" si="4"/>
        <v>17</v>
      </c>
      <c r="AA16" s="283">
        <f t="shared" si="25"/>
        <v>72.300000000000011</v>
      </c>
      <c r="AB16" s="108">
        <f t="shared" si="6"/>
        <v>18</v>
      </c>
      <c r="AC16" s="105">
        <v>24.1</v>
      </c>
      <c r="AD16" s="108">
        <f t="shared" si="7"/>
        <v>12</v>
      </c>
      <c r="AE16" s="114"/>
      <c r="AF16" s="114"/>
      <c r="AG16" s="105"/>
      <c r="AH16" s="108" t="e">
        <f t="shared" si="8"/>
        <v>#N/A</v>
      </c>
      <c r="AI16" s="114"/>
      <c r="AJ16" s="114"/>
      <c r="AK16" s="105">
        <v>39</v>
      </c>
      <c r="AL16" s="107">
        <f>IF(ISNUMBER(AK16),IF(AK16&lt;='[2]Reference (GIRLS)'!$F$25,5,IF(AK16&lt;='[2]Reference (GIRLS)'!$G$25,10,IF(AK16&lt;='[2]Reference (GIRLS)'!$H$25,25,IF(AK16&lt;='[2]Reference (GIRLS)'!$I$25,50,IF(AK16&lt;='[2]Reference (GIRLS)'!$J$25,75,IF(AK16&lt;='[2]Reference (GIRLS)'!$K$25,90,IF(AK16&lt;='[2]Reference (GIRLS)'!$L$25,95,IF(AK16&gt;'[2]Reference (GIRLS)'!$L$25,95)))))))),"")</f>
        <v>90</v>
      </c>
      <c r="AM16" s="107">
        <f t="shared" si="9"/>
        <v>4.2857142857142856</v>
      </c>
      <c r="AN16" s="104" t="str">
        <f t="shared" si="10"/>
        <v>3</v>
      </c>
      <c r="AO16" s="108">
        <f t="shared" si="11"/>
        <v>31</v>
      </c>
      <c r="AP16" s="114"/>
      <c r="AQ16" s="187">
        <v>0.13472222222222222</v>
      </c>
      <c r="AR16" s="107">
        <f t="shared" si="12"/>
        <v>0.7142857142857143</v>
      </c>
      <c r="AS16" s="104" t="str">
        <f t="shared" si="13"/>
        <v>1</v>
      </c>
      <c r="AT16" s="108">
        <f>RANK(AQ16,AQ3:AQ38,1)</f>
        <v>35</v>
      </c>
      <c r="AU16" s="114"/>
      <c r="AV16" s="287">
        <v>5.7</v>
      </c>
      <c r="AW16" s="107">
        <f t="shared" si="14"/>
        <v>5.7142857142857144</v>
      </c>
      <c r="AX16" s="104" t="str">
        <f t="shared" si="15"/>
        <v>4</v>
      </c>
      <c r="AY16" s="108">
        <f t="shared" si="16"/>
        <v>20</v>
      </c>
      <c r="AZ16" s="114"/>
      <c r="BA16" s="245">
        <v>7.81</v>
      </c>
      <c r="BB16" s="107">
        <f t="shared" si="17"/>
        <v>6.4285714285714288</v>
      </c>
      <c r="BC16" s="104" t="str">
        <f t="shared" si="18"/>
        <v>3</v>
      </c>
      <c r="BD16" s="108">
        <f>RANK(BA16,BA3:BA38,1)</f>
        <v>17</v>
      </c>
      <c r="BE16" s="114"/>
      <c r="BF16" s="269">
        <f t="shared" si="19"/>
        <v>6.5</v>
      </c>
      <c r="BG16" s="105">
        <v>2.5</v>
      </c>
      <c r="BH16" s="105">
        <v>1.5</v>
      </c>
      <c r="BI16" s="105">
        <v>0.5</v>
      </c>
      <c r="BJ16" s="105">
        <v>0.5</v>
      </c>
      <c r="BK16" s="105">
        <v>1.5</v>
      </c>
      <c r="BL16" s="244">
        <f>BL2/BM2*BM16</f>
        <v>0</v>
      </c>
      <c r="BM16" s="104" t="str">
        <f t="shared" si="20"/>
        <v>0</v>
      </c>
      <c r="BN16" s="108">
        <f t="shared" si="21"/>
        <v>32</v>
      </c>
      <c r="BO16" s="109"/>
      <c r="BP16" s="114"/>
      <c r="BQ16" s="278">
        <f t="shared" si="22"/>
        <v>34.142857142857139</v>
      </c>
      <c r="BR16" s="268">
        <f t="shared" si="23"/>
        <v>34</v>
      </c>
      <c r="BS16" s="105"/>
      <c r="BT16" s="105"/>
    </row>
    <row r="17" spans="1:72" s="112" customFormat="1">
      <c r="A17" s="105">
        <v>15</v>
      </c>
      <c r="B17" s="229" t="s">
        <v>365</v>
      </c>
      <c r="C17" s="114"/>
      <c r="D17" s="105" t="s">
        <v>366</v>
      </c>
      <c r="E17" s="286">
        <v>38823</v>
      </c>
      <c r="F17" s="230" t="s">
        <v>367</v>
      </c>
      <c r="G17" s="104" t="s">
        <v>95</v>
      </c>
      <c r="H17" s="122" t="s">
        <v>70</v>
      </c>
      <c r="I17" s="106"/>
      <c r="J17" s="108" t="e">
        <f>RANK(I17,I3:I38,1)</f>
        <v>#N/A</v>
      </c>
      <c r="K17" s="109"/>
      <c r="L17" s="105"/>
      <c r="M17" s="108" t="e">
        <f>RANK(L17,L3:L38,1)</f>
        <v>#N/A</v>
      </c>
      <c r="N17" s="109"/>
      <c r="O17" s="244">
        <v>144.19999999999999</v>
      </c>
      <c r="P17" s="107">
        <f>IF(ISNUMBER(O17),IF(O17&lt;='[2]Reference (GIRLS)'!$F$7,5,IF(O17&lt;='[2]Reference (GIRLS)'!$G$7,10,IF(O17&lt;='[2]Reference (GIRLS)'!$H$7,25,IF(O17&lt;='[2]Reference (GIRLS)'!$I$7,50,IF(O17&lt;='[2]Reference (GIRLS)'!$J$7,75,IF(O17&lt;='[2]Reference (GIRLS)'!$K$7,90,IF(O17&lt;='[2]Reference (GIRLS)'!$L$7,95,IF(O17&gt;'[2]Reference (GIRLS)'!$L$7,95)))))))),"")</f>
        <v>25</v>
      </c>
      <c r="Q17" s="107">
        <f t="shared" si="0"/>
        <v>2</v>
      </c>
      <c r="R17" s="104" t="str">
        <f t="shared" si="1"/>
        <v>2</v>
      </c>
      <c r="S17" s="108">
        <f t="shared" si="2"/>
        <v>32</v>
      </c>
      <c r="T17" s="113"/>
      <c r="U17" s="244">
        <v>40.049999999999997</v>
      </c>
      <c r="V17" s="107">
        <f>IF(ISNUMBER(U17),IF(U17&lt;='Reference (BOYS)'!$F$10,5,IF(U17&lt;='Reference (BOYS)'!$G$10,10,IF(U17&lt;='Reference (BOYS)'!$H$10,25,IF(U17&lt;='Reference (BOYS)'!$I$10,50,IF(U17&lt;='Reference (BOYS)'!$J$10,75,IF(U17&lt;='Reference (BOYS)'!$K$10,90,IF(U17&lt;='Reference (BOYS)'!$L$10,95,IF(U17&gt;'Reference (BOYS)'!$L$10,95)))))))),"")</f>
        <v>50</v>
      </c>
      <c r="W17" s="108">
        <f t="shared" si="3"/>
        <v>16</v>
      </c>
      <c r="X17" s="113"/>
      <c r="Y17" s="114">
        <v>75</v>
      </c>
      <c r="Z17" s="108">
        <f t="shared" si="4"/>
        <v>22</v>
      </c>
      <c r="AA17" s="283">
        <f t="shared" si="25"/>
        <v>69.199999999999989</v>
      </c>
      <c r="AB17" s="108">
        <f t="shared" si="6"/>
        <v>26</v>
      </c>
      <c r="AC17" s="105">
        <v>22.9</v>
      </c>
      <c r="AD17" s="108">
        <f t="shared" si="7"/>
        <v>28</v>
      </c>
      <c r="AE17" s="114"/>
      <c r="AF17" s="113"/>
      <c r="AG17" s="105"/>
      <c r="AH17" s="108" t="e">
        <f t="shared" si="8"/>
        <v>#N/A</v>
      </c>
      <c r="AI17" s="114"/>
      <c r="AJ17" s="113"/>
      <c r="AK17" s="105">
        <v>33</v>
      </c>
      <c r="AL17" s="107">
        <f>IF(ISNUMBER(AK17),IF(AK17&lt;='[2]Reference (GIRLS)'!$F$25,5,IF(AK17&lt;='[2]Reference (GIRLS)'!$G$25,10,IF(AK17&lt;='[2]Reference (GIRLS)'!$H$25,25,IF(AK17&lt;='[2]Reference (GIRLS)'!$I$25,50,IF(AK17&lt;='[2]Reference (GIRLS)'!$J$25,75,IF(AK17&lt;='[2]Reference (GIRLS)'!$K$25,90,IF(AK17&lt;='[2]Reference (GIRLS)'!$L$25,95,IF(AK17&gt;'[2]Reference (GIRLS)'!$L$25,95)))))))),"")</f>
        <v>75</v>
      </c>
      <c r="AM17" s="107">
        <f t="shared" si="9"/>
        <v>1.4285714285714286</v>
      </c>
      <c r="AN17" s="104" t="str">
        <f t="shared" si="10"/>
        <v>1</v>
      </c>
      <c r="AO17" s="108">
        <f t="shared" si="11"/>
        <v>36</v>
      </c>
      <c r="AP17" s="113"/>
      <c r="AQ17" s="187">
        <v>9.9999999999999992E-2</v>
      </c>
      <c r="AR17" s="107">
        <f t="shared" si="12"/>
        <v>1.4285714285714286</v>
      </c>
      <c r="AS17" s="104" t="str">
        <f t="shared" si="13"/>
        <v>2</v>
      </c>
      <c r="AT17" s="108">
        <f>RANK(AQ17,AQ3:AQ38,1)</f>
        <v>20</v>
      </c>
      <c r="AU17" s="113"/>
      <c r="AV17" s="283">
        <v>5.5</v>
      </c>
      <c r="AW17" s="107">
        <f t="shared" si="14"/>
        <v>5.7142857142857144</v>
      </c>
      <c r="AX17" s="104" t="str">
        <f t="shared" si="15"/>
        <v>4</v>
      </c>
      <c r="AY17" s="108">
        <f t="shared" si="16"/>
        <v>23</v>
      </c>
      <c r="AZ17" s="113"/>
      <c r="BA17" s="309">
        <v>7.88</v>
      </c>
      <c r="BB17" s="107">
        <f t="shared" si="17"/>
        <v>6.4285714285714288</v>
      </c>
      <c r="BC17" s="104" t="str">
        <f t="shared" si="18"/>
        <v>3</v>
      </c>
      <c r="BD17" s="108">
        <f>RANK(BA17,BA3:BA38,1)</f>
        <v>20</v>
      </c>
      <c r="BE17" s="114"/>
      <c r="BF17" s="269">
        <f t="shared" si="19"/>
        <v>12.31</v>
      </c>
      <c r="BG17" s="105">
        <v>3</v>
      </c>
      <c r="BH17" s="105">
        <v>2.5</v>
      </c>
      <c r="BI17" s="105">
        <v>1.81</v>
      </c>
      <c r="BJ17" s="105">
        <v>2</v>
      </c>
      <c r="BK17" s="105">
        <v>3</v>
      </c>
      <c r="BL17" s="107">
        <f>BL2/BM2*BM17</f>
        <v>0</v>
      </c>
      <c r="BM17" s="104" t="str">
        <f t="shared" si="20"/>
        <v>0</v>
      </c>
      <c r="BN17" s="108">
        <f t="shared" si="21"/>
        <v>21</v>
      </c>
      <c r="BO17" s="109"/>
      <c r="BP17" s="114"/>
      <c r="BQ17" s="278">
        <f t="shared" si="22"/>
        <v>41.620000000000005</v>
      </c>
      <c r="BR17" s="268">
        <f t="shared" si="23"/>
        <v>29</v>
      </c>
      <c r="BS17" s="105"/>
      <c r="BT17" s="105"/>
    </row>
    <row r="18" spans="1:72" s="112" customFormat="1">
      <c r="A18" s="105">
        <v>16</v>
      </c>
      <c r="B18" s="294" t="s">
        <v>368</v>
      </c>
      <c r="C18" s="114"/>
      <c r="D18" s="105" t="s">
        <v>335</v>
      </c>
      <c r="E18" s="286">
        <v>38730</v>
      </c>
      <c r="F18" s="292" t="s">
        <v>369</v>
      </c>
      <c r="G18" s="104" t="s">
        <v>95</v>
      </c>
      <c r="H18" s="122" t="s">
        <v>70</v>
      </c>
      <c r="I18" s="106"/>
      <c r="J18" s="108" t="e">
        <f>RANK(I18,I3:I38,1)</f>
        <v>#N/A</v>
      </c>
      <c r="K18" s="109"/>
      <c r="L18" s="105"/>
      <c r="M18" s="108" t="e">
        <f>RANK(L18,L3:L38,1)</f>
        <v>#N/A</v>
      </c>
      <c r="N18" s="109"/>
      <c r="O18" s="244">
        <v>162.4</v>
      </c>
      <c r="P18" s="107">
        <f>IF(ISNUMBER(O18),IF(O18&lt;='[2]Reference (GIRLS)'!$F$7,5,IF(O18&lt;='[2]Reference (GIRLS)'!$G$7,10,IF(O18&lt;='[2]Reference (GIRLS)'!$H$7,25,IF(O18&lt;='[2]Reference (GIRLS)'!$I$7,50,IF(O18&lt;='[2]Reference (GIRLS)'!$J$7,75,IF(O18&lt;='[2]Reference (GIRLS)'!$K$7,90,IF(O18&lt;='[2]Reference (GIRLS)'!$L$7,95,IF(O18&gt;'[2]Reference (GIRLS)'!$L$7,95)))))))),"")</f>
        <v>95</v>
      </c>
      <c r="Q18" s="107">
        <f t="shared" si="0"/>
        <v>10</v>
      </c>
      <c r="R18" s="104" t="str">
        <f t="shared" si="1"/>
        <v>10</v>
      </c>
      <c r="S18" s="108">
        <f t="shared" si="2"/>
        <v>2</v>
      </c>
      <c r="T18" s="113"/>
      <c r="U18" s="244">
        <v>52</v>
      </c>
      <c r="V18" s="107">
        <f>IF(ISNUMBER(U18),IF(U18&lt;='Reference (BOYS)'!$F$10,5,IF(U18&lt;='Reference (BOYS)'!$G$10,10,IF(U18&lt;='Reference (BOYS)'!$H$10,25,IF(U18&lt;='Reference (BOYS)'!$I$10,50,IF(U18&lt;='Reference (BOYS)'!$J$10,75,IF(U18&lt;='Reference (BOYS)'!$K$10,90,IF(U18&lt;='Reference (BOYS)'!$L$10,95,IF(U18&gt;'Reference (BOYS)'!$L$10,95)))))))),"")</f>
        <v>95</v>
      </c>
      <c r="W18" s="108">
        <f t="shared" si="3"/>
        <v>1</v>
      </c>
      <c r="X18" s="113"/>
      <c r="Y18" s="113">
        <v>84</v>
      </c>
      <c r="Z18" s="108">
        <f t="shared" si="4"/>
        <v>1</v>
      </c>
      <c r="AA18" s="283">
        <f t="shared" si="25"/>
        <v>78.400000000000006</v>
      </c>
      <c r="AB18" s="108">
        <f t="shared" si="6"/>
        <v>4</v>
      </c>
      <c r="AC18" s="105">
        <v>24.7</v>
      </c>
      <c r="AD18" s="108">
        <f t="shared" si="7"/>
        <v>5</v>
      </c>
      <c r="AE18" s="114"/>
      <c r="AF18" s="113"/>
      <c r="AG18" s="105"/>
      <c r="AH18" s="108" t="e">
        <f t="shared" si="8"/>
        <v>#N/A</v>
      </c>
      <c r="AI18" s="114"/>
      <c r="AJ18" s="113"/>
      <c r="AK18" s="105">
        <v>44</v>
      </c>
      <c r="AL18" s="107">
        <f>IF(ISNUMBER(AK18),IF(AK18&lt;='[2]Reference (GIRLS)'!$F$25,5,IF(AK18&lt;='[2]Reference (GIRLS)'!$G$25,10,IF(AK18&lt;='[2]Reference (GIRLS)'!$H$25,25,IF(AK18&lt;='[2]Reference (GIRLS)'!$I$25,50,IF(AK18&lt;='[2]Reference (GIRLS)'!$J$25,75,IF(AK18&lt;='[2]Reference (GIRLS)'!$K$25,90,IF(AK18&lt;='[2]Reference (GIRLS)'!$L$25,95,IF(AK18&gt;'[2]Reference (GIRLS)'!$L$25,95)))))))),"")</f>
        <v>95</v>
      </c>
      <c r="AM18" s="107">
        <f t="shared" si="9"/>
        <v>7.1428571428571432</v>
      </c>
      <c r="AN18" s="104" t="str">
        <f t="shared" si="10"/>
        <v>5</v>
      </c>
      <c r="AO18" s="108">
        <f t="shared" si="11"/>
        <v>16</v>
      </c>
      <c r="AP18" s="113"/>
      <c r="AQ18" s="187">
        <v>0.12569444444444444</v>
      </c>
      <c r="AR18" s="107">
        <f t="shared" si="12"/>
        <v>0.7142857142857143</v>
      </c>
      <c r="AS18" s="104" t="str">
        <f t="shared" si="13"/>
        <v>1</v>
      </c>
      <c r="AT18" s="108">
        <f>RANK(AQ18,AQ3:AQ38,1)</f>
        <v>32</v>
      </c>
      <c r="AU18" s="113"/>
      <c r="AV18" s="283">
        <v>5.9</v>
      </c>
      <c r="AW18" s="107">
        <f t="shared" si="14"/>
        <v>5.7142857142857144</v>
      </c>
      <c r="AX18" s="104" t="str">
        <f t="shared" si="15"/>
        <v>4</v>
      </c>
      <c r="AY18" s="108">
        <f t="shared" si="16"/>
        <v>17</v>
      </c>
      <c r="AZ18" s="113"/>
      <c r="BA18" s="302">
        <v>7.85</v>
      </c>
      <c r="BB18" s="107">
        <f t="shared" si="17"/>
        <v>6.4285714285714288</v>
      </c>
      <c r="BC18" s="104" t="str">
        <f t="shared" si="18"/>
        <v>3</v>
      </c>
      <c r="BD18" s="108">
        <f>RANK(BA18,BA3:BA38,1)</f>
        <v>18</v>
      </c>
      <c r="BE18" s="114"/>
      <c r="BF18" s="269">
        <f t="shared" si="19"/>
        <v>15</v>
      </c>
      <c r="BG18" s="105">
        <v>4</v>
      </c>
      <c r="BH18" s="105">
        <v>2.5</v>
      </c>
      <c r="BI18" s="105">
        <v>2.5</v>
      </c>
      <c r="BJ18" s="105">
        <v>2.5</v>
      </c>
      <c r="BK18" s="105">
        <v>3.5</v>
      </c>
      <c r="BL18" s="107">
        <f>BL2/BM2*BM18</f>
        <v>8</v>
      </c>
      <c r="BM18" s="104" t="str">
        <f t="shared" si="20"/>
        <v>4</v>
      </c>
      <c r="BN18" s="108">
        <f t="shared" si="21"/>
        <v>18</v>
      </c>
      <c r="BO18" s="109"/>
      <c r="BP18" s="114"/>
      <c r="BQ18" s="278">
        <f t="shared" si="22"/>
        <v>60</v>
      </c>
      <c r="BR18" s="305">
        <f t="shared" si="23"/>
        <v>14</v>
      </c>
      <c r="BS18" s="105"/>
      <c r="BT18" s="105"/>
    </row>
    <row r="19" spans="1:72" s="112" customFormat="1">
      <c r="A19" s="105">
        <v>17</v>
      </c>
      <c r="B19" s="294" t="s">
        <v>370</v>
      </c>
      <c r="C19" s="114"/>
      <c r="D19" s="105" t="s">
        <v>333</v>
      </c>
      <c r="E19" s="286">
        <v>38904</v>
      </c>
      <c r="F19" s="292" t="s">
        <v>371</v>
      </c>
      <c r="G19" s="105" t="s">
        <v>95</v>
      </c>
      <c r="H19" s="122" t="s">
        <v>70</v>
      </c>
      <c r="I19" s="246"/>
      <c r="J19" s="108" t="e">
        <f>RANK(I19,I3:I38,1)</f>
        <v>#N/A</v>
      </c>
      <c r="K19" s="109"/>
      <c r="L19" s="105"/>
      <c r="M19" s="108" t="e">
        <f>RANK(L19,L3:L38,1)</f>
        <v>#N/A</v>
      </c>
      <c r="N19" s="109"/>
      <c r="O19" s="244">
        <v>156.6</v>
      </c>
      <c r="P19" s="107">
        <f>IF(ISNUMBER(O19),IF(O19&lt;='[2]Reference (GIRLS)'!$F$7,5,IF(O19&lt;='[2]Reference (GIRLS)'!$G$7,10,IF(O19&lt;='[2]Reference (GIRLS)'!$H$7,25,IF(O19&lt;='[2]Reference (GIRLS)'!$I$7,50,IF(O19&lt;='[2]Reference (GIRLS)'!$J$7,75,IF(O19&lt;='[2]Reference (GIRLS)'!$K$7,90,IF(O19&lt;='[2]Reference (GIRLS)'!$L$7,95,IF(O19&gt;'[2]Reference (GIRLS)'!$L$7,95)))))))),"")</f>
        <v>90</v>
      </c>
      <c r="Q19" s="107">
        <f t="shared" si="0"/>
        <v>8</v>
      </c>
      <c r="R19" s="104" t="str">
        <f t="shared" si="1"/>
        <v>8</v>
      </c>
      <c r="S19" s="108">
        <f t="shared" si="2"/>
        <v>7</v>
      </c>
      <c r="T19" s="113"/>
      <c r="U19" s="244">
        <v>38.700000000000003</v>
      </c>
      <c r="V19" s="244">
        <f>IF(ISNUMBER(U19),IF(U19&lt;='Reference (BOYS)'!$F$10,5,IF(U19&lt;='Reference (BOYS)'!$G$10,10,IF(U19&lt;='Reference (BOYS)'!$H$10,25,IF(U19&lt;='Reference (BOYS)'!$I$10,50,IF(U19&lt;='Reference (BOYS)'!$J$10,75,IF(U19&lt;='Reference (BOYS)'!$K$10,90,IF(U19&lt;='Reference (BOYS)'!$L$10,95,IF(U19&gt;'Reference (BOYS)'!$L$10,95)))))))),"")</f>
        <v>50</v>
      </c>
      <c r="W19" s="108">
        <f t="shared" si="3"/>
        <v>18</v>
      </c>
      <c r="X19" s="113"/>
      <c r="Y19" s="113">
        <v>80</v>
      </c>
      <c r="Z19" s="108">
        <f t="shared" si="4"/>
        <v>5</v>
      </c>
      <c r="AA19" s="283">
        <f t="shared" si="25"/>
        <v>76.599999999999994</v>
      </c>
      <c r="AB19" s="108">
        <f t="shared" si="6"/>
        <v>9</v>
      </c>
      <c r="AC19" s="113">
        <v>25</v>
      </c>
      <c r="AD19" s="108">
        <f t="shared" si="7"/>
        <v>2</v>
      </c>
      <c r="AE19" s="114"/>
      <c r="AF19" s="113"/>
      <c r="AG19" s="105"/>
      <c r="AH19" s="108" t="e">
        <f t="shared" si="8"/>
        <v>#N/A</v>
      </c>
      <c r="AI19" s="114"/>
      <c r="AJ19" s="113"/>
      <c r="AK19" s="105">
        <v>41</v>
      </c>
      <c r="AL19" s="107">
        <f>IF(ISNUMBER(AK19),IF(AK19&lt;='[2]Reference (GIRLS)'!$F$25,5,IF(AK19&lt;='[2]Reference (GIRLS)'!$G$25,10,IF(AK19&lt;='[2]Reference (GIRLS)'!$H$25,25,IF(AK19&lt;='[2]Reference (GIRLS)'!$I$25,50,IF(AK19&lt;='[2]Reference (GIRLS)'!$J$25,75,IF(AK19&lt;='[2]Reference (GIRLS)'!$K$25,90,IF(AK19&lt;='[2]Reference (GIRLS)'!$L$25,95,IF(AK19&gt;'[2]Reference (GIRLS)'!$L$25,95)))))))),"")</f>
        <v>95</v>
      </c>
      <c r="AM19" s="107">
        <f t="shared" si="9"/>
        <v>5.7142857142857144</v>
      </c>
      <c r="AN19" s="104" t="str">
        <f t="shared" si="10"/>
        <v>4</v>
      </c>
      <c r="AO19" s="108">
        <f t="shared" si="11"/>
        <v>26</v>
      </c>
      <c r="AP19" s="113"/>
      <c r="AQ19" s="187">
        <v>9.6527777777777768E-2</v>
      </c>
      <c r="AR19" s="107">
        <f t="shared" si="12"/>
        <v>2.1428571428571428</v>
      </c>
      <c r="AS19" s="104" t="str">
        <f t="shared" si="13"/>
        <v>3</v>
      </c>
      <c r="AT19" s="108">
        <f>RANK(AQ19,AQ3:AQ38,1)</f>
        <v>15</v>
      </c>
      <c r="AU19" s="113"/>
      <c r="AV19" s="287">
        <v>5.0999999999999996</v>
      </c>
      <c r="AW19" s="107">
        <f t="shared" si="14"/>
        <v>4.2857142857142856</v>
      </c>
      <c r="AX19" s="104" t="str">
        <f t="shared" si="15"/>
        <v>3</v>
      </c>
      <c r="AY19" s="108">
        <f t="shared" si="16"/>
        <v>30</v>
      </c>
      <c r="AZ19" s="113"/>
      <c r="BA19" s="311">
        <v>8.23</v>
      </c>
      <c r="BB19" s="107">
        <f t="shared" si="17"/>
        <v>2.1428571428571428</v>
      </c>
      <c r="BC19" s="104" t="str">
        <f t="shared" si="18"/>
        <v>1</v>
      </c>
      <c r="BD19" s="108">
        <f>RANK(BA19,BA3:BA38,1)</f>
        <v>31</v>
      </c>
      <c r="BE19" s="114"/>
      <c r="BF19" s="269">
        <f t="shared" si="19"/>
        <v>19.5</v>
      </c>
      <c r="BG19" s="105">
        <v>4.5</v>
      </c>
      <c r="BH19" s="105">
        <v>3</v>
      </c>
      <c r="BI19" s="105">
        <v>4</v>
      </c>
      <c r="BJ19" s="105">
        <v>4</v>
      </c>
      <c r="BK19" s="105">
        <v>4</v>
      </c>
      <c r="BL19" s="244">
        <f>BL2/BM2*BM19</f>
        <v>12</v>
      </c>
      <c r="BM19" s="104" t="str">
        <f t="shared" si="20"/>
        <v>6</v>
      </c>
      <c r="BN19" s="108">
        <f t="shared" si="21"/>
        <v>9</v>
      </c>
      <c r="BO19" s="109"/>
      <c r="BP19" s="114"/>
      <c r="BQ19" s="278">
        <f t="shared" si="22"/>
        <v>61.285714285714285</v>
      </c>
      <c r="BR19" s="305">
        <f t="shared" si="23"/>
        <v>11</v>
      </c>
      <c r="BS19" s="105"/>
      <c r="BT19" s="105"/>
    </row>
    <row r="20" spans="1:72" s="112" customFormat="1">
      <c r="A20" s="105">
        <v>18</v>
      </c>
      <c r="B20" s="294" t="s">
        <v>372</v>
      </c>
      <c r="C20" s="114"/>
      <c r="D20" s="105" t="s">
        <v>313</v>
      </c>
      <c r="E20" s="286">
        <v>39036</v>
      </c>
      <c r="F20" s="292" t="s">
        <v>373</v>
      </c>
      <c r="G20" s="104" t="s">
        <v>95</v>
      </c>
      <c r="H20" s="122" t="s">
        <v>70</v>
      </c>
      <c r="I20" s="106"/>
      <c r="J20" s="108" t="e">
        <f>RANK(I20,I3:I38,1)</f>
        <v>#N/A</v>
      </c>
      <c r="K20" s="109"/>
      <c r="L20" s="105"/>
      <c r="M20" s="108" t="e">
        <f>RANK(L20,L3:L38,1)</f>
        <v>#N/A</v>
      </c>
      <c r="N20" s="109"/>
      <c r="O20" s="244">
        <v>156.19999999999999</v>
      </c>
      <c r="P20" s="107">
        <f>IF(ISNUMBER(O20),IF(O20&lt;='[2]Reference (GIRLS)'!$F$7,5,IF(O20&lt;='[2]Reference (GIRLS)'!$G$7,10,IF(O20&lt;='[2]Reference (GIRLS)'!$H$7,25,IF(O20&lt;='[2]Reference (GIRLS)'!$I$7,50,IF(O20&lt;='[2]Reference (GIRLS)'!$J$7,75,IF(O20&lt;='[2]Reference (GIRLS)'!$K$7,90,IF(O20&lt;='[2]Reference (GIRLS)'!$L$7,95,IF(O20&gt;'[2]Reference (GIRLS)'!$L$7,95)))))))),"")</f>
        <v>75</v>
      </c>
      <c r="Q20" s="107">
        <f t="shared" si="0"/>
        <v>6</v>
      </c>
      <c r="R20" s="104" t="str">
        <f t="shared" si="1"/>
        <v>6</v>
      </c>
      <c r="S20" s="108">
        <f t="shared" si="2"/>
        <v>9</v>
      </c>
      <c r="T20" s="113"/>
      <c r="U20" s="244">
        <v>44.65</v>
      </c>
      <c r="V20" s="107">
        <f>IF(ISNUMBER(U20),IF(U20&lt;='Reference (BOYS)'!$F$10,5,IF(U20&lt;='Reference (BOYS)'!$G$10,10,IF(U20&lt;='Reference (BOYS)'!$H$10,25,IF(U20&lt;='Reference (BOYS)'!$I$10,50,IF(U20&lt;='Reference (BOYS)'!$J$10,75,IF(U20&lt;='Reference (BOYS)'!$K$10,90,IF(U20&lt;='Reference (BOYS)'!$L$10,95,IF(U20&gt;'Reference (BOYS)'!$L$10,95)))))))),"")</f>
        <v>75</v>
      </c>
      <c r="W20" s="108">
        <f t="shared" si="3"/>
        <v>7</v>
      </c>
      <c r="X20" s="113"/>
      <c r="Y20" s="113">
        <v>77.5</v>
      </c>
      <c r="Z20" s="108">
        <f t="shared" si="4"/>
        <v>13</v>
      </c>
      <c r="AA20" s="283">
        <f t="shared" si="25"/>
        <v>78.699999999999989</v>
      </c>
      <c r="AB20" s="108">
        <f t="shared" si="6"/>
        <v>3</v>
      </c>
      <c r="AC20" s="105">
        <v>23.4</v>
      </c>
      <c r="AD20" s="108">
        <f t="shared" si="7"/>
        <v>19</v>
      </c>
      <c r="AE20" s="114"/>
      <c r="AF20" s="113"/>
      <c r="AG20" s="105"/>
      <c r="AH20" s="108" t="e">
        <f t="shared" si="8"/>
        <v>#N/A</v>
      </c>
      <c r="AI20" s="114"/>
      <c r="AJ20" s="113"/>
      <c r="AK20" s="105">
        <v>48</v>
      </c>
      <c r="AL20" s="107">
        <f>IF(ISNUMBER(AK20),IF(AK20&lt;='[2]Reference (GIRLS)'!$F$25,5,IF(AK20&lt;='[2]Reference (GIRLS)'!$G$25,10,IF(AK20&lt;='[2]Reference (GIRLS)'!$H$25,25,IF(AK20&lt;='[2]Reference (GIRLS)'!$I$25,50,IF(AK20&lt;='[2]Reference (GIRLS)'!$J$25,75,IF(AK20&lt;='[2]Reference (GIRLS)'!$K$25,90,IF(AK20&lt;='[2]Reference (GIRLS)'!$L$25,95,IF(AK20&gt;'[2]Reference (GIRLS)'!$L$25,95)))))))),"")</f>
        <v>95</v>
      </c>
      <c r="AM20" s="107">
        <f t="shared" si="9"/>
        <v>8.5714285714285712</v>
      </c>
      <c r="AN20" s="104" t="str">
        <f t="shared" si="10"/>
        <v>6</v>
      </c>
      <c r="AO20" s="108">
        <f t="shared" si="11"/>
        <v>6</v>
      </c>
      <c r="AP20" s="113"/>
      <c r="AQ20" s="187">
        <v>0.10416666666666667</v>
      </c>
      <c r="AR20" s="107">
        <f t="shared" si="12"/>
        <v>0.7142857142857143</v>
      </c>
      <c r="AS20" s="104" t="str">
        <f t="shared" si="13"/>
        <v>1</v>
      </c>
      <c r="AT20" s="108">
        <f>RANK(AQ20,AQ3:AQ38,1)</f>
        <v>24</v>
      </c>
      <c r="AU20" s="113"/>
      <c r="AV20" s="283">
        <v>5.5</v>
      </c>
      <c r="AW20" s="107">
        <f t="shared" si="14"/>
        <v>5.7142857142857144</v>
      </c>
      <c r="AX20" s="104" t="str">
        <f t="shared" si="15"/>
        <v>4</v>
      </c>
      <c r="AY20" s="108">
        <f t="shared" si="16"/>
        <v>23</v>
      </c>
      <c r="AZ20" s="113"/>
      <c r="BA20" s="302">
        <v>7.76</v>
      </c>
      <c r="BB20" s="107">
        <f t="shared" si="17"/>
        <v>8.5714285714285712</v>
      </c>
      <c r="BC20" s="104" t="str">
        <f t="shared" si="18"/>
        <v>4</v>
      </c>
      <c r="BD20" s="108">
        <f>RANK(BA20,BA3:BA38,1)</f>
        <v>14</v>
      </c>
      <c r="BE20" s="114"/>
      <c r="BF20" s="269">
        <f t="shared" si="19"/>
        <v>18</v>
      </c>
      <c r="BG20" s="105">
        <v>4</v>
      </c>
      <c r="BH20" s="105">
        <v>3</v>
      </c>
      <c r="BI20" s="306">
        <v>3</v>
      </c>
      <c r="BJ20" s="105">
        <v>4</v>
      </c>
      <c r="BK20" s="105">
        <v>4</v>
      </c>
      <c r="BL20" s="107">
        <f>BL2/BM2*BM20</f>
        <v>12</v>
      </c>
      <c r="BM20" s="104" t="str">
        <f t="shared" si="20"/>
        <v>6</v>
      </c>
      <c r="BN20" s="108">
        <f t="shared" si="21"/>
        <v>11</v>
      </c>
      <c r="BO20" s="109"/>
      <c r="BP20" s="114"/>
      <c r="BQ20" s="278">
        <f t="shared" si="22"/>
        <v>65.571428571428569</v>
      </c>
      <c r="BR20" s="305">
        <f t="shared" si="23"/>
        <v>10</v>
      </c>
      <c r="BS20" s="105"/>
      <c r="BT20" s="105"/>
    </row>
    <row r="21" spans="1:72" s="112" customFormat="1">
      <c r="A21" s="105">
        <v>19</v>
      </c>
      <c r="B21" s="294" t="s">
        <v>374</v>
      </c>
      <c r="C21" s="114"/>
      <c r="D21" s="105" t="s">
        <v>386</v>
      </c>
      <c r="E21" s="286">
        <v>38917</v>
      </c>
      <c r="F21" s="292" t="s">
        <v>375</v>
      </c>
      <c r="G21" s="105" t="s">
        <v>95</v>
      </c>
      <c r="H21" s="122" t="s">
        <v>70</v>
      </c>
      <c r="I21" s="246"/>
      <c r="J21" s="108" t="e">
        <f>RANK(I21,I3:I38,1)</f>
        <v>#N/A</v>
      </c>
      <c r="K21" s="109"/>
      <c r="L21" s="105"/>
      <c r="M21" s="108" t="e">
        <f>RANK(L21,L3:L38,1)</f>
        <v>#N/A</v>
      </c>
      <c r="N21" s="109"/>
      <c r="O21" s="244">
        <v>149.80000000000001</v>
      </c>
      <c r="P21" s="107">
        <f>IF(ISNUMBER(O21),IF(O21&lt;='[2]Reference (GIRLS)'!$F$7,5,IF(O21&lt;='[2]Reference (GIRLS)'!$G$7,10,IF(O21&lt;='[2]Reference (GIRLS)'!$H$7,25,IF(O21&lt;='[2]Reference (GIRLS)'!$I$7,50,IF(O21&lt;='[2]Reference (GIRLS)'!$J$7,75,IF(O21&lt;='[2]Reference (GIRLS)'!$K$7,90,IF(O21&lt;='[2]Reference (GIRLS)'!$L$7,95,IF(O21&gt;'[2]Reference (GIRLS)'!$L$7,95)))))))),"")</f>
        <v>50</v>
      </c>
      <c r="Q21" s="107">
        <f t="shared" si="0"/>
        <v>4</v>
      </c>
      <c r="R21" s="104" t="str">
        <f t="shared" si="1"/>
        <v>4</v>
      </c>
      <c r="S21" s="108">
        <f t="shared" si="2"/>
        <v>20</v>
      </c>
      <c r="T21" s="113"/>
      <c r="U21" s="244">
        <v>31.9</v>
      </c>
      <c r="V21" s="244">
        <f>IF(ISNUMBER(U21),IF(U21&lt;='Reference (BOYS)'!$F$10,5,IF(U21&lt;='Reference (BOYS)'!$G$10,10,IF(U21&lt;='Reference (BOYS)'!$H$10,25,IF(U21&lt;='Reference (BOYS)'!$I$10,50,IF(U21&lt;='Reference (BOYS)'!$J$10,75,IF(U21&lt;='Reference (BOYS)'!$K$10,90,IF(U21&lt;='Reference (BOYS)'!$L$10,95,IF(U21&gt;'Reference (BOYS)'!$L$10,95)))))))),"")</f>
        <v>25</v>
      </c>
      <c r="W21" s="108">
        <f t="shared" si="3"/>
        <v>29</v>
      </c>
      <c r="X21" s="113"/>
      <c r="Y21" s="113">
        <v>76</v>
      </c>
      <c r="Z21" s="108">
        <f t="shared" si="4"/>
        <v>18</v>
      </c>
      <c r="AA21" s="283">
        <f t="shared" si="25"/>
        <v>73.800000000000011</v>
      </c>
      <c r="AB21" s="108">
        <f t="shared" si="6"/>
        <v>16</v>
      </c>
      <c r="AC21" s="105">
        <v>23.3</v>
      </c>
      <c r="AD21" s="108">
        <f t="shared" si="7"/>
        <v>20</v>
      </c>
      <c r="AE21" s="114"/>
      <c r="AF21" s="113"/>
      <c r="AG21" s="105"/>
      <c r="AH21" s="108" t="e">
        <f t="shared" si="8"/>
        <v>#N/A</v>
      </c>
      <c r="AI21" s="114"/>
      <c r="AJ21" s="113"/>
      <c r="AK21" s="105">
        <v>51</v>
      </c>
      <c r="AL21" s="107">
        <f>IF(ISNUMBER(AK21),IF(AK21&lt;='[2]Reference (GIRLS)'!$F$25,5,IF(AK21&lt;='[2]Reference (GIRLS)'!$G$25,10,IF(AK21&lt;='[2]Reference (GIRLS)'!$H$25,25,IF(AK21&lt;='[2]Reference (GIRLS)'!$I$25,50,IF(AK21&lt;='[2]Reference (GIRLS)'!$J$25,75,IF(AK21&lt;='[2]Reference (GIRLS)'!$K$25,90,IF(AK21&lt;='[2]Reference (GIRLS)'!$L$25,95,IF(AK21&gt;'[2]Reference (GIRLS)'!$L$25,95)))))))),"")</f>
        <v>95</v>
      </c>
      <c r="AM21" s="107">
        <f t="shared" si="9"/>
        <v>10</v>
      </c>
      <c r="AN21" s="104" t="str">
        <f t="shared" si="10"/>
        <v>7</v>
      </c>
      <c r="AO21" s="108">
        <f t="shared" si="11"/>
        <v>2</v>
      </c>
      <c r="AP21" s="113"/>
      <c r="AQ21" s="187">
        <v>0.10277777777777779</v>
      </c>
      <c r="AR21" s="107">
        <f t="shared" si="12"/>
        <v>0.7142857142857143</v>
      </c>
      <c r="AS21" s="104" t="str">
        <f t="shared" si="13"/>
        <v>1</v>
      </c>
      <c r="AT21" s="108">
        <f>RANK(AQ21,AQ3:AQ38,1)</f>
        <v>23</v>
      </c>
      <c r="AU21" s="113"/>
      <c r="AV21" s="287">
        <v>6.5</v>
      </c>
      <c r="AW21" s="107">
        <f t="shared" si="14"/>
        <v>8.5714285714285712</v>
      </c>
      <c r="AX21" s="104" t="str">
        <f t="shared" si="15"/>
        <v>6</v>
      </c>
      <c r="AY21" s="108">
        <f t="shared" si="16"/>
        <v>7</v>
      </c>
      <c r="AZ21" s="113"/>
      <c r="BA21" s="302">
        <v>8.1300000000000008</v>
      </c>
      <c r="BB21" s="107">
        <f t="shared" si="17"/>
        <v>2.1428571428571428</v>
      </c>
      <c r="BC21" s="104" t="str">
        <f t="shared" si="18"/>
        <v>1</v>
      </c>
      <c r="BD21" s="108">
        <f>RANK(BA21,BA3:BA38,1)</f>
        <v>27</v>
      </c>
      <c r="BE21" s="114"/>
      <c r="BF21" s="269">
        <f t="shared" si="19"/>
        <v>22</v>
      </c>
      <c r="BG21" s="105">
        <v>5</v>
      </c>
      <c r="BH21" s="105">
        <v>4</v>
      </c>
      <c r="BI21" s="105">
        <v>4</v>
      </c>
      <c r="BJ21" s="105">
        <v>4</v>
      </c>
      <c r="BK21" s="105">
        <v>5</v>
      </c>
      <c r="BL21" s="244">
        <f>BL2/BM2*BM21</f>
        <v>16</v>
      </c>
      <c r="BM21" s="104" t="str">
        <f t="shared" si="20"/>
        <v>8</v>
      </c>
      <c r="BN21" s="108">
        <f t="shared" si="21"/>
        <v>3</v>
      </c>
      <c r="BO21" s="109"/>
      <c r="BP21" s="114"/>
      <c r="BQ21" s="278">
        <f t="shared" si="22"/>
        <v>69.428571428571431</v>
      </c>
      <c r="BR21" s="305">
        <f t="shared" si="23"/>
        <v>9</v>
      </c>
      <c r="BS21" s="105"/>
      <c r="BT21" s="105"/>
    </row>
    <row r="22" spans="1:72" s="112" customFormat="1">
      <c r="A22" s="105">
        <v>20</v>
      </c>
      <c r="B22" s="294" t="s">
        <v>376</v>
      </c>
      <c r="C22" s="114"/>
      <c r="D22" s="105" t="s">
        <v>386</v>
      </c>
      <c r="E22" s="286">
        <v>38963</v>
      </c>
      <c r="F22" s="292" t="s">
        <v>377</v>
      </c>
      <c r="G22" s="105" t="s">
        <v>95</v>
      </c>
      <c r="H22" s="122" t="s">
        <v>70</v>
      </c>
      <c r="I22" s="246"/>
      <c r="J22" s="108" t="e">
        <f>RANK(I22,I3:I38,1)</f>
        <v>#N/A</v>
      </c>
      <c r="K22" s="109"/>
      <c r="L22" s="105"/>
      <c r="M22" s="108" t="e">
        <f>RANK(L22,L3:L38,1)</f>
        <v>#N/A</v>
      </c>
      <c r="N22" s="109"/>
      <c r="O22" s="244">
        <v>152</v>
      </c>
      <c r="P22" s="107">
        <f>IF(ISNUMBER(O22),IF(O22&lt;='[2]Reference (GIRLS)'!$F$7,5,IF(O22&lt;='[2]Reference (GIRLS)'!$G$7,10,IF(O22&lt;='[2]Reference (GIRLS)'!$H$7,25,IF(O22&lt;='[2]Reference (GIRLS)'!$I$7,50,IF(O22&lt;='[2]Reference (GIRLS)'!$J$7,75,IF(O22&lt;='[2]Reference (GIRLS)'!$K$7,90,IF(O22&lt;='[2]Reference (GIRLS)'!$L$7,95,IF(O22&gt;'[2]Reference (GIRLS)'!$L$7,95)))))))),"")</f>
        <v>75</v>
      </c>
      <c r="Q22" s="107">
        <f t="shared" si="0"/>
        <v>6</v>
      </c>
      <c r="R22" s="104" t="str">
        <f t="shared" si="1"/>
        <v>6</v>
      </c>
      <c r="S22" s="108">
        <f t="shared" si="2"/>
        <v>17</v>
      </c>
      <c r="T22" s="113"/>
      <c r="U22" s="244">
        <v>41.9</v>
      </c>
      <c r="V22" s="244">
        <f>IF(ISNUMBER(U22),IF(U22&lt;='Reference (BOYS)'!$F$10,5,IF(U22&lt;='Reference (BOYS)'!$G$10,10,IF(U22&lt;='Reference (BOYS)'!$H$10,25,IF(U22&lt;='Reference (BOYS)'!$I$10,50,IF(U22&lt;='Reference (BOYS)'!$J$10,75,IF(U22&lt;='Reference (BOYS)'!$K$10,90,IF(U22&lt;='Reference (BOYS)'!$L$10,95,IF(U22&gt;'Reference (BOYS)'!$L$10,95)))))))),"")</f>
        <v>75</v>
      </c>
      <c r="W22" s="108">
        <f t="shared" si="3"/>
        <v>10</v>
      </c>
      <c r="X22" s="113"/>
      <c r="Y22" s="113">
        <v>75.5</v>
      </c>
      <c r="Z22" s="108">
        <f t="shared" si="4"/>
        <v>19</v>
      </c>
      <c r="AA22" s="283">
        <f t="shared" si="25"/>
        <v>76.5</v>
      </c>
      <c r="AB22" s="108">
        <f t="shared" si="6"/>
        <v>10</v>
      </c>
      <c r="AC22" s="105">
        <v>23.1</v>
      </c>
      <c r="AD22" s="108">
        <f t="shared" si="7"/>
        <v>23</v>
      </c>
      <c r="AE22" s="114"/>
      <c r="AF22" s="113"/>
      <c r="AG22" s="105"/>
      <c r="AH22" s="108" t="e">
        <f t="shared" si="8"/>
        <v>#N/A</v>
      </c>
      <c r="AI22" s="114"/>
      <c r="AJ22" s="113"/>
      <c r="AK22" s="105">
        <v>54</v>
      </c>
      <c r="AL22" s="107">
        <f>IF(ISNUMBER(AK22),IF(AK22&lt;='[2]Reference (GIRLS)'!$F$25,5,IF(AK22&lt;='[2]Reference (GIRLS)'!$G$25,10,IF(AK22&lt;='[2]Reference (GIRLS)'!$H$25,25,IF(AK22&lt;='[2]Reference (GIRLS)'!$I$25,50,IF(AK22&lt;='[2]Reference (GIRLS)'!$J$25,75,IF(AK22&lt;='[2]Reference (GIRLS)'!$K$25,90,IF(AK22&lt;='[2]Reference (GIRLS)'!$L$25,95,IF(AK22&gt;'[2]Reference (GIRLS)'!$L$25,95)))))))),"")</f>
        <v>95</v>
      </c>
      <c r="AM22" s="107">
        <f t="shared" si="9"/>
        <v>10</v>
      </c>
      <c r="AN22" s="104" t="str">
        <f t="shared" si="10"/>
        <v>7</v>
      </c>
      <c r="AO22" s="108">
        <f t="shared" si="11"/>
        <v>1</v>
      </c>
      <c r="AP22" s="113"/>
      <c r="AQ22" s="187">
        <v>0.13263888888888889</v>
      </c>
      <c r="AR22" s="107">
        <f t="shared" si="12"/>
        <v>0.7142857142857143</v>
      </c>
      <c r="AS22" s="104" t="str">
        <f t="shared" si="13"/>
        <v>1</v>
      </c>
      <c r="AT22" s="108">
        <f>RANK(AQ22,AQ3:AQ38,1)</f>
        <v>34</v>
      </c>
      <c r="AU22" s="113"/>
      <c r="AV22" s="287">
        <v>6.1</v>
      </c>
      <c r="AW22" s="107">
        <f t="shared" si="14"/>
        <v>7.1428571428571432</v>
      </c>
      <c r="AX22" s="104" t="str">
        <f t="shared" si="15"/>
        <v>5</v>
      </c>
      <c r="AY22" s="108">
        <f t="shared" si="16"/>
        <v>13</v>
      </c>
      <c r="AZ22" s="113"/>
      <c r="BA22" s="302">
        <v>7.96</v>
      </c>
      <c r="BB22" s="107">
        <f t="shared" si="17"/>
        <v>4.2857142857142856</v>
      </c>
      <c r="BC22" s="104" t="str">
        <f t="shared" si="18"/>
        <v>2</v>
      </c>
      <c r="BD22" s="108">
        <f>RANK(BA22,BA3:BA38,1)</f>
        <v>22</v>
      </c>
      <c r="BE22" s="114"/>
      <c r="BF22" s="269">
        <f t="shared" si="19"/>
        <v>16.5</v>
      </c>
      <c r="BG22" s="105">
        <v>4</v>
      </c>
      <c r="BH22" s="105">
        <v>2.5</v>
      </c>
      <c r="BI22" s="105">
        <v>3.5</v>
      </c>
      <c r="BJ22" s="105">
        <v>3.5</v>
      </c>
      <c r="BK22" s="105">
        <v>3</v>
      </c>
      <c r="BL22" s="244">
        <f>BL2/BM2*BM22</f>
        <v>8</v>
      </c>
      <c r="BM22" s="104" t="str">
        <f t="shared" si="20"/>
        <v>4</v>
      </c>
      <c r="BN22" s="108">
        <f t="shared" si="21"/>
        <v>14</v>
      </c>
      <c r="BO22" s="109"/>
      <c r="BP22" s="114"/>
      <c r="BQ22" s="278">
        <f t="shared" si="22"/>
        <v>61.142857142857139</v>
      </c>
      <c r="BR22" s="305">
        <f t="shared" si="23"/>
        <v>13</v>
      </c>
      <c r="BS22" s="105"/>
      <c r="BT22" s="105"/>
    </row>
    <row r="23" spans="1:72" s="112" customFormat="1">
      <c r="A23" s="105">
        <v>21</v>
      </c>
      <c r="B23" s="229" t="s">
        <v>378</v>
      </c>
      <c r="C23" s="114"/>
      <c r="D23" s="105" t="s">
        <v>386</v>
      </c>
      <c r="E23" s="286">
        <v>38740</v>
      </c>
      <c r="F23" s="230" t="s">
        <v>379</v>
      </c>
      <c r="G23" s="104" t="s">
        <v>95</v>
      </c>
      <c r="H23" s="122" t="s">
        <v>70</v>
      </c>
      <c r="I23" s="106"/>
      <c r="J23" s="108" t="e">
        <f>RANK(I23,I3:I38,1)</f>
        <v>#N/A</v>
      </c>
      <c r="K23" s="109"/>
      <c r="L23" s="105"/>
      <c r="M23" s="108" t="e">
        <f>RANK(L23,L3:L38,1)</f>
        <v>#N/A</v>
      </c>
      <c r="N23" s="109"/>
      <c r="O23" s="105">
        <v>141.6</v>
      </c>
      <c r="P23" s="107">
        <f>IF(ISNUMBER(O23),IF(O23&lt;='[2]Reference (GIRLS)'!$F$7,5,IF(O23&lt;='[2]Reference (GIRLS)'!$G$7,10,IF(O23&lt;='[2]Reference (GIRLS)'!$H$7,25,IF(O23&lt;='[2]Reference (GIRLS)'!$I$7,50,IF(O23&lt;='[2]Reference (GIRLS)'!$J$7,75,IF(O23&lt;='[2]Reference (GIRLS)'!$K$7,90,IF(O23&lt;='[2]Reference (GIRLS)'!$L$7,95,IF(O23&gt;'[2]Reference (GIRLS)'!$L$7,95)))))))),"")</f>
        <v>10</v>
      </c>
      <c r="Q23" s="107">
        <f t="shared" si="0"/>
        <v>1</v>
      </c>
      <c r="R23" s="104" t="str">
        <f t="shared" si="1"/>
        <v>1</v>
      </c>
      <c r="S23" s="108">
        <f t="shared" si="2"/>
        <v>33</v>
      </c>
      <c r="T23" s="113"/>
      <c r="U23" s="244">
        <v>31.7</v>
      </c>
      <c r="V23" s="107">
        <f>IF(ISNUMBER(U23),IF(U23&lt;='Reference (BOYS)'!$F$10,5,IF(U23&lt;='Reference (BOYS)'!$G$10,10,IF(U23&lt;='Reference (BOYS)'!$H$10,25,IF(U23&lt;='Reference (BOYS)'!$I$10,50,IF(U23&lt;='Reference (BOYS)'!$J$10,75,IF(U23&lt;='Reference (BOYS)'!$K$10,90,IF(U23&lt;='Reference (BOYS)'!$L$10,95,IF(U23&gt;'Reference (BOYS)'!$L$10,95)))))))),"")</f>
        <v>25</v>
      </c>
      <c r="W23" s="108">
        <f t="shared" si="3"/>
        <v>30</v>
      </c>
      <c r="X23" s="113"/>
      <c r="Y23" s="113">
        <v>73.5</v>
      </c>
      <c r="Z23" s="108">
        <f t="shared" si="4"/>
        <v>26</v>
      </c>
      <c r="AA23" s="283">
        <f t="shared" si="25"/>
        <v>68.099999999999994</v>
      </c>
      <c r="AB23" s="108">
        <f t="shared" si="6"/>
        <v>29</v>
      </c>
      <c r="AC23" s="105">
        <v>21</v>
      </c>
      <c r="AD23" s="108">
        <f t="shared" si="7"/>
        <v>31</v>
      </c>
      <c r="AE23" s="114"/>
      <c r="AF23" s="113"/>
      <c r="AG23" s="105"/>
      <c r="AH23" s="108" t="e">
        <f t="shared" si="8"/>
        <v>#N/A</v>
      </c>
      <c r="AI23" s="114"/>
      <c r="AJ23" s="113"/>
      <c r="AK23" s="105">
        <v>44</v>
      </c>
      <c r="AL23" s="107">
        <f>IF(ISNUMBER(AK23),IF(AK23&lt;='[2]Reference (GIRLS)'!$F$25,5,IF(AK23&lt;='[2]Reference (GIRLS)'!$G$25,10,IF(AK23&lt;='[2]Reference (GIRLS)'!$H$25,25,IF(AK23&lt;='[2]Reference (GIRLS)'!$I$25,50,IF(AK23&lt;='[2]Reference (GIRLS)'!$J$25,75,IF(AK23&lt;='[2]Reference (GIRLS)'!$K$25,90,IF(AK23&lt;='[2]Reference (GIRLS)'!$L$25,95,IF(AK23&gt;'[2]Reference (GIRLS)'!$L$25,95)))))))),"")</f>
        <v>95</v>
      </c>
      <c r="AM23" s="107">
        <f t="shared" si="9"/>
        <v>7.1428571428571432</v>
      </c>
      <c r="AN23" s="104" t="str">
        <f t="shared" si="10"/>
        <v>5</v>
      </c>
      <c r="AO23" s="108">
        <f t="shared" si="11"/>
        <v>16</v>
      </c>
      <c r="AP23" s="113"/>
      <c r="AQ23" s="187">
        <v>0.12986111111111112</v>
      </c>
      <c r="AR23" s="107">
        <f t="shared" si="12"/>
        <v>0.7142857142857143</v>
      </c>
      <c r="AS23" s="104" t="str">
        <f t="shared" si="13"/>
        <v>1</v>
      </c>
      <c r="AT23" s="108">
        <f>RANK(AQ23,AQ3:AQ38,1)</f>
        <v>33</v>
      </c>
      <c r="AU23" s="113"/>
      <c r="AV23" s="283">
        <v>6</v>
      </c>
      <c r="AW23" s="107">
        <f t="shared" si="14"/>
        <v>7.1428571428571432</v>
      </c>
      <c r="AX23" s="104" t="str">
        <f t="shared" si="15"/>
        <v>5</v>
      </c>
      <c r="AY23" s="108">
        <f t="shared" si="16"/>
        <v>16</v>
      </c>
      <c r="AZ23" s="113"/>
      <c r="BA23" s="192">
        <v>8.1300000000000008</v>
      </c>
      <c r="BB23" s="107">
        <f t="shared" si="17"/>
        <v>2.1428571428571428</v>
      </c>
      <c r="BC23" s="104" t="str">
        <f t="shared" si="18"/>
        <v>1</v>
      </c>
      <c r="BD23" s="108">
        <f>RANK(BA23,BA3:BA38,1)</f>
        <v>27</v>
      </c>
      <c r="BE23" s="114"/>
      <c r="BF23" s="269">
        <f t="shared" si="19"/>
        <v>9.15</v>
      </c>
      <c r="BG23" s="105">
        <v>3</v>
      </c>
      <c r="BH23" s="105">
        <v>2</v>
      </c>
      <c r="BI23" s="105">
        <v>1.65</v>
      </c>
      <c r="BJ23" s="105">
        <v>1.5</v>
      </c>
      <c r="BK23" s="105">
        <v>1</v>
      </c>
      <c r="BL23" s="107">
        <f>BL2/BM2*BM23</f>
        <v>0</v>
      </c>
      <c r="BM23" s="104" t="str">
        <f t="shared" si="20"/>
        <v>0</v>
      </c>
      <c r="BN23" s="108">
        <f t="shared" si="21"/>
        <v>28</v>
      </c>
      <c r="BO23" s="109"/>
      <c r="BP23" s="114"/>
      <c r="BQ23" s="278">
        <f t="shared" si="22"/>
        <v>36.442857142857143</v>
      </c>
      <c r="BR23" s="268">
        <f t="shared" si="23"/>
        <v>33</v>
      </c>
      <c r="BS23" s="105"/>
      <c r="BT23" s="105"/>
    </row>
    <row r="24" spans="1:72" s="112" customFormat="1">
      <c r="A24" s="105">
        <v>22</v>
      </c>
      <c r="B24" s="294" t="s">
        <v>380</v>
      </c>
      <c r="C24" s="114"/>
      <c r="D24" s="105" t="s">
        <v>381</v>
      </c>
      <c r="E24" s="286">
        <v>39004</v>
      </c>
      <c r="F24" s="292" t="s">
        <v>382</v>
      </c>
      <c r="G24" s="104" t="s">
        <v>95</v>
      </c>
      <c r="H24" s="122" t="s">
        <v>70</v>
      </c>
      <c r="I24" s="106"/>
      <c r="J24" s="108" t="e">
        <f>RANK(I24,I3:I38,1)</f>
        <v>#N/A</v>
      </c>
      <c r="K24" s="109"/>
      <c r="L24" s="105"/>
      <c r="M24" s="108" t="e">
        <f>RANK(L24,L3:L38,1)</f>
        <v>#N/A</v>
      </c>
      <c r="N24" s="109"/>
      <c r="O24" s="105">
        <v>156.69999999999999</v>
      </c>
      <c r="P24" s="107">
        <f>IF(ISNUMBER(O24),IF(O24&lt;='[2]Reference (GIRLS)'!$F$7,5,IF(O24&lt;='[2]Reference (GIRLS)'!$G$7,10,IF(O24&lt;='[2]Reference (GIRLS)'!$H$7,25,IF(O24&lt;='[2]Reference (GIRLS)'!$I$7,50,IF(O24&lt;='[2]Reference (GIRLS)'!$J$7,75,IF(O24&lt;='[2]Reference (GIRLS)'!$K$7,90,IF(O24&lt;='[2]Reference (GIRLS)'!$L$7,95,IF(O24&gt;'[2]Reference (GIRLS)'!$L$7,95)))))))),"")</f>
        <v>90</v>
      </c>
      <c r="Q24" s="107">
        <f t="shared" si="0"/>
        <v>8</v>
      </c>
      <c r="R24" s="104" t="str">
        <f t="shared" si="1"/>
        <v>8</v>
      </c>
      <c r="S24" s="108">
        <f t="shared" si="2"/>
        <v>6</v>
      </c>
      <c r="T24" s="113"/>
      <c r="U24" s="244">
        <v>41.4</v>
      </c>
      <c r="V24" s="107">
        <f>IF(ISNUMBER(U24),IF(U24&lt;='Reference (BOYS)'!$F$10,5,IF(U24&lt;='Reference (BOYS)'!$G$10,10,IF(U24&lt;='Reference (BOYS)'!$H$10,25,IF(U24&lt;='Reference (BOYS)'!$I$10,50,IF(U24&lt;='Reference (BOYS)'!$J$10,75,IF(U24&lt;='Reference (BOYS)'!$K$10,90,IF(U24&lt;='Reference (BOYS)'!$L$10,95,IF(U24&gt;'Reference (BOYS)'!$L$10,95)))))))),"")</f>
        <v>75</v>
      </c>
      <c r="W24" s="108">
        <f t="shared" si="3"/>
        <v>11</v>
      </c>
      <c r="X24" s="113"/>
      <c r="Y24" s="113">
        <v>80</v>
      </c>
      <c r="Z24" s="108">
        <f t="shared" si="4"/>
        <v>5</v>
      </c>
      <c r="AA24" s="283">
        <f t="shared" si="25"/>
        <v>76.699999999999989</v>
      </c>
      <c r="AB24" s="108">
        <f t="shared" si="6"/>
        <v>8</v>
      </c>
      <c r="AC24" s="105">
        <v>25.2</v>
      </c>
      <c r="AD24" s="108">
        <f t="shared" si="7"/>
        <v>1</v>
      </c>
      <c r="AE24" s="114"/>
      <c r="AF24" s="113"/>
      <c r="AG24" s="105"/>
      <c r="AH24" s="108" t="e">
        <f t="shared" si="8"/>
        <v>#N/A</v>
      </c>
      <c r="AI24" s="114"/>
      <c r="AJ24" s="113"/>
      <c r="AK24" s="105">
        <v>46</v>
      </c>
      <c r="AL24" s="107">
        <f>IF(ISNUMBER(AK24),IF(AK24&lt;='[2]Reference (GIRLS)'!$F$25,5,IF(AK24&lt;='[2]Reference (GIRLS)'!$G$25,10,IF(AK24&lt;='[2]Reference (GIRLS)'!$H$25,25,IF(AK24&lt;='[2]Reference (GIRLS)'!$I$25,50,IF(AK24&lt;='[2]Reference (GIRLS)'!$J$25,75,IF(AK24&lt;='[2]Reference (GIRLS)'!$K$25,90,IF(AK24&lt;='[2]Reference (GIRLS)'!$L$25,95,IF(AK24&gt;'[2]Reference (GIRLS)'!$L$25,95)))))))),"")</f>
        <v>95</v>
      </c>
      <c r="AM24" s="107">
        <f t="shared" si="9"/>
        <v>7.1428571428571432</v>
      </c>
      <c r="AN24" s="104" t="str">
        <f t="shared" si="10"/>
        <v>5</v>
      </c>
      <c r="AO24" s="108">
        <f t="shared" si="11"/>
        <v>13</v>
      </c>
      <c r="AP24" s="113"/>
      <c r="AQ24" s="187">
        <v>7.9861111111111105E-2</v>
      </c>
      <c r="AR24" s="107">
        <f t="shared" si="12"/>
        <v>5</v>
      </c>
      <c r="AS24" s="104" t="str">
        <f t="shared" si="13"/>
        <v>7</v>
      </c>
      <c r="AT24" s="108">
        <f>RANK(AQ24,AQ3:AQ38,1)</f>
        <v>1</v>
      </c>
      <c r="AU24" s="113"/>
      <c r="AV24" s="283">
        <v>5.6</v>
      </c>
      <c r="AW24" s="107">
        <f t="shared" si="14"/>
        <v>5.7142857142857144</v>
      </c>
      <c r="AX24" s="104" t="str">
        <f t="shared" si="15"/>
        <v>4</v>
      </c>
      <c r="AY24" s="108">
        <f t="shared" si="16"/>
        <v>21</v>
      </c>
      <c r="AZ24" s="113"/>
      <c r="BA24" s="302">
        <v>7.93</v>
      </c>
      <c r="BB24" s="107">
        <f t="shared" si="17"/>
        <v>4.2857142857142856</v>
      </c>
      <c r="BC24" s="104" t="str">
        <f t="shared" si="18"/>
        <v>2</v>
      </c>
      <c r="BD24" s="108">
        <f>RANK(BA24,BA3:BA38,1)</f>
        <v>21</v>
      </c>
      <c r="BE24" s="114"/>
      <c r="BF24" s="269">
        <f t="shared" si="19"/>
        <v>21</v>
      </c>
      <c r="BG24" s="105">
        <v>5</v>
      </c>
      <c r="BH24" s="105">
        <v>4.5</v>
      </c>
      <c r="BI24" s="105">
        <v>3.5</v>
      </c>
      <c r="BJ24" s="105">
        <v>4</v>
      </c>
      <c r="BK24" s="105">
        <v>4</v>
      </c>
      <c r="BL24" s="107">
        <f>BL2/BM2*BM24</f>
        <v>16</v>
      </c>
      <c r="BM24" s="104" t="str">
        <f t="shared" si="20"/>
        <v>8</v>
      </c>
      <c r="BN24" s="108">
        <f t="shared" si="21"/>
        <v>7</v>
      </c>
      <c r="BO24" s="109"/>
      <c r="BP24" s="114"/>
      <c r="BQ24" s="278">
        <f t="shared" si="22"/>
        <v>72.142857142857139</v>
      </c>
      <c r="BR24" s="305">
        <f t="shared" si="23"/>
        <v>6</v>
      </c>
      <c r="BS24" s="105"/>
      <c r="BT24" s="105"/>
    </row>
    <row r="25" spans="1:72" s="112" customFormat="1">
      <c r="A25" s="105">
        <v>23</v>
      </c>
      <c r="B25" s="229" t="s">
        <v>383</v>
      </c>
      <c r="C25" s="114"/>
      <c r="D25" s="105" t="s">
        <v>333</v>
      </c>
      <c r="E25" s="286">
        <v>38789</v>
      </c>
      <c r="F25" s="230" t="s">
        <v>384</v>
      </c>
      <c r="G25" s="104" t="s">
        <v>95</v>
      </c>
      <c r="H25" s="122" t="s">
        <v>70</v>
      </c>
      <c r="I25" s="106"/>
      <c r="J25" s="108" t="e">
        <f>RANK(I25,I3:I38,1)</f>
        <v>#N/A</v>
      </c>
      <c r="K25" s="109"/>
      <c r="L25" s="105"/>
      <c r="M25" s="108" t="e">
        <f>RANK(L25,L3:L38,1)</f>
        <v>#N/A</v>
      </c>
      <c r="N25" s="109"/>
      <c r="O25" s="105">
        <v>149.6</v>
      </c>
      <c r="P25" s="107">
        <f>IF(ISNUMBER(O25),IF(O25&lt;='[2]Reference (GIRLS)'!$F$7,5,IF(O25&lt;='[2]Reference (GIRLS)'!$G$7,10,IF(O25&lt;='[2]Reference (GIRLS)'!$H$7,25,IF(O25&lt;='[2]Reference (GIRLS)'!$I$7,50,IF(O25&lt;='[2]Reference (GIRLS)'!$J$7,75,IF(O25&lt;='[2]Reference (GIRLS)'!$K$7,90,IF(O25&lt;='[2]Reference (GIRLS)'!$L$7,95,IF(O25&gt;'[2]Reference (GIRLS)'!$L$7,95)))))))),"")</f>
        <v>50</v>
      </c>
      <c r="Q25" s="107">
        <f t="shared" si="0"/>
        <v>4</v>
      </c>
      <c r="R25" s="104" t="str">
        <f t="shared" si="1"/>
        <v>4</v>
      </c>
      <c r="S25" s="108">
        <f t="shared" si="2"/>
        <v>21</v>
      </c>
      <c r="T25" s="113"/>
      <c r="U25" s="244">
        <v>40.6</v>
      </c>
      <c r="V25" s="107">
        <f>IF(ISNUMBER(U25),IF(U25&lt;='Reference (BOYS)'!$F$10,5,IF(U25&lt;='Reference (BOYS)'!$G$10,10,IF(U25&lt;='Reference (BOYS)'!$H$10,25,IF(U25&lt;='Reference (BOYS)'!$I$10,50,IF(U25&lt;='Reference (BOYS)'!$J$10,75,IF(U25&lt;='Reference (BOYS)'!$K$10,90,IF(U25&lt;='Reference (BOYS)'!$L$10,95,IF(U25&gt;'Reference (BOYS)'!$L$10,95)))))))),"")</f>
        <v>50</v>
      </c>
      <c r="W25" s="108">
        <f t="shared" si="3"/>
        <v>13</v>
      </c>
      <c r="X25" s="113"/>
      <c r="Y25" s="113">
        <v>77.5</v>
      </c>
      <c r="Z25" s="108">
        <f t="shared" si="4"/>
        <v>13</v>
      </c>
      <c r="AA25" s="283">
        <f t="shared" si="25"/>
        <v>72.099999999999994</v>
      </c>
      <c r="AB25" s="108">
        <f t="shared" si="6"/>
        <v>19</v>
      </c>
      <c r="AC25" s="105">
        <v>23</v>
      </c>
      <c r="AD25" s="108">
        <f t="shared" si="7"/>
        <v>27</v>
      </c>
      <c r="AE25" s="114"/>
      <c r="AF25" s="113"/>
      <c r="AG25" s="105"/>
      <c r="AH25" s="108" t="e">
        <f t="shared" si="8"/>
        <v>#N/A</v>
      </c>
      <c r="AI25" s="114"/>
      <c r="AJ25" s="113"/>
      <c r="AK25" s="105">
        <v>40</v>
      </c>
      <c r="AL25" s="107">
        <f>IF(ISNUMBER(AK25),IF(AK25&lt;='[2]Reference (GIRLS)'!$F$25,5,IF(AK25&lt;='[2]Reference (GIRLS)'!$G$25,10,IF(AK25&lt;='[2]Reference (GIRLS)'!$H$25,25,IF(AK25&lt;='[2]Reference (GIRLS)'!$I$25,50,IF(AK25&lt;='[2]Reference (GIRLS)'!$J$25,75,IF(AK25&lt;='[2]Reference (GIRLS)'!$K$25,90,IF(AK25&lt;='[2]Reference (GIRLS)'!$L$25,95,IF(AK25&gt;'[2]Reference (GIRLS)'!$L$25,95)))))))),"")</f>
        <v>95</v>
      </c>
      <c r="AM25" s="107">
        <f t="shared" si="9"/>
        <v>5.7142857142857144</v>
      </c>
      <c r="AN25" s="104" t="str">
        <f t="shared" si="10"/>
        <v>4</v>
      </c>
      <c r="AO25" s="108">
        <f t="shared" si="11"/>
        <v>29</v>
      </c>
      <c r="AP25" s="113"/>
      <c r="AQ25" s="187">
        <v>9.8611111111111108E-2</v>
      </c>
      <c r="AR25" s="107">
        <f t="shared" si="12"/>
        <v>1.4285714285714286</v>
      </c>
      <c r="AS25" s="104" t="str">
        <f t="shared" si="13"/>
        <v>2</v>
      </c>
      <c r="AT25" s="108">
        <f>RANK(AQ25,AQ3:AQ38,1)</f>
        <v>17</v>
      </c>
      <c r="AU25" s="113"/>
      <c r="AV25" s="283">
        <v>6.4</v>
      </c>
      <c r="AW25" s="107">
        <f t="shared" si="14"/>
        <v>7.1428571428571432</v>
      </c>
      <c r="AX25" s="104" t="str">
        <f t="shared" si="15"/>
        <v>5</v>
      </c>
      <c r="AY25" s="108">
        <f t="shared" si="16"/>
        <v>10</v>
      </c>
      <c r="AZ25" s="113"/>
      <c r="BA25" s="192">
        <v>8.35</v>
      </c>
      <c r="BB25" s="107">
        <f t="shared" si="17"/>
        <v>2.1428571428571428</v>
      </c>
      <c r="BC25" s="104" t="str">
        <f t="shared" si="18"/>
        <v>1</v>
      </c>
      <c r="BD25" s="108">
        <f>RANK(BA25,BA3:BA38,1)</f>
        <v>33</v>
      </c>
      <c r="BE25" s="114"/>
      <c r="BF25" s="269">
        <f t="shared" ref="BF25:BF38" si="26">SUM(BG25:BK25)</f>
        <v>9.370000000000001</v>
      </c>
      <c r="BG25" s="105">
        <v>2.5</v>
      </c>
      <c r="BH25" s="105">
        <v>2.5</v>
      </c>
      <c r="BI25" s="105">
        <v>1.37</v>
      </c>
      <c r="BJ25" s="105">
        <v>1</v>
      </c>
      <c r="BK25" s="105">
        <v>2</v>
      </c>
      <c r="BL25" s="107">
        <f>BL2/BM2*BM25</f>
        <v>0</v>
      </c>
      <c r="BM25" s="104" t="str">
        <f t="shared" si="20"/>
        <v>0</v>
      </c>
      <c r="BN25" s="108">
        <f t="shared" si="21"/>
        <v>27</v>
      </c>
      <c r="BO25" s="109"/>
      <c r="BP25" s="114"/>
      <c r="BQ25" s="278">
        <f t="shared" si="22"/>
        <v>39.168571428571433</v>
      </c>
      <c r="BR25" s="268">
        <f t="shared" si="23"/>
        <v>31</v>
      </c>
      <c r="BS25" s="105"/>
      <c r="BT25" s="105"/>
    </row>
    <row r="26" spans="1:72" s="112" customFormat="1">
      <c r="A26" s="105">
        <v>24</v>
      </c>
      <c r="B26" s="229" t="s">
        <v>385</v>
      </c>
      <c r="C26" s="114"/>
      <c r="D26" s="105" t="s">
        <v>386</v>
      </c>
      <c r="E26" s="286">
        <v>38980</v>
      </c>
      <c r="F26" s="230" t="s">
        <v>387</v>
      </c>
      <c r="G26" s="104" t="s">
        <v>95</v>
      </c>
      <c r="H26" s="122" t="s">
        <v>70</v>
      </c>
      <c r="I26" s="105"/>
      <c r="J26" s="108" t="e">
        <f>RANK(I26,I3:I38,1)</f>
        <v>#N/A</v>
      </c>
      <c r="K26" s="109"/>
      <c r="L26" s="105"/>
      <c r="M26" s="108" t="e">
        <f>RANK(L26,L3:L38,1)</f>
        <v>#N/A</v>
      </c>
      <c r="N26" s="138"/>
      <c r="O26" s="105">
        <v>139.9</v>
      </c>
      <c r="P26" s="107">
        <f>IF(ISNUMBER(O26),IF(O26&lt;='[2]Reference (GIRLS)'!$F$7,5,IF(O26&lt;='[2]Reference (GIRLS)'!$G$7,10,IF(O26&lt;='[2]Reference (GIRLS)'!$H$7,25,IF(O26&lt;='[2]Reference (GIRLS)'!$I$7,50,IF(O26&lt;='[2]Reference (GIRLS)'!$J$7,75,IF(O26&lt;='[2]Reference (GIRLS)'!$K$7,90,IF(O26&lt;='[2]Reference (GIRLS)'!$L$7,95,IF(O26&gt;'[2]Reference (GIRLS)'!$L$7,95)))))))),"")</f>
        <v>5</v>
      </c>
      <c r="Q26" s="107">
        <f t="shared" si="0"/>
        <v>1</v>
      </c>
      <c r="R26" s="104" t="str">
        <f>IF(P26=95,"10",IF(P26=90,"8",IF(P26=75,"6",IF(P26=50,"4",IF(P26=25,"2",IF(P26=10,"1",IF(P26=5,"1")))))))</f>
        <v>1</v>
      </c>
      <c r="S26" s="108">
        <f t="shared" si="2"/>
        <v>34</v>
      </c>
      <c r="T26" s="113"/>
      <c r="U26" s="288">
        <v>30.6</v>
      </c>
      <c r="V26" s="107">
        <f>IF(ISNUMBER(U26),IF(U26&lt;='Reference (BOYS)'!$F$10,5,IF(U26&lt;='Reference (BOYS)'!$G$10,10,IF(U26&lt;='Reference (BOYS)'!$H$10,25,IF(U26&lt;='Reference (BOYS)'!$I$10,50,IF(U26&lt;='Reference (BOYS)'!$J$10,75,IF(U26&lt;='Reference (BOYS)'!$K$10,90,IF(U26&lt;='Reference (BOYS)'!$L$10,95,IF(U26&gt;'Reference (BOYS)'!$L$10,95)))))))),"")</f>
        <v>25</v>
      </c>
      <c r="W26" s="108">
        <f t="shared" si="3"/>
        <v>33</v>
      </c>
      <c r="X26" s="113"/>
      <c r="Y26" s="113">
        <v>71</v>
      </c>
      <c r="Z26" s="108">
        <f t="shared" si="4"/>
        <v>30</v>
      </c>
      <c r="AA26" s="283">
        <f t="shared" si="25"/>
        <v>68.900000000000006</v>
      </c>
      <c r="AB26" s="108">
        <f t="shared" si="6"/>
        <v>27</v>
      </c>
      <c r="AC26" s="105">
        <v>21.7</v>
      </c>
      <c r="AD26" s="108">
        <f t="shared" si="7"/>
        <v>30</v>
      </c>
      <c r="AE26" s="114"/>
      <c r="AF26" s="113"/>
      <c r="AH26" s="108" t="e">
        <f t="shared" si="8"/>
        <v>#N/A</v>
      </c>
      <c r="AI26" s="114"/>
      <c r="AJ26" s="113"/>
      <c r="AK26" s="105">
        <v>42</v>
      </c>
      <c r="AL26" s="107">
        <f>IF(ISNUMBER(AK26),IF(AK26&lt;='[2]Reference (GIRLS)'!$F$25,5,IF(AK26&lt;='[2]Reference (GIRLS)'!$G$25,10,IF(AK26&lt;='[2]Reference (GIRLS)'!$H$25,25,IF(AK26&lt;='[2]Reference (GIRLS)'!$I$25,50,IF(AK26&lt;='[2]Reference (GIRLS)'!$J$25,75,IF(AK26&lt;='[2]Reference (GIRLS)'!$K$25,90,IF(AK26&lt;='[2]Reference (GIRLS)'!$L$25,95,IF(AK26&gt;'[2]Reference (GIRLS)'!$L$25,95)))))))),"")</f>
        <v>95</v>
      </c>
      <c r="AM26" s="107">
        <f t="shared" si="9"/>
        <v>5.7142857142857144</v>
      </c>
      <c r="AN26" s="104" t="str">
        <f t="shared" si="10"/>
        <v>4</v>
      </c>
      <c r="AO26" s="108">
        <f t="shared" si="11"/>
        <v>22</v>
      </c>
      <c r="AP26" s="113"/>
      <c r="AQ26" s="187">
        <v>0.13472222222222222</v>
      </c>
      <c r="AR26" s="107">
        <f t="shared" si="12"/>
        <v>0.7142857142857143</v>
      </c>
      <c r="AS26" s="104" t="str">
        <f t="shared" si="13"/>
        <v>1</v>
      </c>
      <c r="AT26" s="108">
        <f>RANK(AQ26,AQ3:AQ38,1)</f>
        <v>35</v>
      </c>
      <c r="AU26" s="113"/>
      <c r="AV26" s="283">
        <v>5.2</v>
      </c>
      <c r="AW26" s="107">
        <f t="shared" si="14"/>
        <v>4.2857142857142856</v>
      </c>
      <c r="AX26" s="104" t="str">
        <f t="shared" si="15"/>
        <v>3</v>
      </c>
      <c r="AY26" s="108">
        <f t="shared" si="16"/>
        <v>27</v>
      </c>
      <c r="AZ26" s="113"/>
      <c r="BA26" s="192">
        <v>8.85</v>
      </c>
      <c r="BB26" s="107">
        <f t="shared" si="17"/>
        <v>2.1428571428571428</v>
      </c>
      <c r="BC26" s="104" t="str">
        <f t="shared" si="18"/>
        <v>1</v>
      </c>
      <c r="BD26" s="108">
        <f>RANK(BA26,BA3:BA38,1)</f>
        <v>36</v>
      </c>
      <c r="BE26" s="114"/>
      <c r="BF26" s="269">
        <f t="shared" si="26"/>
        <v>7</v>
      </c>
      <c r="BG26" s="105">
        <v>2.5</v>
      </c>
      <c r="BH26" s="105">
        <v>1.5</v>
      </c>
      <c r="BI26" s="105">
        <v>1</v>
      </c>
      <c r="BJ26" s="105">
        <v>0.5</v>
      </c>
      <c r="BK26" s="105">
        <v>1.5</v>
      </c>
      <c r="BL26" s="107">
        <f>BL2/BM2*BM26</f>
        <v>0</v>
      </c>
      <c r="BM26" s="104" t="str">
        <f t="shared" si="20"/>
        <v>0</v>
      </c>
      <c r="BN26" s="108">
        <f t="shared" si="21"/>
        <v>31</v>
      </c>
      <c r="BO26" s="109"/>
      <c r="BP26" s="114"/>
      <c r="BQ26" s="278">
        <f t="shared" si="22"/>
        <v>27.857142857142858</v>
      </c>
      <c r="BR26" s="268">
        <f t="shared" si="23"/>
        <v>35</v>
      </c>
      <c r="BS26" s="105"/>
      <c r="BT26" s="105"/>
    </row>
    <row r="27" spans="1:72" s="112" customFormat="1">
      <c r="A27" s="105">
        <v>25</v>
      </c>
      <c r="B27" s="229" t="s">
        <v>388</v>
      </c>
      <c r="C27" s="114"/>
      <c r="D27" s="105" t="s">
        <v>323</v>
      </c>
      <c r="E27" s="286">
        <v>39063</v>
      </c>
      <c r="F27" s="230" t="s">
        <v>389</v>
      </c>
      <c r="G27" s="104" t="s">
        <v>95</v>
      </c>
      <c r="H27" s="122" t="s">
        <v>70</v>
      </c>
      <c r="I27" s="105"/>
      <c r="J27" s="108" t="e">
        <f>RANK(I27,I3:I38,1)</f>
        <v>#N/A</v>
      </c>
      <c r="K27" s="109"/>
      <c r="L27" s="105"/>
      <c r="M27" s="108" t="e">
        <f>RANK(L27,L3:L38,1)</f>
        <v>#N/A</v>
      </c>
      <c r="N27" s="138"/>
      <c r="O27" s="105">
        <v>147.69999999999999</v>
      </c>
      <c r="P27" s="107">
        <f>IF(ISNUMBER(O27),IF(O27&lt;='[2]Reference (GIRLS)'!$F$7,5,IF(O27&lt;='[2]Reference (GIRLS)'!$G$7,10,IF(O27&lt;='[2]Reference (GIRLS)'!$H$7,25,IF(O27&lt;='[2]Reference (GIRLS)'!$I$7,50,IF(O27&lt;='[2]Reference (GIRLS)'!$J$7,75,IF(O27&lt;='[2]Reference (GIRLS)'!$K$7,90,IF(O27&lt;='[2]Reference (GIRLS)'!$L$7,95,IF(O27&gt;'[2]Reference (GIRLS)'!$L$7,95)))))))),"")</f>
        <v>50</v>
      </c>
      <c r="Q27" s="107">
        <f t="shared" si="0"/>
        <v>4</v>
      </c>
      <c r="R27" s="104" t="str">
        <f>IF(P27=95,"10",IF(P27=90,"8",IF(P27=75,"6",IF(P27=50,"4",IF(P27=25,"2",IF(P27=10,"1",IF(P27=5,"0")))))))</f>
        <v>4</v>
      </c>
      <c r="S27" s="108">
        <f t="shared" si="2"/>
        <v>25</v>
      </c>
      <c r="T27" s="113"/>
      <c r="U27" s="244">
        <v>34.450000000000003</v>
      </c>
      <c r="V27" s="107">
        <f>IF(ISNUMBER(U27),IF(U27&lt;='Reference (BOYS)'!$F$10,5,IF(U27&lt;='Reference (BOYS)'!$G$10,10,IF(U27&lt;='Reference (BOYS)'!$H$10,25,IF(U27&lt;='Reference (BOYS)'!$I$10,50,IF(U27&lt;='Reference (BOYS)'!$J$10,75,IF(U27&lt;='Reference (BOYS)'!$K$10,90,IF(U27&lt;='Reference (BOYS)'!$L$10,95,IF(U27&gt;'Reference (BOYS)'!$L$10,95)))))))),"")</f>
        <v>25</v>
      </c>
      <c r="W27" s="108">
        <f t="shared" si="3"/>
        <v>25</v>
      </c>
      <c r="X27" s="113"/>
      <c r="Y27" s="113">
        <v>77.5</v>
      </c>
      <c r="Z27" s="108">
        <f t="shared" si="4"/>
        <v>13</v>
      </c>
      <c r="AA27" s="283">
        <f t="shared" si="25"/>
        <v>70.199999999999989</v>
      </c>
      <c r="AB27" s="108">
        <f t="shared" si="6"/>
        <v>25</v>
      </c>
      <c r="AC27" s="105">
        <v>22.7</v>
      </c>
      <c r="AD27" s="108">
        <f t="shared" si="7"/>
        <v>29</v>
      </c>
      <c r="AE27" s="114"/>
      <c r="AF27" s="113"/>
      <c r="AG27" s="134"/>
      <c r="AH27" s="108" t="e">
        <f t="shared" si="8"/>
        <v>#N/A</v>
      </c>
      <c r="AI27" s="114"/>
      <c r="AJ27" s="113"/>
      <c r="AK27" s="105">
        <v>42</v>
      </c>
      <c r="AL27" s="107">
        <f>IF(ISNUMBER(AK27),IF(AK27&lt;='[2]Reference (GIRLS)'!$F$25,5,IF(AK27&lt;='[2]Reference (GIRLS)'!$G$25,10,IF(AK27&lt;='[2]Reference (GIRLS)'!$H$25,25,IF(AK27&lt;='[2]Reference (GIRLS)'!$I$25,50,IF(AK27&lt;='[2]Reference (GIRLS)'!$J$25,75,IF(AK27&lt;='[2]Reference (GIRLS)'!$K$25,90,IF(AK27&lt;='[2]Reference (GIRLS)'!$L$25,95,IF(AK27&gt;'[2]Reference (GIRLS)'!$L$25,95)))))))),"")</f>
        <v>95</v>
      </c>
      <c r="AM27" s="107">
        <f t="shared" si="9"/>
        <v>5.7142857142857144</v>
      </c>
      <c r="AN27" s="104" t="str">
        <f t="shared" si="10"/>
        <v>4</v>
      </c>
      <c r="AO27" s="108">
        <f t="shared" si="11"/>
        <v>22</v>
      </c>
      <c r="AP27" s="113"/>
      <c r="AQ27" s="187">
        <v>0.1076388888888889</v>
      </c>
      <c r="AR27" s="107">
        <f t="shared" si="12"/>
        <v>0.7142857142857143</v>
      </c>
      <c r="AS27" s="104" t="str">
        <f t="shared" si="13"/>
        <v>1</v>
      </c>
      <c r="AT27" s="108">
        <f>RANK(AQ27,AQ3:AQ38,1)</f>
        <v>27</v>
      </c>
      <c r="AU27" s="113"/>
      <c r="AV27" s="283">
        <v>5.2</v>
      </c>
      <c r="AW27" s="107">
        <f t="shared" si="14"/>
        <v>4.2857142857142856</v>
      </c>
      <c r="AX27" s="104" t="str">
        <f t="shared" si="15"/>
        <v>3</v>
      </c>
      <c r="AY27" s="108">
        <f t="shared" si="16"/>
        <v>27</v>
      </c>
      <c r="AZ27" s="113"/>
      <c r="BA27" s="192">
        <v>8.11</v>
      </c>
      <c r="BB27" s="107">
        <f t="shared" si="17"/>
        <v>2.1428571428571428</v>
      </c>
      <c r="BC27" s="104" t="str">
        <f t="shared" si="18"/>
        <v>1</v>
      </c>
      <c r="BD27" s="108">
        <f>RANK(BA27,BA3:BA38,1)</f>
        <v>25</v>
      </c>
      <c r="BE27" s="114"/>
      <c r="BF27" s="269">
        <f t="shared" si="26"/>
        <v>16</v>
      </c>
      <c r="BG27" s="105">
        <v>3.5</v>
      </c>
      <c r="BH27" s="105">
        <v>3</v>
      </c>
      <c r="BI27" s="105">
        <v>3</v>
      </c>
      <c r="BJ27" s="105">
        <v>3</v>
      </c>
      <c r="BK27" s="105">
        <v>3.5</v>
      </c>
      <c r="BL27" s="107">
        <f>BL2/BM2*BM27</f>
        <v>8</v>
      </c>
      <c r="BM27" s="104" t="str">
        <f t="shared" si="20"/>
        <v>4</v>
      </c>
      <c r="BN27" s="108">
        <f t="shared" si="21"/>
        <v>17</v>
      </c>
      <c r="BO27" s="109"/>
      <c r="BP27" s="114"/>
      <c r="BQ27" s="278">
        <f t="shared" si="22"/>
        <v>48.857142857142861</v>
      </c>
      <c r="BR27" s="268">
        <f t="shared" si="23"/>
        <v>21</v>
      </c>
      <c r="BS27" s="105"/>
      <c r="BT27" s="105"/>
    </row>
    <row r="28" spans="1:72" s="112" customFormat="1">
      <c r="A28" s="105">
        <v>26</v>
      </c>
      <c r="B28" s="294" t="s">
        <v>390</v>
      </c>
      <c r="C28" s="114"/>
      <c r="D28" s="105" t="s">
        <v>391</v>
      </c>
      <c r="E28" s="291">
        <v>38879</v>
      </c>
      <c r="F28" s="292" t="s">
        <v>392</v>
      </c>
      <c r="G28" s="105" t="s">
        <v>95</v>
      </c>
      <c r="H28" s="122" t="s">
        <v>70</v>
      </c>
      <c r="I28" s="105"/>
      <c r="J28" s="108" t="e">
        <f>RANK(I28,I3:I38,1)</f>
        <v>#N/A</v>
      </c>
      <c r="K28" s="109"/>
      <c r="L28" s="105"/>
      <c r="M28" s="108" t="e">
        <f>RANK(L28,L3:L38,1)</f>
        <v>#N/A</v>
      </c>
      <c r="N28" s="138"/>
      <c r="O28" s="105">
        <v>151.5</v>
      </c>
      <c r="P28" s="107">
        <f>IF(ISNUMBER(O28),IF(O28&lt;='[2]Reference (GIRLS)'!$F$7,5,IF(O28&lt;='[2]Reference (GIRLS)'!$G$7,10,IF(O28&lt;='[2]Reference (GIRLS)'!$H$7,25,IF(O28&lt;='[2]Reference (GIRLS)'!$I$7,50,IF(O28&lt;='[2]Reference (GIRLS)'!$J$7,75,IF(O28&lt;='[2]Reference (GIRLS)'!$K$7,90,IF(O28&lt;='[2]Reference (GIRLS)'!$L$7,95,IF(O28&gt;'[2]Reference (GIRLS)'!$L$7,95)))))))),"")</f>
        <v>50</v>
      </c>
      <c r="Q28" s="107">
        <f t="shared" si="0"/>
        <v>4</v>
      </c>
      <c r="R28" s="104" t="str">
        <f>IF(P28=95,"10",IF(P28=90,"8",IF(P28=75,"6",IF(P28=50,"4",IF(P28=25,"2",IF(P28=10,"1",IF(P28=5,"0")))))))</f>
        <v>4</v>
      </c>
      <c r="S28" s="108">
        <f t="shared" si="2"/>
        <v>18</v>
      </c>
      <c r="T28" s="113"/>
      <c r="U28" s="244">
        <v>48.4</v>
      </c>
      <c r="V28" s="244">
        <f>IF(ISNUMBER(U28),IF(U28&lt;='Reference (BOYS)'!$F$10,5,IF(U28&lt;='Reference (BOYS)'!$G$10,10,IF(U28&lt;='Reference (BOYS)'!$H$10,25,IF(U28&lt;='Reference (BOYS)'!$I$10,50,IF(U28&lt;='Reference (BOYS)'!$J$10,75,IF(U28&lt;='Reference (BOYS)'!$K$10,90,IF(U28&lt;='Reference (BOYS)'!$L$10,95,IF(U28&gt;'Reference (BOYS)'!$L$10,95)))))))),"")</f>
        <v>90</v>
      </c>
      <c r="W28" s="108">
        <f t="shared" si="3"/>
        <v>2</v>
      </c>
      <c r="X28" s="113"/>
      <c r="Y28" s="113">
        <v>80</v>
      </c>
      <c r="Z28" s="108">
        <f t="shared" si="4"/>
        <v>5</v>
      </c>
      <c r="AA28" s="283">
        <f>SUM(O28-Y28)</f>
        <v>71.5</v>
      </c>
      <c r="AB28" s="108">
        <f t="shared" si="6"/>
        <v>22</v>
      </c>
      <c r="AC28" s="105">
        <v>24.2</v>
      </c>
      <c r="AD28" s="108">
        <f t="shared" si="7"/>
        <v>10</v>
      </c>
      <c r="AE28" s="114"/>
      <c r="AF28" s="113"/>
      <c r="AG28" s="134"/>
      <c r="AH28" s="108" t="e">
        <f t="shared" si="8"/>
        <v>#N/A</v>
      </c>
      <c r="AI28" s="114"/>
      <c r="AJ28" s="113"/>
      <c r="AK28" s="105">
        <v>51</v>
      </c>
      <c r="AL28" s="107">
        <f>IF(ISNUMBER(AK28),IF(AK28&lt;='[2]Reference (GIRLS)'!$F$25,5,IF(AK28&lt;='[2]Reference (GIRLS)'!$G$25,10,IF(AK28&lt;='[2]Reference (GIRLS)'!$H$25,25,IF(AK28&lt;='[2]Reference (GIRLS)'!$I$25,50,IF(AK28&lt;='[2]Reference (GIRLS)'!$J$25,75,IF(AK28&lt;='[2]Reference (GIRLS)'!$K$25,90,IF(AK28&lt;='[2]Reference (GIRLS)'!$L$25,95,IF(AK28&gt;'[2]Reference (GIRLS)'!$L$25,95)))))))),"")</f>
        <v>95</v>
      </c>
      <c r="AM28" s="107">
        <f t="shared" si="9"/>
        <v>10</v>
      </c>
      <c r="AN28" s="104" t="str">
        <f t="shared" si="10"/>
        <v>7</v>
      </c>
      <c r="AO28" s="108">
        <f t="shared" si="11"/>
        <v>2</v>
      </c>
      <c r="AP28" s="113"/>
      <c r="AQ28" s="187">
        <v>8.4027777777777771E-2</v>
      </c>
      <c r="AR28" s="107">
        <f t="shared" si="12"/>
        <v>4.2857142857142856</v>
      </c>
      <c r="AS28" s="104" t="str">
        <f t="shared" si="13"/>
        <v>6</v>
      </c>
      <c r="AT28" s="108">
        <f>RANK(AQ28,AQ3:AQ38,1)</f>
        <v>3</v>
      </c>
      <c r="AU28" s="113"/>
      <c r="AV28" s="287">
        <v>8.3000000000000007</v>
      </c>
      <c r="AW28" s="107">
        <f t="shared" si="14"/>
        <v>10</v>
      </c>
      <c r="AX28" s="104" t="str">
        <f t="shared" si="15"/>
        <v>7</v>
      </c>
      <c r="AY28" s="108">
        <f t="shared" si="16"/>
        <v>1</v>
      </c>
      <c r="AZ28" s="113"/>
      <c r="BA28" s="302">
        <v>7.03</v>
      </c>
      <c r="BB28" s="107">
        <f t="shared" si="17"/>
        <v>15</v>
      </c>
      <c r="BC28" s="104" t="str">
        <f t="shared" si="18"/>
        <v>7</v>
      </c>
      <c r="BD28" s="108">
        <f>RANK(BA28,BA3:BA38,1)</f>
        <v>1</v>
      </c>
      <c r="BE28" s="114"/>
      <c r="BF28" s="269">
        <f t="shared" si="26"/>
        <v>21.75</v>
      </c>
      <c r="BG28" s="105">
        <v>4.5</v>
      </c>
      <c r="BH28" s="105">
        <v>4.75</v>
      </c>
      <c r="BI28" s="105">
        <v>4</v>
      </c>
      <c r="BJ28" s="105">
        <v>4</v>
      </c>
      <c r="BK28" s="105">
        <v>4.5</v>
      </c>
      <c r="BL28" s="244">
        <f>BL2/BM2*BM28</f>
        <v>16</v>
      </c>
      <c r="BM28" s="104" t="str">
        <f t="shared" si="20"/>
        <v>8</v>
      </c>
      <c r="BN28" s="108">
        <f t="shared" si="21"/>
        <v>4</v>
      </c>
      <c r="BO28" s="109"/>
      <c r="BP28" s="114"/>
      <c r="BQ28" s="278">
        <f t="shared" si="22"/>
        <v>86.785714285714278</v>
      </c>
      <c r="BR28" s="305">
        <f t="shared" si="23"/>
        <v>2</v>
      </c>
      <c r="BS28" s="105"/>
      <c r="BT28" s="105"/>
    </row>
    <row r="29" spans="1:72" s="112" customFormat="1">
      <c r="A29" s="105">
        <v>27</v>
      </c>
      <c r="B29" s="294" t="s">
        <v>393</v>
      </c>
      <c r="C29" s="114"/>
      <c r="D29" s="105" t="s">
        <v>394</v>
      </c>
      <c r="E29" s="291">
        <v>38785</v>
      </c>
      <c r="F29" s="292" t="s">
        <v>395</v>
      </c>
      <c r="G29" s="105" t="s">
        <v>95</v>
      </c>
      <c r="H29" s="122" t="s">
        <v>70</v>
      </c>
      <c r="I29" s="105"/>
      <c r="J29" s="108" t="e">
        <f>RANK(I29,I3:I38,1)</f>
        <v>#N/A</v>
      </c>
      <c r="K29" s="109"/>
      <c r="L29" s="105"/>
      <c r="M29" s="108" t="e">
        <f>RANK(L29,L3:L38,1)</f>
        <v>#N/A</v>
      </c>
      <c r="N29" s="138"/>
      <c r="O29" s="113">
        <v>153.1</v>
      </c>
      <c r="P29" s="107">
        <f>IF(ISNUMBER(O29),IF(O29&lt;='[2]Reference (GIRLS)'!$F$7,5,IF(O29&lt;='[2]Reference (GIRLS)'!$G$7,10,IF(O29&lt;='[2]Reference (GIRLS)'!$H$7,25,IF(O29&lt;='[2]Reference (GIRLS)'!$I$7,50,IF(O29&lt;='[2]Reference (GIRLS)'!$J$7,75,IF(O29&lt;='[2]Reference (GIRLS)'!$K$7,90,IF(O29&lt;='[2]Reference (GIRLS)'!$L$7,95,IF(O29&gt;'[2]Reference (GIRLS)'!$L$7,95)))))))),"")</f>
        <v>75</v>
      </c>
      <c r="Q29" s="107">
        <f t="shared" si="0"/>
        <v>6</v>
      </c>
      <c r="R29" s="104" t="str">
        <f>IF(P29=95,"10",IF(P29=90,"8",IF(P29=75,"6",IF(P29=50,"4",IF(P29=25,"2",IF(P29=10,"1",IF(P29=5,"0")))))))</f>
        <v>6</v>
      </c>
      <c r="S29" s="108">
        <f t="shared" si="2"/>
        <v>14</v>
      </c>
      <c r="T29" s="113"/>
      <c r="U29" s="244">
        <v>35.799999999999997</v>
      </c>
      <c r="V29" s="244">
        <f>IF(ISNUMBER(U29),IF(U29&lt;='Reference (BOYS)'!$F$10,5,IF(U29&lt;='Reference (BOYS)'!$G$10,10,IF(U29&lt;='Reference (BOYS)'!$H$10,25,IF(U29&lt;='Reference (BOYS)'!$I$10,50,IF(U29&lt;='Reference (BOYS)'!$J$10,75,IF(U29&lt;='Reference (BOYS)'!$K$10,90,IF(U29&lt;='Reference (BOYS)'!$L$10,95,IF(U29&gt;'Reference (BOYS)'!$L$10,95)))))))),"")</f>
        <v>50</v>
      </c>
      <c r="W29" s="108">
        <f t="shared" si="3"/>
        <v>22</v>
      </c>
      <c r="X29" s="113"/>
      <c r="Y29" s="105">
        <v>78.5</v>
      </c>
      <c r="Z29" s="108">
        <f t="shared" si="4"/>
        <v>9</v>
      </c>
      <c r="AA29" s="114">
        <f>SUM(O29-Y29)</f>
        <v>74.599999999999994</v>
      </c>
      <c r="AB29" s="108">
        <f t="shared" si="6"/>
        <v>13</v>
      </c>
      <c r="AC29" s="105">
        <v>23.1</v>
      </c>
      <c r="AD29" s="108">
        <f t="shared" si="7"/>
        <v>23</v>
      </c>
      <c r="AE29" s="114"/>
      <c r="AF29" s="113"/>
      <c r="AG29" s="105">
        <v>1.6</v>
      </c>
      <c r="AH29" s="108">
        <f t="shared" si="8"/>
        <v>1</v>
      </c>
      <c r="AI29" s="114"/>
      <c r="AJ29" s="113"/>
      <c r="AK29" s="105">
        <v>48</v>
      </c>
      <c r="AL29" s="107">
        <f>IF(ISNUMBER(AK29),IF(AK29&lt;='[2]Reference (GIRLS)'!$F$25,5,IF(AK29&lt;='[2]Reference (GIRLS)'!$G$25,10,IF(AK29&lt;='[2]Reference (GIRLS)'!$H$25,25,IF(AK29&lt;='[2]Reference (GIRLS)'!$I$25,50,IF(AK29&lt;='[2]Reference (GIRLS)'!$J$25,75,IF(AK29&lt;='[2]Reference (GIRLS)'!$K$25,90,IF(AK29&lt;='[2]Reference (GIRLS)'!$L$25,95,IF(AK29&gt;'[2]Reference (GIRLS)'!$L$25,95)))))))),"")</f>
        <v>95</v>
      </c>
      <c r="AM29" s="107">
        <f t="shared" si="9"/>
        <v>8.5714285714285712</v>
      </c>
      <c r="AN29" s="104" t="str">
        <f t="shared" si="10"/>
        <v>6</v>
      </c>
      <c r="AO29" s="108">
        <f t="shared" si="11"/>
        <v>6</v>
      </c>
      <c r="AP29" s="113"/>
      <c r="AQ29" s="187">
        <v>8.6805555555555566E-2</v>
      </c>
      <c r="AR29" s="107">
        <f t="shared" si="12"/>
        <v>4.2857142857142856</v>
      </c>
      <c r="AS29" s="104" t="str">
        <f t="shared" si="13"/>
        <v>6</v>
      </c>
      <c r="AT29" s="108">
        <f>RANK(AQ29,AQ3:AQ38,1)</f>
        <v>6</v>
      </c>
      <c r="AU29" s="113"/>
      <c r="AV29" s="287">
        <v>4.5999999999999996</v>
      </c>
      <c r="AW29" s="107">
        <f t="shared" si="14"/>
        <v>2.8571428571428572</v>
      </c>
      <c r="AX29" s="104" t="str">
        <f t="shared" si="15"/>
        <v>2</v>
      </c>
      <c r="AY29" s="108">
        <f t="shared" si="16"/>
        <v>34</v>
      </c>
      <c r="AZ29" s="113"/>
      <c r="BA29" s="302">
        <v>7.65</v>
      </c>
      <c r="BB29" s="107">
        <f t="shared" si="17"/>
        <v>10.714285714285714</v>
      </c>
      <c r="BC29" s="104" t="str">
        <f t="shared" si="18"/>
        <v>5</v>
      </c>
      <c r="BD29" s="108">
        <f>RANK(BA29,BA3:BA38,1)</f>
        <v>10</v>
      </c>
      <c r="BE29" s="114"/>
      <c r="BF29" s="269">
        <f t="shared" si="26"/>
        <v>22.5</v>
      </c>
      <c r="BG29" s="105">
        <v>5</v>
      </c>
      <c r="BH29" s="105">
        <v>4</v>
      </c>
      <c r="BI29" s="105">
        <v>4.5</v>
      </c>
      <c r="BJ29" s="105">
        <v>4.5</v>
      </c>
      <c r="BK29" s="105">
        <v>4.5</v>
      </c>
      <c r="BL29" s="244">
        <f>BL2/BM2*BM29</f>
        <v>20</v>
      </c>
      <c r="BM29" s="104" t="str">
        <f t="shared" si="20"/>
        <v>10</v>
      </c>
      <c r="BN29" s="108">
        <f t="shared" si="21"/>
        <v>1</v>
      </c>
      <c r="BO29" s="109"/>
      <c r="BP29" s="114"/>
      <c r="BQ29" s="278">
        <f t="shared" si="22"/>
        <v>77.428571428571431</v>
      </c>
      <c r="BR29" s="305">
        <f t="shared" si="23"/>
        <v>3</v>
      </c>
      <c r="BS29" s="105"/>
      <c r="BT29" s="105"/>
    </row>
    <row r="30" spans="1:72" s="112" customFormat="1">
      <c r="A30" s="105">
        <v>28</v>
      </c>
      <c r="B30" s="294" t="s">
        <v>396</v>
      </c>
      <c r="C30" s="114"/>
      <c r="D30" s="105" t="s">
        <v>397</v>
      </c>
      <c r="E30" s="291">
        <v>38930</v>
      </c>
      <c r="F30" s="292" t="s">
        <v>398</v>
      </c>
      <c r="G30" s="105" t="s">
        <v>95</v>
      </c>
      <c r="H30" s="122" t="s">
        <v>70</v>
      </c>
      <c r="I30" s="105"/>
      <c r="J30" s="108" t="e">
        <f>RANK(I30,I3:I38,1)</f>
        <v>#N/A</v>
      </c>
      <c r="K30" s="109"/>
      <c r="L30" s="105"/>
      <c r="M30" s="108" t="e">
        <f>RANK(L30,L3:L38,1)</f>
        <v>#N/A</v>
      </c>
      <c r="N30" s="138"/>
      <c r="O30" s="105">
        <v>161.1</v>
      </c>
      <c r="P30" s="107">
        <f>IF(ISNUMBER(O30),IF(O30&lt;='[2]Reference (GIRLS)'!$F$7,5,IF(O30&lt;='[2]Reference (GIRLS)'!$G$7,10,IF(O30&lt;='[2]Reference (GIRLS)'!$H$7,25,IF(O30&lt;='[2]Reference (GIRLS)'!$I$7,50,IF(O30&lt;='[2]Reference (GIRLS)'!$J$7,75,IF(O30&lt;='[2]Reference (GIRLS)'!$K$7,90,IF(O30&lt;='[2]Reference (GIRLS)'!$L$7,95,IF(O30&gt;'[2]Reference (GIRLS)'!$L$7,95)))))))),"")</f>
        <v>95</v>
      </c>
      <c r="Q30" s="107">
        <f t="shared" si="0"/>
        <v>10</v>
      </c>
      <c r="R30" s="104" t="str">
        <f>IF(P30=95,"10",IF(P30=90,"8",IF(P30=75,"6",IF(P30=50,"4",IF(P30=25,"2",IF(P30=10,"1",IF(P30=5,"0")))))))</f>
        <v>10</v>
      </c>
      <c r="S30" s="108">
        <f t="shared" si="2"/>
        <v>3</v>
      </c>
      <c r="T30" s="113"/>
      <c r="U30" s="244">
        <v>42</v>
      </c>
      <c r="V30" s="244">
        <f>IF(ISNUMBER(U30),IF(U30&lt;='Reference (BOYS)'!$F$10,5,IF(U30&lt;='Reference (BOYS)'!$G$10,10,IF(U30&lt;='Reference (BOYS)'!$H$10,25,IF(U30&lt;='Reference (BOYS)'!$I$10,50,IF(U30&lt;='Reference (BOYS)'!$J$10,75,IF(U30&lt;='Reference (BOYS)'!$K$10,90,IF(U30&lt;='Reference (BOYS)'!$L$10,95,IF(U30&gt;'Reference (BOYS)'!$L$10,95)))))))),"")</f>
        <v>75</v>
      </c>
      <c r="W30" s="108">
        <f t="shared" si="3"/>
        <v>9</v>
      </c>
      <c r="X30" s="113"/>
      <c r="Y30" s="113">
        <v>80.5</v>
      </c>
      <c r="Z30" s="108">
        <f t="shared" si="4"/>
        <v>4</v>
      </c>
      <c r="AA30" s="283">
        <f t="shared" ref="AA30:AA33" si="27">SUM(O30-Y30)</f>
        <v>80.599999999999994</v>
      </c>
      <c r="AB30" s="108">
        <f t="shared" si="6"/>
        <v>1</v>
      </c>
      <c r="AC30" s="105">
        <v>24.1</v>
      </c>
      <c r="AD30" s="108">
        <f t="shared" si="7"/>
        <v>12</v>
      </c>
      <c r="AE30" s="114"/>
      <c r="AF30" s="113"/>
      <c r="AG30" s="134"/>
      <c r="AH30" s="108" t="e">
        <f t="shared" si="8"/>
        <v>#N/A</v>
      </c>
      <c r="AI30" s="114"/>
      <c r="AJ30" s="113"/>
      <c r="AK30" s="105">
        <v>49</v>
      </c>
      <c r="AL30" s="107">
        <f>IF(ISNUMBER(AK30),IF(AK30&lt;='[2]Reference (GIRLS)'!$F$25,5,IF(AK30&lt;='[2]Reference (GIRLS)'!$G$25,10,IF(AK30&lt;='[2]Reference (GIRLS)'!$H$25,25,IF(AK30&lt;='[2]Reference (GIRLS)'!$I$25,50,IF(AK30&lt;='[2]Reference (GIRLS)'!$J$25,75,IF(AK30&lt;='[2]Reference (GIRLS)'!$K$25,90,IF(AK30&lt;='[2]Reference (GIRLS)'!$L$25,95,IF(AK30&gt;'[2]Reference (GIRLS)'!$L$25,95)))))))),"")</f>
        <v>95</v>
      </c>
      <c r="AM30" s="107">
        <f t="shared" si="9"/>
        <v>8.5714285714285712</v>
      </c>
      <c r="AN30" s="104" t="str">
        <f t="shared" si="10"/>
        <v>6</v>
      </c>
      <c r="AO30" s="108">
        <f t="shared" si="11"/>
        <v>5</v>
      </c>
      <c r="AP30" s="113"/>
      <c r="AQ30" s="187">
        <v>0.1076388888888889</v>
      </c>
      <c r="AR30" s="107">
        <f t="shared" si="12"/>
        <v>0.7142857142857143</v>
      </c>
      <c r="AS30" s="104" t="str">
        <f t="shared" si="13"/>
        <v>1</v>
      </c>
      <c r="AT30" s="108">
        <f>RANK(AQ30,AQ3:AQ38,1)</f>
        <v>27</v>
      </c>
      <c r="AU30" s="113"/>
      <c r="AV30" s="287">
        <v>6.1</v>
      </c>
      <c r="AW30" s="107">
        <f t="shared" si="14"/>
        <v>7.1428571428571432</v>
      </c>
      <c r="AX30" s="104" t="str">
        <f t="shared" si="15"/>
        <v>5</v>
      </c>
      <c r="AY30" s="108">
        <f t="shared" si="16"/>
        <v>13</v>
      </c>
      <c r="AZ30" s="113"/>
      <c r="BA30" s="302">
        <v>7.34</v>
      </c>
      <c r="BB30" s="107">
        <f t="shared" si="17"/>
        <v>15</v>
      </c>
      <c r="BC30" s="104" t="str">
        <f t="shared" si="18"/>
        <v>7</v>
      </c>
      <c r="BD30" s="108">
        <f>RANK(BA30,BA3:BA38,1)</f>
        <v>3</v>
      </c>
      <c r="BE30" s="114"/>
      <c r="BF30" s="269">
        <f t="shared" si="26"/>
        <v>16.5</v>
      </c>
      <c r="BG30" s="105">
        <v>4</v>
      </c>
      <c r="BH30" s="105">
        <v>3.5</v>
      </c>
      <c r="BI30" s="105">
        <v>3</v>
      </c>
      <c r="BJ30" s="105">
        <v>1.5</v>
      </c>
      <c r="BK30" s="105">
        <v>4.5</v>
      </c>
      <c r="BL30" s="244">
        <f>BL2/BM2*BM30</f>
        <v>8</v>
      </c>
      <c r="BM30" s="104" t="str">
        <f t="shared" si="20"/>
        <v>4</v>
      </c>
      <c r="BN30" s="108">
        <f t="shared" si="21"/>
        <v>14</v>
      </c>
      <c r="BO30" s="109"/>
      <c r="BP30" s="114"/>
      <c r="BQ30" s="278">
        <f t="shared" si="22"/>
        <v>74.428571428571431</v>
      </c>
      <c r="BR30" s="305">
        <f t="shared" si="23"/>
        <v>4</v>
      </c>
      <c r="BS30" s="105"/>
      <c r="BT30" s="105"/>
    </row>
    <row r="31" spans="1:72" s="112" customFormat="1">
      <c r="A31" s="105">
        <v>29</v>
      </c>
      <c r="B31" s="294" t="s">
        <v>399</v>
      </c>
      <c r="C31" s="114"/>
      <c r="D31" s="105" t="s">
        <v>400</v>
      </c>
      <c r="E31" s="291">
        <v>38784</v>
      </c>
      <c r="F31" s="292" t="s">
        <v>401</v>
      </c>
      <c r="G31" s="104" t="s">
        <v>95</v>
      </c>
      <c r="H31" s="122" t="s">
        <v>70</v>
      </c>
      <c r="I31" s="105"/>
      <c r="J31" s="108" t="e">
        <f>RANK(I31,I3:I38,1)</f>
        <v>#N/A</v>
      </c>
      <c r="K31" s="109"/>
      <c r="L31" s="105"/>
      <c r="M31" s="108" t="e">
        <f>RANK(L31,L3:L38,1)</f>
        <v>#N/A</v>
      </c>
      <c r="N31" s="138"/>
      <c r="O31" s="105">
        <v>158</v>
      </c>
      <c r="P31" s="107">
        <f>IF(ISNUMBER(O31),IF(O31&lt;='[2]Reference (GIRLS)'!$F$7,5,IF(O31&lt;='[2]Reference (GIRLS)'!$G$7,10,IF(O31&lt;='[2]Reference (GIRLS)'!$H$7,25,IF(O31&lt;='[2]Reference (GIRLS)'!$I$7,50,IF(O31&lt;='[2]Reference (GIRLS)'!$J$7,75,IF(O31&lt;='[2]Reference (GIRLS)'!$K$7,90,IF(O31&lt;='[2]Reference (GIRLS)'!$L$7,95,IF(O31&gt;'[2]Reference (GIRLS)'!$L$7,95)))))))),"")</f>
        <v>90</v>
      </c>
      <c r="Q31" s="107">
        <f t="shared" si="0"/>
        <v>8</v>
      </c>
      <c r="R31" s="104" t="str">
        <f>IF(P31=95,"10",IF(P31=90,"8",IF(P31=75,"6",IF(P31=50,"4",IF(P31=25,"2",IF(P31=10,"1",IF(P31=5,"0")))))))</f>
        <v>8</v>
      </c>
      <c r="S31" s="108">
        <f t="shared" si="2"/>
        <v>5</v>
      </c>
      <c r="T31" s="113"/>
      <c r="U31" s="244">
        <v>47.8</v>
      </c>
      <c r="V31" s="107">
        <f>IF(ISNUMBER(U31),IF(U31&lt;='Reference (BOYS)'!$F$10,5,IF(U31&lt;='Reference (BOYS)'!$G$10,10,IF(U31&lt;='Reference (BOYS)'!$H$10,25,IF(U31&lt;='Reference (BOYS)'!$I$10,50,IF(U31&lt;='Reference (BOYS)'!$J$10,75,IF(U31&lt;='Reference (BOYS)'!$K$10,90,IF(U31&lt;='Reference (BOYS)'!$L$10,95,IF(U31&gt;'Reference (BOYS)'!$L$10,95)))))))),"")</f>
        <v>90</v>
      </c>
      <c r="W31" s="108">
        <f t="shared" si="3"/>
        <v>3</v>
      </c>
      <c r="X31" s="113"/>
      <c r="Y31" s="113">
        <v>81</v>
      </c>
      <c r="Z31" s="108">
        <f t="shared" si="4"/>
        <v>3</v>
      </c>
      <c r="AA31" s="283">
        <f t="shared" si="27"/>
        <v>77</v>
      </c>
      <c r="AB31" s="108">
        <f t="shared" si="6"/>
        <v>7</v>
      </c>
      <c r="AC31" s="105">
        <v>23.5</v>
      </c>
      <c r="AD31" s="108">
        <f t="shared" si="7"/>
        <v>18</v>
      </c>
      <c r="AE31" s="114"/>
      <c r="AF31" s="113"/>
      <c r="AG31" s="134"/>
      <c r="AH31" s="108" t="e">
        <f t="shared" si="8"/>
        <v>#N/A</v>
      </c>
      <c r="AI31" s="114"/>
      <c r="AJ31" s="113"/>
      <c r="AK31" s="105">
        <v>47</v>
      </c>
      <c r="AL31" s="107">
        <f>IF(ISNUMBER(AK31),IF(AK31&lt;='[2]Reference (GIRLS)'!$F$25,5,IF(AK31&lt;='[2]Reference (GIRLS)'!$G$25,10,IF(AK31&lt;='[2]Reference (GIRLS)'!$H$25,25,IF(AK31&lt;='[2]Reference (GIRLS)'!$I$25,50,IF(AK31&lt;='[2]Reference (GIRLS)'!$J$25,75,IF(AK31&lt;='[2]Reference (GIRLS)'!$K$25,90,IF(AK31&lt;='[2]Reference (GIRLS)'!$L$25,95,IF(AK31&gt;'[2]Reference (GIRLS)'!$L$25,95)))))))),"")</f>
        <v>95</v>
      </c>
      <c r="AM31" s="107">
        <f t="shared" si="9"/>
        <v>8.5714285714285712</v>
      </c>
      <c r="AN31" s="104" t="str">
        <f t="shared" si="10"/>
        <v>6</v>
      </c>
      <c r="AO31" s="108">
        <f t="shared" si="11"/>
        <v>11</v>
      </c>
      <c r="AP31" s="113"/>
      <c r="AQ31" s="187">
        <v>8.4722222222222213E-2</v>
      </c>
      <c r="AR31" s="107">
        <f t="shared" si="12"/>
        <v>4.2857142857142856</v>
      </c>
      <c r="AS31" s="104" t="str">
        <f t="shared" si="13"/>
        <v>6</v>
      </c>
      <c r="AT31" s="108">
        <f>RANK(AQ31,AQ3:AQ38,1)</f>
        <v>4</v>
      </c>
      <c r="AU31" s="113"/>
      <c r="AV31" s="283">
        <v>7.1</v>
      </c>
      <c r="AW31" s="107">
        <f t="shared" si="14"/>
        <v>10</v>
      </c>
      <c r="AX31" s="104" t="str">
        <f t="shared" si="15"/>
        <v>7</v>
      </c>
      <c r="AY31" s="108">
        <f t="shared" si="16"/>
        <v>3</v>
      </c>
      <c r="AZ31" s="113"/>
      <c r="BA31" s="302">
        <v>7.4</v>
      </c>
      <c r="BB31" s="107">
        <f t="shared" si="17"/>
        <v>15</v>
      </c>
      <c r="BC31" s="104" t="str">
        <f t="shared" si="18"/>
        <v>7</v>
      </c>
      <c r="BD31" s="108">
        <f>RANK(BA31,BA3:BA38,1)</f>
        <v>4</v>
      </c>
      <c r="BE31" s="114"/>
      <c r="BF31" s="269">
        <f t="shared" si="26"/>
        <v>21.5</v>
      </c>
      <c r="BG31" s="105">
        <v>4</v>
      </c>
      <c r="BH31" s="105">
        <v>4</v>
      </c>
      <c r="BI31" s="105">
        <v>4</v>
      </c>
      <c r="BJ31" s="105">
        <v>4.5</v>
      </c>
      <c r="BK31" s="105">
        <v>5</v>
      </c>
      <c r="BL31" s="107">
        <f>BL2/BM2*BM31</f>
        <v>16</v>
      </c>
      <c r="BM31" s="104" t="str">
        <f t="shared" si="20"/>
        <v>8</v>
      </c>
      <c r="BN31" s="108">
        <f t="shared" si="21"/>
        <v>5</v>
      </c>
      <c r="BO31" s="109"/>
      <c r="BP31" s="114"/>
      <c r="BQ31" s="278">
        <f t="shared" si="22"/>
        <v>88.857142857142861</v>
      </c>
      <c r="BR31" s="305">
        <f t="shared" si="23"/>
        <v>1</v>
      </c>
      <c r="BS31" s="105"/>
      <c r="BT31" s="105"/>
    </row>
    <row r="32" spans="1:72" s="112" customFormat="1">
      <c r="A32" s="105">
        <v>30</v>
      </c>
      <c r="B32" s="294" t="s">
        <v>402</v>
      </c>
      <c r="C32" s="114"/>
      <c r="D32" s="105" t="s">
        <v>403</v>
      </c>
      <c r="E32" s="291">
        <v>38739</v>
      </c>
      <c r="F32" s="292" t="s">
        <v>404</v>
      </c>
      <c r="G32" s="104" t="s">
        <v>95</v>
      </c>
      <c r="H32" s="122" t="s">
        <v>70</v>
      </c>
      <c r="I32" s="105"/>
      <c r="J32" s="108" t="e">
        <f>RANK(I32,I3:I38,1)</f>
        <v>#N/A</v>
      </c>
      <c r="K32" s="109"/>
      <c r="L32" s="105"/>
      <c r="M32" s="108" t="e">
        <f>RANK(L32,L3:L38,1)</f>
        <v>#N/A</v>
      </c>
      <c r="N32" s="138"/>
      <c r="O32" s="105">
        <v>138.1</v>
      </c>
      <c r="P32" s="107">
        <f>IF(ISNUMBER(O32),IF(O32&lt;='[2]Reference (GIRLS)'!$F$7,5,IF(O32&lt;='[2]Reference (GIRLS)'!$G$7,10,IF(O32&lt;='[2]Reference (GIRLS)'!$H$7,25,IF(O32&lt;='[2]Reference (GIRLS)'!$I$7,50,IF(O32&lt;='[2]Reference (GIRLS)'!$J$7,75,IF(O32&lt;='[2]Reference (GIRLS)'!$K$7,90,IF(O32&lt;='[2]Reference (GIRLS)'!$L$7,95,IF(O32&gt;'[2]Reference (GIRLS)'!$L$7,95)))))))),"")</f>
        <v>5</v>
      </c>
      <c r="Q32" s="107">
        <f t="shared" si="0"/>
        <v>1</v>
      </c>
      <c r="R32" s="104" t="str">
        <f>IF(P32=95,"10",IF(P32=90,"8",IF(P32=75,"6",IF(P32=50,"4",IF(P32=25,"2",IF(P32=10,"1",IF(P32=5,"1")))))))</f>
        <v>1</v>
      </c>
      <c r="S32" s="108">
        <f t="shared" si="2"/>
        <v>35</v>
      </c>
      <c r="T32" s="113"/>
      <c r="U32" s="244">
        <v>28.05</v>
      </c>
      <c r="V32" s="107">
        <f>IF(ISNUMBER(U32),IF(U32&lt;='Reference (BOYS)'!$F$10,5,IF(U32&lt;='Reference (BOYS)'!$G$10,10,IF(U32&lt;='Reference (BOYS)'!$H$10,25,IF(U32&lt;='Reference (BOYS)'!$I$10,50,IF(U32&lt;='Reference (BOYS)'!$J$10,75,IF(U32&lt;='Reference (BOYS)'!$K$10,90,IF(U32&lt;='Reference (BOYS)'!$L$10,95,IF(U32&gt;'Reference (BOYS)'!$L$10,95)))))))),"")</f>
        <v>10</v>
      </c>
      <c r="W32" s="108">
        <f t="shared" si="3"/>
        <v>34</v>
      </c>
      <c r="X32" s="113"/>
      <c r="Y32" s="113">
        <v>67</v>
      </c>
      <c r="Z32" s="108">
        <f t="shared" si="4"/>
        <v>32</v>
      </c>
      <c r="AA32" s="283">
        <f t="shared" si="27"/>
        <v>71.099999999999994</v>
      </c>
      <c r="AB32" s="108">
        <f t="shared" si="6"/>
        <v>23</v>
      </c>
      <c r="AC32" s="105">
        <v>23.2</v>
      </c>
      <c r="AD32" s="108">
        <f t="shared" si="7"/>
        <v>21</v>
      </c>
      <c r="AE32" s="114"/>
      <c r="AF32" s="113"/>
      <c r="AG32" s="134"/>
      <c r="AH32" s="108" t="e">
        <f t="shared" si="8"/>
        <v>#N/A</v>
      </c>
      <c r="AI32" s="114"/>
      <c r="AJ32" s="113"/>
      <c r="AK32" s="105">
        <v>51</v>
      </c>
      <c r="AL32" s="107">
        <f>IF(ISNUMBER(AK32),IF(AK32&lt;='[2]Reference (GIRLS)'!$F$25,5,IF(AK32&lt;='[2]Reference (GIRLS)'!$G$25,10,IF(AK32&lt;='[2]Reference (GIRLS)'!$H$25,25,IF(AK32&lt;='[2]Reference (GIRLS)'!$I$25,50,IF(AK32&lt;='[2]Reference (GIRLS)'!$J$25,75,IF(AK32&lt;='[2]Reference (GIRLS)'!$K$25,90,IF(AK32&lt;='[2]Reference (GIRLS)'!$L$25,95,IF(AK32&gt;'[2]Reference (GIRLS)'!$L$25,95)))))))),"")</f>
        <v>95</v>
      </c>
      <c r="AM32" s="107">
        <f t="shared" si="9"/>
        <v>10</v>
      </c>
      <c r="AN32" s="104" t="str">
        <f t="shared" si="10"/>
        <v>7</v>
      </c>
      <c r="AO32" s="108">
        <f t="shared" si="11"/>
        <v>2</v>
      </c>
      <c r="AP32" s="113"/>
      <c r="AQ32" s="187">
        <v>8.3333333333333329E-2</v>
      </c>
      <c r="AR32" s="107">
        <f t="shared" si="12"/>
        <v>5</v>
      </c>
      <c r="AS32" s="104" t="str">
        <f t="shared" si="13"/>
        <v>7</v>
      </c>
      <c r="AT32" s="108">
        <f>RANK(AQ32,AQ3:AQ38,1)</f>
        <v>2</v>
      </c>
      <c r="AU32" s="113"/>
      <c r="AV32" s="186">
        <v>7.74</v>
      </c>
      <c r="AW32" s="107">
        <f t="shared" si="14"/>
        <v>10</v>
      </c>
      <c r="AX32" s="104" t="str">
        <f t="shared" si="15"/>
        <v>7</v>
      </c>
      <c r="AY32" s="108">
        <f t="shared" si="16"/>
        <v>2</v>
      </c>
      <c r="AZ32" s="113"/>
      <c r="BA32" s="302">
        <v>7.74</v>
      </c>
      <c r="BB32" s="107">
        <f t="shared" si="17"/>
        <v>8.5714285714285712</v>
      </c>
      <c r="BC32" s="104" t="str">
        <f t="shared" si="18"/>
        <v>4</v>
      </c>
      <c r="BD32" s="108">
        <f>RANK(BA32,BA3:BA38,1)</f>
        <v>13</v>
      </c>
      <c r="BE32" s="114"/>
      <c r="BF32" s="269">
        <f t="shared" si="26"/>
        <v>18.399999999999999</v>
      </c>
      <c r="BG32" s="105">
        <v>4.5</v>
      </c>
      <c r="BH32" s="105">
        <v>3</v>
      </c>
      <c r="BI32" s="105">
        <v>3.4</v>
      </c>
      <c r="BJ32" s="105">
        <v>3.5</v>
      </c>
      <c r="BK32" s="105">
        <v>4</v>
      </c>
      <c r="BL32" s="107">
        <f>BL2/BM2*BM32</f>
        <v>12</v>
      </c>
      <c r="BM32" s="104" t="str">
        <f t="shared" si="20"/>
        <v>6</v>
      </c>
      <c r="BN32" s="108">
        <f t="shared" si="21"/>
        <v>10</v>
      </c>
      <c r="BO32" s="109"/>
      <c r="BP32" s="114"/>
      <c r="BQ32" s="278">
        <f t="shared" si="22"/>
        <v>71.371428571428567</v>
      </c>
      <c r="BR32" s="305">
        <f t="shared" si="23"/>
        <v>8</v>
      </c>
      <c r="BS32" s="105"/>
      <c r="BT32" s="105"/>
    </row>
    <row r="33" spans="1:72" s="112" customFormat="1">
      <c r="A33" s="105">
        <v>31</v>
      </c>
      <c r="B33" s="299" t="s">
        <v>405</v>
      </c>
      <c r="C33" s="114"/>
      <c r="D33" s="105" t="s">
        <v>406</v>
      </c>
      <c r="E33" s="291">
        <v>38887</v>
      </c>
      <c r="F33" s="298" t="s">
        <v>407</v>
      </c>
      <c r="G33" s="104" t="s">
        <v>95</v>
      </c>
      <c r="H33" s="122" t="s">
        <v>70</v>
      </c>
      <c r="I33" s="105"/>
      <c r="J33" s="108" t="e">
        <f>RANK(I33,I3:I38,1)</f>
        <v>#N/A</v>
      </c>
      <c r="K33" s="109"/>
      <c r="L33" s="105"/>
      <c r="M33" s="108" t="e">
        <f>RANK(L33,L3:L38,1)</f>
        <v>#N/A</v>
      </c>
      <c r="N33" s="138"/>
      <c r="O33" s="105">
        <v>135.80000000000001</v>
      </c>
      <c r="P33" s="107">
        <f>IF(ISNUMBER(O33),IF(O33&lt;='[2]Reference (GIRLS)'!$F$7,5,IF(O33&lt;='[2]Reference (GIRLS)'!$G$7,10,IF(O33&lt;='[2]Reference (GIRLS)'!$H$7,25,IF(O33&lt;='[2]Reference (GIRLS)'!$I$7,50,IF(O33&lt;='[2]Reference (GIRLS)'!$J$7,75,IF(O33&lt;='[2]Reference (GIRLS)'!$K$7,90,IF(O33&lt;='[2]Reference (GIRLS)'!$L$7,95,IF(O33&gt;'[2]Reference (GIRLS)'!$L$7,95)))))))),"")</f>
        <v>5</v>
      </c>
      <c r="Q33" s="107">
        <f t="shared" si="0"/>
        <v>1</v>
      </c>
      <c r="R33" s="104" t="str">
        <f>IF(P33=95,"10",IF(P33=90,"8",IF(P33=75,"6",IF(P33=50,"4",IF(P33=25,"2",IF(P33=10,"1",IF(P33=5,"1")))))))</f>
        <v>1</v>
      </c>
      <c r="S33" s="108">
        <f t="shared" si="2"/>
        <v>36</v>
      </c>
      <c r="T33" s="113"/>
      <c r="U33" s="244">
        <v>24.9</v>
      </c>
      <c r="V33" s="107">
        <f>IF(ISNUMBER(U33),IF(U33&lt;='Reference (BOYS)'!$F$10,5,IF(U33&lt;='Reference (BOYS)'!$G$10,10,IF(U33&lt;='Reference (BOYS)'!$H$10,25,IF(U33&lt;='Reference (BOYS)'!$I$10,50,IF(U33&lt;='Reference (BOYS)'!$J$10,75,IF(U33&lt;='Reference (BOYS)'!$K$10,90,IF(U33&lt;='Reference (BOYS)'!$L$10,95,IF(U33&gt;'Reference (BOYS)'!$L$10,95)))))))),"")</f>
        <v>5</v>
      </c>
      <c r="W33" s="108">
        <f t="shared" si="3"/>
        <v>35</v>
      </c>
      <c r="X33" s="113"/>
      <c r="Y33" s="113">
        <v>67.5</v>
      </c>
      <c r="Z33" s="108">
        <f t="shared" si="4"/>
        <v>31</v>
      </c>
      <c r="AA33" s="283">
        <f t="shared" si="27"/>
        <v>68.300000000000011</v>
      </c>
      <c r="AB33" s="108">
        <f t="shared" si="6"/>
        <v>28</v>
      </c>
      <c r="AC33" s="105">
        <v>20.6</v>
      </c>
      <c r="AD33" s="108">
        <f t="shared" si="7"/>
        <v>32</v>
      </c>
      <c r="AE33" s="114"/>
      <c r="AF33" s="113"/>
      <c r="AG33" s="134"/>
      <c r="AH33" s="108" t="e">
        <f t="shared" si="8"/>
        <v>#N/A</v>
      </c>
      <c r="AI33" s="114"/>
      <c r="AJ33" s="113"/>
      <c r="AK33" s="105">
        <v>38</v>
      </c>
      <c r="AL33" s="107">
        <f>IF(ISNUMBER(AK33),IF(AK33&lt;='[2]Reference (GIRLS)'!$F$25,5,IF(AK33&lt;='[2]Reference (GIRLS)'!$G$25,10,IF(AK33&lt;='[2]Reference (GIRLS)'!$H$25,25,IF(AK33&lt;='[2]Reference (GIRLS)'!$I$25,50,IF(AK33&lt;='[2]Reference (GIRLS)'!$J$25,75,IF(AK33&lt;='[2]Reference (GIRLS)'!$K$25,90,IF(AK33&lt;='[2]Reference (GIRLS)'!$L$25,95,IF(AK33&gt;'[2]Reference (GIRLS)'!$L$25,95)))))))),"")</f>
        <v>90</v>
      </c>
      <c r="AM33" s="107">
        <f t="shared" si="9"/>
        <v>4.2857142857142856</v>
      </c>
      <c r="AN33" s="104" t="str">
        <f t="shared" si="10"/>
        <v>3</v>
      </c>
      <c r="AO33" s="108">
        <f t="shared" si="11"/>
        <v>33</v>
      </c>
      <c r="AP33" s="113"/>
      <c r="AQ33" s="187">
        <v>0.10069444444444443</v>
      </c>
      <c r="AR33" s="107">
        <f t="shared" si="12"/>
        <v>1.4285714285714286</v>
      </c>
      <c r="AS33" s="104" t="str">
        <f t="shared" si="13"/>
        <v>2</v>
      </c>
      <c r="AT33" s="108">
        <f>RANK(AQ33,AQ3:AQ38,1)</f>
        <v>21</v>
      </c>
      <c r="AU33" s="113"/>
      <c r="AV33" s="283">
        <v>4.9000000000000004</v>
      </c>
      <c r="AW33" s="107">
        <f t="shared" si="14"/>
        <v>2.8571428571428572</v>
      </c>
      <c r="AX33" s="104" t="str">
        <f t="shared" si="15"/>
        <v>2</v>
      </c>
      <c r="AY33" s="108">
        <f t="shared" si="16"/>
        <v>32</v>
      </c>
      <c r="AZ33" s="113"/>
      <c r="BA33" s="302">
        <v>8</v>
      </c>
      <c r="BB33" s="107">
        <f t="shared" si="17"/>
        <v>4.2857142857142856</v>
      </c>
      <c r="BC33" s="104" t="str">
        <f t="shared" si="18"/>
        <v>2</v>
      </c>
      <c r="BD33" s="108">
        <f>RANK(BA33,BA3:BA38,1)</f>
        <v>23</v>
      </c>
      <c r="BE33" s="114"/>
      <c r="BF33" s="269">
        <f t="shared" si="26"/>
        <v>17.75</v>
      </c>
      <c r="BG33" s="105">
        <v>4.5</v>
      </c>
      <c r="BH33" s="105">
        <v>3</v>
      </c>
      <c r="BI33" s="105">
        <v>3.75</v>
      </c>
      <c r="BJ33" s="105">
        <v>4</v>
      </c>
      <c r="BK33" s="105">
        <v>2.5</v>
      </c>
      <c r="BL33" s="107">
        <f>BL2/BM2*BM33</f>
        <v>12</v>
      </c>
      <c r="BM33" s="104" t="str">
        <f t="shared" si="20"/>
        <v>6</v>
      </c>
      <c r="BN33" s="108">
        <f t="shared" si="21"/>
        <v>12</v>
      </c>
      <c r="BO33" s="109"/>
      <c r="BP33" s="114"/>
      <c r="BQ33" s="278">
        <f t="shared" si="22"/>
        <v>49.357142857142861</v>
      </c>
      <c r="BR33" s="268">
        <f t="shared" si="23"/>
        <v>20</v>
      </c>
      <c r="BS33" s="105"/>
      <c r="BT33" s="105"/>
    </row>
    <row r="34" spans="1:72" s="112" customFormat="1">
      <c r="A34" s="105">
        <v>32</v>
      </c>
      <c r="B34" s="321" t="s">
        <v>408</v>
      </c>
      <c r="C34" s="114"/>
      <c r="D34" s="105" t="s">
        <v>358</v>
      </c>
      <c r="E34" s="291">
        <v>38737</v>
      </c>
      <c r="F34" s="298" t="s">
        <v>409</v>
      </c>
      <c r="G34" s="104" t="s">
        <v>95</v>
      </c>
      <c r="H34" s="122" t="s">
        <v>70</v>
      </c>
      <c r="I34" s="105"/>
      <c r="J34" s="108" t="e">
        <f>RANK(I34,I3:I38,1)</f>
        <v>#N/A</v>
      </c>
      <c r="K34" s="109"/>
      <c r="L34" s="105"/>
      <c r="M34" s="108" t="e">
        <f>RANK(L34,L3:L38,1)</f>
        <v>#N/A</v>
      </c>
      <c r="N34" s="138"/>
      <c r="O34" s="105">
        <v>164.1</v>
      </c>
      <c r="P34" s="107">
        <f>IF(ISNUMBER(O34),IF(O34&lt;='[2]Reference (GIRLS)'!$F$7,5,IF(O34&lt;='[2]Reference (GIRLS)'!$G$7,10,IF(O34&lt;='[2]Reference (GIRLS)'!$H$7,25,IF(O34&lt;='[2]Reference (GIRLS)'!$I$7,50,IF(O34&lt;='[2]Reference (GIRLS)'!$J$7,75,IF(O34&lt;='[2]Reference (GIRLS)'!$K$7,90,IF(O34&lt;='[2]Reference (GIRLS)'!$L$7,95,IF(O34&gt;'[2]Reference (GIRLS)'!$L$7,95)))))))),"")</f>
        <v>95</v>
      </c>
      <c r="Q34" s="107">
        <f t="shared" si="0"/>
        <v>10</v>
      </c>
      <c r="R34" s="104" t="str">
        <f>IF(P34=95,"10",IF(P34=90,"8",IF(P34=75,"6",IF(P34=50,"4",IF(P34=25,"2",IF(P34=10,"1",IF(P34=5,"0")))))))</f>
        <v>10</v>
      </c>
      <c r="S34" s="108">
        <f t="shared" si="2"/>
        <v>1</v>
      </c>
      <c r="T34" s="113"/>
      <c r="U34" s="105">
        <v>47.25</v>
      </c>
      <c r="V34" s="107">
        <f>IF(ISNUMBER(U34),IF(U34&lt;='Reference (BOYS)'!$F$10,5,IF(U34&lt;='Reference (BOYS)'!$G$10,10,IF(U34&lt;='Reference (BOYS)'!$H$10,25,IF(U34&lt;='Reference (BOYS)'!$I$10,50,IF(U34&lt;='Reference (BOYS)'!$J$10,75,IF(U34&lt;='Reference (BOYS)'!$K$10,90,IF(U34&lt;='Reference (BOYS)'!$L$10,95,IF(U34&gt;'Reference (BOYS)'!$L$10,95)))))))),"")</f>
        <v>90</v>
      </c>
      <c r="W34" s="108">
        <f t="shared" si="3"/>
        <v>5</v>
      </c>
      <c r="X34" s="113"/>
      <c r="Y34" s="113"/>
      <c r="Z34" s="108" t="e">
        <f t="shared" si="4"/>
        <v>#N/A</v>
      </c>
      <c r="AA34" s="114"/>
      <c r="AB34" s="108" t="e">
        <f t="shared" si="6"/>
        <v>#N/A</v>
      </c>
      <c r="AC34" s="134"/>
      <c r="AD34" s="108" t="e">
        <f t="shared" si="7"/>
        <v>#N/A</v>
      </c>
      <c r="AE34" s="114"/>
      <c r="AF34" s="113"/>
      <c r="AG34" s="134"/>
      <c r="AH34" s="108" t="e">
        <f t="shared" si="8"/>
        <v>#N/A</v>
      </c>
      <c r="AI34" s="114"/>
      <c r="AJ34" s="113"/>
      <c r="AK34" s="105">
        <v>48</v>
      </c>
      <c r="AL34" s="107">
        <f>IF(ISNUMBER(AK34),IF(AK34&lt;='[2]Reference (GIRLS)'!$F$25,5,IF(AK34&lt;='[2]Reference (GIRLS)'!$G$25,10,IF(AK34&lt;='[2]Reference (GIRLS)'!$H$25,25,IF(AK34&lt;='[2]Reference (GIRLS)'!$I$25,50,IF(AK34&lt;='[2]Reference (GIRLS)'!$J$25,75,IF(AK34&lt;='[2]Reference (GIRLS)'!$K$25,90,IF(AK34&lt;='[2]Reference (GIRLS)'!$L$25,95,IF(AK34&gt;'[2]Reference (GIRLS)'!$L$25,95)))))))),"")</f>
        <v>95</v>
      </c>
      <c r="AM34" s="107">
        <f t="shared" si="9"/>
        <v>8.5714285714285712</v>
      </c>
      <c r="AN34" s="104" t="str">
        <f t="shared" si="10"/>
        <v>6</v>
      </c>
      <c r="AO34" s="108">
        <f t="shared" si="11"/>
        <v>6</v>
      </c>
      <c r="AP34" s="113"/>
      <c r="AQ34" s="187">
        <v>8.6805555555555566E-2</v>
      </c>
      <c r="AR34" s="107">
        <f t="shared" si="12"/>
        <v>4.2857142857142856</v>
      </c>
      <c r="AS34" s="104" t="str">
        <f t="shared" si="13"/>
        <v>6</v>
      </c>
      <c r="AT34" s="108">
        <f>RANK(AQ34,AQ3:AQ38,1)</f>
        <v>6</v>
      </c>
      <c r="AU34" s="113"/>
      <c r="AV34" s="283">
        <v>5.9</v>
      </c>
      <c r="AW34" s="107">
        <f t="shared" si="14"/>
        <v>5.7142857142857144</v>
      </c>
      <c r="AX34" s="104" t="str">
        <f t="shared" si="15"/>
        <v>4</v>
      </c>
      <c r="AY34" s="108">
        <f t="shared" si="16"/>
        <v>17</v>
      </c>
      <c r="AZ34" s="113"/>
      <c r="BA34" s="245">
        <v>7.33</v>
      </c>
      <c r="BB34" s="107">
        <f t="shared" si="17"/>
        <v>15</v>
      </c>
      <c r="BC34" s="104" t="str">
        <f t="shared" si="18"/>
        <v>7</v>
      </c>
      <c r="BD34" s="108">
        <f>RANK(BA34,BA3:BA38,1)</f>
        <v>2</v>
      </c>
      <c r="BE34" s="114"/>
      <c r="BF34" s="269">
        <f t="shared" si="26"/>
        <v>0</v>
      </c>
      <c r="BG34" s="105"/>
      <c r="BH34" s="105"/>
      <c r="BI34" s="105"/>
      <c r="BJ34" s="105"/>
      <c r="BK34" s="105"/>
      <c r="BL34" s="107">
        <f>BL2/BM2*BM34</f>
        <v>0</v>
      </c>
      <c r="BM34" s="104" t="str">
        <f t="shared" si="20"/>
        <v>0</v>
      </c>
      <c r="BN34" s="108">
        <f t="shared" si="21"/>
        <v>33</v>
      </c>
      <c r="BO34" s="109"/>
      <c r="BP34" s="114"/>
      <c r="BQ34" s="278">
        <f t="shared" si="22"/>
        <v>43.571428571428569</v>
      </c>
      <c r="BR34" s="268">
        <f t="shared" si="23"/>
        <v>25</v>
      </c>
      <c r="BS34" s="105"/>
      <c r="BT34" s="105"/>
    </row>
    <row r="35" spans="1:72" s="112" customFormat="1">
      <c r="A35" s="105">
        <v>33</v>
      </c>
      <c r="B35" s="321" t="s">
        <v>410</v>
      </c>
      <c r="C35" s="114"/>
      <c r="D35" s="105" t="s">
        <v>358</v>
      </c>
      <c r="E35" s="291">
        <v>38926</v>
      </c>
      <c r="F35" s="298" t="s">
        <v>411</v>
      </c>
      <c r="G35" s="104" t="s">
        <v>95</v>
      </c>
      <c r="H35" s="269" t="s">
        <v>70</v>
      </c>
      <c r="I35" s="105"/>
      <c r="J35" s="108" t="e">
        <f>RANK(I35,I3:I38,1)</f>
        <v>#N/A</v>
      </c>
      <c r="K35" s="109"/>
      <c r="L35" s="105"/>
      <c r="M35" s="108" t="e">
        <f>RANK(L35,L3:L38,1)</f>
        <v>#N/A</v>
      </c>
      <c r="N35" s="138"/>
      <c r="O35" s="105">
        <v>154.1</v>
      </c>
      <c r="P35" s="107">
        <f>IF(ISNUMBER(O35),IF(O35&lt;='[2]Reference (GIRLS)'!$F$7,5,IF(O35&lt;='[2]Reference (GIRLS)'!$G$7,10,IF(O35&lt;='[2]Reference (GIRLS)'!$H$7,25,IF(O35&lt;='[2]Reference (GIRLS)'!$I$7,50,IF(O35&lt;='[2]Reference (GIRLS)'!$J$7,75,IF(O35&lt;='[2]Reference (GIRLS)'!$K$7,90,IF(O35&lt;='[2]Reference (GIRLS)'!$L$7,95,IF(O35&gt;'[2]Reference (GIRLS)'!$L$7,95)))))))),"")</f>
        <v>75</v>
      </c>
      <c r="Q35" s="107">
        <f t="shared" si="0"/>
        <v>6</v>
      </c>
      <c r="R35" s="104" t="str">
        <f>IF(P35=95,"10",IF(P35=90,"8",IF(P35=75,"6",IF(P35=50,"4",IF(P35=25,"2",IF(P35=10,"1",IF(P35=5,"0")))))))</f>
        <v>6</v>
      </c>
      <c r="S35" s="108">
        <f t="shared" si="2"/>
        <v>13</v>
      </c>
      <c r="T35" s="113"/>
      <c r="U35" s="105">
        <v>40.68</v>
      </c>
      <c r="V35" s="107">
        <f>IF(ISNUMBER(U35),IF(U35&lt;='Reference (BOYS)'!$F$10,5,IF(U35&lt;='Reference (BOYS)'!$G$10,10,IF(U35&lt;='Reference (BOYS)'!$H$10,25,IF(U35&lt;='Reference (BOYS)'!$I$10,50,IF(U35&lt;='Reference (BOYS)'!$J$10,75,IF(U35&lt;='Reference (BOYS)'!$K$10,90,IF(U35&lt;='Reference (BOYS)'!$L$10,95,IF(U35&gt;'Reference (BOYS)'!$L$10,95)))))))),"")</f>
        <v>50</v>
      </c>
      <c r="W35" s="108">
        <f t="shared" si="3"/>
        <v>12</v>
      </c>
      <c r="X35" s="113"/>
      <c r="Y35" s="134"/>
      <c r="Z35" s="108" t="e">
        <f t="shared" si="4"/>
        <v>#N/A</v>
      </c>
      <c r="AA35" s="114"/>
      <c r="AB35" s="113"/>
      <c r="AC35" s="134"/>
      <c r="AD35" s="108" t="e">
        <f t="shared" si="7"/>
        <v>#N/A</v>
      </c>
      <c r="AE35" s="114"/>
      <c r="AF35" s="113"/>
      <c r="AG35" s="134"/>
      <c r="AH35" s="108" t="e">
        <f t="shared" si="8"/>
        <v>#N/A</v>
      </c>
      <c r="AI35" s="114"/>
      <c r="AJ35" s="113"/>
      <c r="AK35" s="105">
        <v>44</v>
      </c>
      <c r="AL35" s="107">
        <f>IF(ISNUMBER(AK35),IF(AK35&lt;='[2]Reference (GIRLS)'!$F$25,5,IF(AK35&lt;='[2]Reference (GIRLS)'!$G$25,10,IF(AK35&lt;='[2]Reference (GIRLS)'!$H$25,25,IF(AK35&lt;='[2]Reference (GIRLS)'!$I$25,50,IF(AK35&lt;='[2]Reference (GIRLS)'!$J$25,75,IF(AK35&lt;='[2]Reference (GIRLS)'!$K$25,90,IF(AK35&lt;='[2]Reference (GIRLS)'!$L$25,95,IF(AK35&gt;'[2]Reference (GIRLS)'!$L$25,95)))))))),"")</f>
        <v>95</v>
      </c>
      <c r="AM35" s="107">
        <f t="shared" si="9"/>
        <v>7.1428571428571432</v>
      </c>
      <c r="AN35" s="104" t="str">
        <f t="shared" si="10"/>
        <v>5</v>
      </c>
      <c r="AO35" s="108">
        <f t="shared" si="11"/>
        <v>16</v>
      </c>
      <c r="AP35" s="113"/>
      <c r="AQ35" s="187">
        <v>8.5416666666666655E-2</v>
      </c>
      <c r="AR35" s="107">
        <f t="shared" si="12"/>
        <v>4.2857142857142856</v>
      </c>
      <c r="AS35" s="104" t="str">
        <f t="shared" si="13"/>
        <v>6</v>
      </c>
      <c r="AT35" s="108">
        <f>RANK(AQ35,AQ3:AQ38,1)</f>
        <v>5</v>
      </c>
      <c r="AU35" s="244"/>
      <c r="AV35" s="283">
        <v>6.6</v>
      </c>
      <c r="AW35" s="107">
        <f t="shared" si="14"/>
        <v>8.5714285714285712</v>
      </c>
      <c r="AX35" s="104" t="str">
        <f t="shared" si="15"/>
        <v>6</v>
      </c>
      <c r="AY35" s="108">
        <f t="shared" si="16"/>
        <v>6</v>
      </c>
      <c r="AZ35" s="113"/>
      <c r="BA35" s="245">
        <v>7.64</v>
      </c>
      <c r="BB35" s="107">
        <f t="shared" si="17"/>
        <v>10.714285714285714</v>
      </c>
      <c r="BC35" s="104" t="str">
        <f t="shared" si="18"/>
        <v>5</v>
      </c>
      <c r="BD35" s="108">
        <f>RANK(BA35,BA3:BA38,1)</f>
        <v>9</v>
      </c>
      <c r="BE35" s="114"/>
      <c r="BF35" s="269">
        <f>SUM(BG35:BK35)</f>
        <v>0</v>
      </c>
      <c r="BG35" s="105"/>
      <c r="BH35" s="105"/>
      <c r="BI35" s="105"/>
      <c r="BJ35" s="105"/>
      <c r="BK35" s="105"/>
      <c r="BL35" s="107">
        <f>BL2/BM2*BM35</f>
        <v>0</v>
      </c>
      <c r="BM35" s="104" t="str">
        <f t="shared" si="20"/>
        <v>0</v>
      </c>
      <c r="BN35" s="108">
        <f t="shared" si="21"/>
        <v>33</v>
      </c>
      <c r="BO35" s="109"/>
      <c r="BP35" s="114"/>
      <c r="BQ35" s="278">
        <f t="shared" si="22"/>
        <v>36.714285714285715</v>
      </c>
      <c r="BR35" s="268">
        <f t="shared" si="23"/>
        <v>32</v>
      </c>
      <c r="BS35" s="105"/>
      <c r="BT35" s="105"/>
    </row>
    <row r="36" spans="1:72" s="112" customFormat="1">
      <c r="A36" s="105">
        <v>34</v>
      </c>
      <c r="B36" s="299" t="s">
        <v>412</v>
      </c>
      <c r="C36" s="114"/>
      <c r="D36" s="105" t="s">
        <v>413</v>
      </c>
      <c r="E36" s="291">
        <v>39080</v>
      </c>
      <c r="F36" s="298" t="s">
        <v>414</v>
      </c>
      <c r="G36" s="104" t="s">
        <v>95</v>
      </c>
      <c r="H36" s="269" t="s">
        <v>70</v>
      </c>
      <c r="I36" s="105"/>
      <c r="J36" s="108" t="e">
        <f>RANK(I36,I3:I38,1)</f>
        <v>#N/A</v>
      </c>
      <c r="K36" s="109"/>
      <c r="L36" s="105"/>
      <c r="M36" s="108" t="e">
        <f>RANK(L36,L3:L38,1)</f>
        <v>#N/A</v>
      </c>
      <c r="N36" s="138"/>
      <c r="O36" s="105">
        <v>159.80000000000001</v>
      </c>
      <c r="P36" s="107">
        <f>IF(ISNUMBER(O36),IF(O36&lt;='[2]Reference (GIRLS)'!$F$7,5,IF(O36&lt;='[2]Reference (GIRLS)'!$G$7,10,IF(O36&lt;='[2]Reference (GIRLS)'!$H$7,25,IF(O36&lt;='[2]Reference (GIRLS)'!$I$7,50,IF(O36&lt;='[2]Reference (GIRLS)'!$J$7,75,IF(O36&lt;='[2]Reference (GIRLS)'!$K$7,90,IF(O36&lt;='[2]Reference (GIRLS)'!$L$7,95,IF(O36&gt;'[2]Reference (GIRLS)'!$L$7,95)))))))),"")</f>
        <v>90</v>
      </c>
      <c r="Q36" s="107">
        <f t="shared" si="0"/>
        <v>8</v>
      </c>
      <c r="R36" s="104" t="str">
        <f>IF(P36=95,"10",IF(P36=90,"8",IF(P36=75,"6",IF(P36=50,"4",IF(P36=25,"2",IF(P36=10,"1",IF(P36=5,"0")))))))</f>
        <v>8</v>
      </c>
      <c r="S36" s="108">
        <f t="shared" si="2"/>
        <v>4</v>
      </c>
      <c r="T36" s="113"/>
      <c r="U36" s="105">
        <v>40.450000000000003</v>
      </c>
      <c r="V36" s="107">
        <f>IF(ISNUMBER(U36),IF(U36&lt;='Reference (BOYS)'!$F$10,5,IF(U36&lt;='Reference (BOYS)'!$G$10,10,IF(U36&lt;='Reference (BOYS)'!$H$10,25,IF(U36&lt;='Reference (BOYS)'!$I$10,50,IF(U36&lt;='Reference (BOYS)'!$J$10,75,IF(U36&lt;='Reference (BOYS)'!$K$10,90,IF(U36&lt;='Reference (BOYS)'!$L$10,95,IF(U36&gt;'Reference (BOYS)'!$L$10,95)))))))),"")</f>
        <v>50</v>
      </c>
      <c r="W36" s="108">
        <f t="shared" si="3"/>
        <v>14</v>
      </c>
      <c r="X36" s="113"/>
      <c r="Y36" s="113">
        <v>78.5</v>
      </c>
      <c r="Z36" s="108">
        <f t="shared" si="4"/>
        <v>9</v>
      </c>
      <c r="AA36" s="114"/>
      <c r="AB36" s="113"/>
      <c r="AC36" s="105">
        <v>23.8</v>
      </c>
      <c r="AD36" s="108">
        <f t="shared" si="7"/>
        <v>16</v>
      </c>
      <c r="AE36" s="114"/>
      <c r="AF36" s="113"/>
      <c r="AG36" s="134"/>
      <c r="AH36" s="108" t="e">
        <f t="shared" si="8"/>
        <v>#N/A</v>
      </c>
      <c r="AI36" s="114"/>
      <c r="AJ36" s="113"/>
      <c r="AK36" s="105">
        <v>48</v>
      </c>
      <c r="AL36" s="107">
        <f>IF(ISNUMBER(AK36),IF(AK36&lt;='[2]Reference (GIRLS)'!$F$25,5,IF(AK36&lt;='[2]Reference (GIRLS)'!$G$25,10,IF(AK36&lt;='[2]Reference (GIRLS)'!$H$25,25,IF(AK36&lt;='[2]Reference (GIRLS)'!$I$25,50,IF(AK36&lt;='[2]Reference (GIRLS)'!$J$25,75,IF(AK36&lt;='[2]Reference (GIRLS)'!$K$25,90,IF(AK36&lt;='[2]Reference (GIRLS)'!$L$25,95,IF(AK36&gt;'[2]Reference (GIRLS)'!$L$25,95)))))))),"")</f>
        <v>95</v>
      </c>
      <c r="AM36" s="107">
        <f t="shared" si="9"/>
        <v>8.5714285714285712</v>
      </c>
      <c r="AN36" s="104" t="str">
        <f t="shared" si="10"/>
        <v>6</v>
      </c>
      <c r="AO36" s="108">
        <f t="shared" si="11"/>
        <v>6</v>
      </c>
      <c r="AP36" s="113"/>
      <c r="AQ36" s="187">
        <v>9.8611111111111108E-2</v>
      </c>
      <c r="AR36" s="107">
        <f t="shared" si="12"/>
        <v>1.4285714285714286</v>
      </c>
      <c r="AS36" s="104" t="str">
        <f t="shared" si="13"/>
        <v>2</v>
      </c>
      <c r="AT36" s="108">
        <f>RANK(AQ36,AQ3:AQ38,1)</f>
        <v>17</v>
      </c>
      <c r="AU36" s="113"/>
      <c r="AV36" s="283">
        <v>4.8</v>
      </c>
      <c r="AW36" s="107">
        <f t="shared" si="14"/>
        <v>2.8571428571428572</v>
      </c>
      <c r="AX36" s="104" t="str">
        <f t="shared" si="15"/>
        <v>2</v>
      </c>
      <c r="AY36" s="108">
        <f t="shared" si="16"/>
        <v>33</v>
      </c>
      <c r="AZ36" s="113"/>
      <c r="BA36" s="245">
        <v>8.1199999999999992</v>
      </c>
      <c r="BB36" s="107">
        <f t="shared" si="17"/>
        <v>2.1428571428571428</v>
      </c>
      <c r="BC36" s="104" t="str">
        <f t="shared" si="18"/>
        <v>1</v>
      </c>
      <c r="BD36" s="108">
        <f>RANK(BA36,BA3:BA38,1)</f>
        <v>26</v>
      </c>
      <c r="BE36" s="114"/>
      <c r="BF36" s="269">
        <f>SUM(BG36:BK36)</f>
        <v>8.4</v>
      </c>
      <c r="BG36" s="105">
        <v>3</v>
      </c>
      <c r="BH36" s="105">
        <v>1</v>
      </c>
      <c r="BI36" s="105">
        <v>1.4</v>
      </c>
      <c r="BJ36" s="105">
        <v>1</v>
      </c>
      <c r="BK36" s="105">
        <v>2</v>
      </c>
      <c r="BL36" s="107">
        <f>BL2/BM2*BM36</f>
        <v>0</v>
      </c>
      <c r="BM36" s="104" t="str">
        <f t="shared" si="20"/>
        <v>0</v>
      </c>
      <c r="BN36" s="108">
        <f t="shared" si="21"/>
        <v>30</v>
      </c>
      <c r="BO36" s="109"/>
      <c r="BP36" s="114"/>
      <c r="BQ36" s="278">
        <f t="shared" si="22"/>
        <v>39.799999999999997</v>
      </c>
      <c r="BR36" s="268">
        <f t="shared" si="23"/>
        <v>30</v>
      </c>
      <c r="BS36" s="105"/>
      <c r="BT36" s="105"/>
    </row>
    <row r="37" spans="1:72" s="112" customFormat="1">
      <c r="A37" s="105">
        <v>35</v>
      </c>
      <c r="B37" s="299" t="s">
        <v>415</v>
      </c>
      <c r="C37" s="114"/>
      <c r="D37" s="105" t="s">
        <v>358</v>
      </c>
      <c r="E37" s="291">
        <v>38825</v>
      </c>
      <c r="F37" s="320" t="s">
        <v>416</v>
      </c>
      <c r="G37" s="104" t="s">
        <v>95</v>
      </c>
      <c r="H37" s="269" t="s">
        <v>70</v>
      </c>
      <c r="I37" s="105"/>
      <c r="J37" s="108" t="e">
        <f>RANK(I37,I3:I38,1)</f>
        <v>#N/A</v>
      </c>
      <c r="K37" s="109"/>
      <c r="L37" s="105"/>
      <c r="M37" s="108" t="e">
        <f>RANK(L37,L3:L38,1)</f>
        <v>#N/A</v>
      </c>
      <c r="N37" s="138"/>
      <c r="O37" s="105">
        <v>156.4</v>
      </c>
      <c r="P37" s="107">
        <f>IF(ISNUMBER(O37),IF(O37&lt;='[2]Reference (GIRLS)'!$F$7,5,IF(O37&lt;='[2]Reference (GIRLS)'!$G$7,10,IF(O37&lt;='[2]Reference (GIRLS)'!$H$7,25,IF(O37&lt;='[2]Reference (GIRLS)'!$I$7,50,IF(O37&lt;='[2]Reference (GIRLS)'!$J$7,75,IF(O37&lt;='[2]Reference (GIRLS)'!$K$7,90,IF(O37&lt;='[2]Reference (GIRLS)'!$L$7,95,IF(O37&gt;'[2]Reference (GIRLS)'!$L$7,95)))))))),"")</f>
        <v>90</v>
      </c>
      <c r="Q37" s="107">
        <f t="shared" si="0"/>
        <v>8</v>
      </c>
      <c r="R37" s="104" t="str">
        <f>IF(P37=95,"10",IF(P37=90,"8",IF(P37=75,"6",IF(P37=50,"4",IF(P37=25,"2",IF(P37=10,"1",IF(P37=5,"0")))))))</f>
        <v>8</v>
      </c>
      <c r="S37" s="108">
        <f t="shared" si="2"/>
        <v>8</v>
      </c>
      <c r="T37" s="113"/>
      <c r="U37" s="105">
        <v>36.549999999999997</v>
      </c>
      <c r="V37" s="107">
        <f>IF(ISNUMBER(U37),IF(U37&lt;='Reference (BOYS)'!$F$10,5,IF(U37&lt;='Reference (BOYS)'!$G$10,10,IF(U37&lt;='Reference (BOYS)'!$H$10,25,IF(U37&lt;='Reference (BOYS)'!$I$10,50,IF(U37&lt;='Reference (BOYS)'!$J$10,75,IF(U37&lt;='Reference (BOYS)'!$K$10,90,IF(U37&lt;='Reference (BOYS)'!$L$10,95,IF(U37&gt;'Reference (BOYS)'!$L$10,95)))))))),"")</f>
        <v>50</v>
      </c>
      <c r="W37" s="108">
        <f t="shared" si="3"/>
        <v>21</v>
      </c>
      <c r="X37" s="113"/>
      <c r="Y37" s="113"/>
      <c r="Z37" s="108" t="e">
        <f t="shared" si="4"/>
        <v>#N/A</v>
      </c>
      <c r="AA37" s="114"/>
      <c r="AB37" s="113"/>
      <c r="AC37" s="134"/>
      <c r="AD37" s="108" t="e">
        <f t="shared" si="7"/>
        <v>#N/A</v>
      </c>
      <c r="AE37" s="114"/>
      <c r="AF37" s="113"/>
      <c r="AG37" s="134"/>
      <c r="AH37" s="108" t="e">
        <f t="shared" si="8"/>
        <v>#N/A</v>
      </c>
      <c r="AI37" s="114"/>
      <c r="AJ37" s="113"/>
      <c r="AK37" s="105">
        <v>44</v>
      </c>
      <c r="AL37" s="107">
        <f>IF(ISNUMBER(AK37),IF(AK37&lt;='[2]Reference (GIRLS)'!$F$25,5,IF(AK37&lt;='[2]Reference (GIRLS)'!$G$25,10,IF(AK37&lt;='[2]Reference (GIRLS)'!$H$25,25,IF(AK37&lt;='[2]Reference (GIRLS)'!$I$25,50,IF(AK37&lt;='[2]Reference (GIRLS)'!$J$25,75,IF(AK37&lt;='[2]Reference (GIRLS)'!$K$25,90,IF(AK37&lt;='[2]Reference (GIRLS)'!$L$25,95,IF(AK37&gt;'[2]Reference (GIRLS)'!$L$25,95)))))))),"")</f>
        <v>95</v>
      </c>
      <c r="AM37" s="107">
        <f t="shared" si="9"/>
        <v>7.1428571428571432</v>
      </c>
      <c r="AN37" s="104" t="str">
        <f t="shared" si="10"/>
        <v>5</v>
      </c>
      <c r="AO37" s="108">
        <f t="shared" si="11"/>
        <v>16</v>
      </c>
      <c r="AP37" s="113"/>
      <c r="AQ37" s="187">
        <v>8.8888888888888892E-2</v>
      </c>
      <c r="AR37" s="107">
        <f t="shared" si="12"/>
        <v>3.5714285714285716</v>
      </c>
      <c r="AS37" s="104" t="str">
        <f t="shared" si="13"/>
        <v>5</v>
      </c>
      <c r="AT37" s="108">
        <f>RANK(AQ37,AQ3:AQ38,1)</f>
        <v>8</v>
      </c>
      <c r="AU37" s="113"/>
      <c r="AV37" s="283">
        <v>6.5</v>
      </c>
      <c r="AW37" s="107">
        <f t="shared" si="14"/>
        <v>8.5714285714285712</v>
      </c>
      <c r="AX37" s="104" t="str">
        <f t="shared" si="15"/>
        <v>6</v>
      </c>
      <c r="AY37" s="108">
        <f t="shared" si="16"/>
        <v>7</v>
      </c>
      <c r="AZ37" s="113"/>
      <c r="BA37" s="245">
        <v>7.5</v>
      </c>
      <c r="BB37" s="107">
        <f t="shared" si="17"/>
        <v>15</v>
      </c>
      <c r="BC37" s="104" t="str">
        <f t="shared" si="18"/>
        <v>7</v>
      </c>
      <c r="BD37" s="108">
        <f>RANK(BA37,BA3:BA38,1)</f>
        <v>5</v>
      </c>
      <c r="BE37" s="114"/>
      <c r="BF37" s="269">
        <f>SUM(BG37:BK37)</f>
        <v>0</v>
      </c>
      <c r="BG37" s="105"/>
      <c r="BH37" s="105"/>
      <c r="BI37" s="105"/>
      <c r="BJ37" s="105"/>
      <c r="BK37" s="105"/>
      <c r="BL37" s="107">
        <f>BL2/BM2*BM37</f>
        <v>0</v>
      </c>
      <c r="BM37" s="104" t="str">
        <f t="shared" si="20"/>
        <v>0</v>
      </c>
      <c r="BN37" s="108">
        <f t="shared" si="21"/>
        <v>33</v>
      </c>
      <c r="BO37" s="109"/>
      <c r="BP37" s="114"/>
      <c r="BQ37" s="278">
        <f t="shared" si="22"/>
        <v>42.285714285714285</v>
      </c>
      <c r="BR37" s="268">
        <f t="shared" si="23"/>
        <v>27</v>
      </c>
      <c r="BS37" s="105"/>
      <c r="BT37" s="105"/>
    </row>
    <row r="38" spans="1:72" s="112" customFormat="1">
      <c r="A38" s="105">
        <v>36</v>
      </c>
      <c r="B38" s="296" t="s">
        <v>433</v>
      </c>
      <c r="C38" s="114"/>
      <c r="D38" s="105" t="s">
        <v>435</v>
      </c>
      <c r="E38" s="105"/>
      <c r="F38" s="320" t="s">
        <v>434</v>
      </c>
      <c r="G38" s="104" t="s">
        <v>95</v>
      </c>
      <c r="H38" s="122" t="s">
        <v>70</v>
      </c>
      <c r="I38" s="105"/>
      <c r="J38" s="108" t="e">
        <f>RANK(I38,I3:I38,1)</f>
        <v>#N/A</v>
      </c>
      <c r="K38" s="109"/>
      <c r="L38" s="105"/>
      <c r="M38" s="108" t="e">
        <f>RANK(L38,L3:L38,1)</f>
        <v>#N/A</v>
      </c>
      <c r="N38" s="138"/>
      <c r="O38" s="105">
        <v>146</v>
      </c>
      <c r="P38" s="107">
        <f>IF(ISNUMBER(O38),IF(O38&lt;='[2]Reference (GIRLS)'!$F$7,5,IF(O38&lt;='[2]Reference (GIRLS)'!$G$7,10,IF(O38&lt;='[2]Reference (GIRLS)'!$H$7,25,IF(O38&lt;='[2]Reference (GIRLS)'!$I$7,50,IF(O38&lt;='[2]Reference (GIRLS)'!$J$7,75,IF(O38&lt;='[2]Reference (GIRLS)'!$K$7,90,IF(O38&lt;='[2]Reference (GIRLS)'!$L$7,95,IF(O38&gt;'[2]Reference (GIRLS)'!$L$7,95)))))))),"")</f>
        <v>25</v>
      </c>
      <c r="Q38" s="107">
        <f t="shared" si="0"/>
        <v>2</v>
      </c>
      <c r="R38" s="104" t="str">
        <f>IF(P38=95,"10",IF(P38=90,"8",IF(P38=75,"6",IF(P38=50,"4",IF(P38=25,"2",IF(P38=10,"1",IF(P38=5,"0")))))))</f>
        <v>2</v>
      </c>
      <c r="S38" s="108">
        <f t="shared" si="2"/>
        <v>27</v>
      </c>
      <c r="T38" s="113"/>
      <c r="U38" s="134"/>
      <c r="V38" s="107" t="str">
        <f>IF(ISNUMBER(U38),IF(U38&lt;='Reference (BOYS)'!$F$10,5,IF(U38&lt;='Reference (BOYS)'!$G$10,10,IF(U38&lt;='Reference (BOYS)'!$H$10,25,IF(U38&lt;='Reference (BOYS)'!$I$10,50,IF(U38&lt;='Reference (BOYS)'!$J$10,75,IF(U38&lt;='Reference (BOYS)'!$K$10,90,IF(U38&lt;='Reference (BOYS)'!$L$10,95,IF(U38&gt;'Reference (BOYS)'!$L$10,95)))))))),"")</f>
        <v/>
      </c>
      <c r="W38" s="108" t="e">
        <f t="shared" si="3"/>
        <v>#N/A</v>
      </c>
      <c r="X38" s="113"/>
      <c r="Y38" s="105">
        <v>73.5</v>
      </c>
      <c r="Z38" s="108">
        <f t="shared" si="4"/>
        <v>26</v>
      </c>
      <c r="AA38" s="114"/>
      <c r="AB38" s="113"/>
      <c r="AC38" s="105">
        <v>23.1</v>
      </c>
      <c r="AD38" s="108">
        <f t="shared" si="7"/>
        <v>23</v>
      </c>
      <c r="AE38" s="114"/>
      <c r="AF38" s="113"/>
      <c r="AG38" s="105">
        <v>1.46</v>
      </c>
      <c r="AH38" s="108">
        <f t="shared" si="8"/>
        <v>2</v>
      </c>
      <c r="AI38" s="114"/>
      <c r="AJ38" s="113"/>
      <c r="AK38" s="105">
        <v>43</v>
      </c>
      <c r="AL38" s="107">
        <f>IF(ISNUMBER(AK38),IF(AK38&lt;='[2]Reference (GIRLS)'!$F$25,5,IF(AK38&lt;='[2]Reference (GIRLS)'!$G$25,10,IF(AK38&lt;='[2]Reference (GIRLS)'!$H$25,25,IF(AK38&lt;='[2]Reference (GIRLS)'!$I$25,50,IF(AK38&lt;='[2]Reference (GIRLS)'!$J$25,75,IF(AK38&lt;='[2]Reference (GIRLS)'!$K$25,90,IF(AK38&lt;='[2]Reference (GIRLS)'!$L$25,95,IF(AK38&gt;'[2]Reference (GIRLS)'!$L$25,95)))))))),"")</f>
        <v>95</v>
      </c>
      <c r="AM38" s="107">
        <f t="shared" si="9"/>
        <v>5.7142857142857144</v>
      </c>
      <c r="AN38" s="104" t="str">
        <f t="shared" si="10"/>
        <v>4</v>
      </c>
      <c r="AO38" s="108">
        <f t="shared" si="11"/>
        <v>20</v>
      </c>
      <c r="AP38" s="113"/>
      <c r="AQ38" s="187">
        <v>9.6527777777777768E-2</v>
      </c>
      <c r="AR38" s="107">
        <f t="shared" si="12"/>
        <v>2.1428571428571428</v>
      </c>
      <c r="AS38" s="104" t="str">
        <f t="shared" si="13"/>
        <v>3</v>
      </c>
      <c r="AT38" s="108">
        <f>RANK(AQ38,AQ3:AQ38,1)</f>
        <v>15</v>
      </c>
      <c r="AU38" s="113"/>
      <c r="AV38" s="324">
        <v>3.9</v>
      </c>
      <c r="AW38" s="107">
        <f t="shared" si="14"/>
        <v>1.4285714285714286</v>
      </c>
      <c r="AX38" s="104" t="str">
        <f t="shared" si="15"/>
        <v>1</v>
      </c>
      <c r="AY38" s="108">
        <f t="shared" si="16"/>
        <v>36</v>
      </c>
      <c r="AZ38" s="113"/>
      <c r="BA38" s="192">
        <v>7.69</v>
      </c>
      <c r="BB38" s="107">
        <f t="shared" si="17"/>
        <v>10.714285714285714</v>
      </c>
      <c r="BC38" s="104" t="str">
        <f t="shared" si="18"/>
        <v>5</v>
      </c>
      <c r="BD38" s="108">
        <f>RANK(BA38,BA3:BA38,1)</f>
        <v>11</v>
      </c>
      <c r="BE38" s="114"/>
      <c r="BF38" s="269">
        <f t="shared" si="26"/>
        <v>17.5</v>
      </c>
      <c r="BG38" s="105">
        <v>4</v>
      </c>
      <c r="BH38" s="105">
        <v>3.5</v>
      </c>
      <c r="BI38" s="105">
        <v>3</v>
      </c>
      <c r="BJ38" s="105">
        <v>3.5</v>
      </c>
      <c r="BK38" s="105">
        <v>3.5</v>
      </c>
      <c r="BL38" s="107">
        <f>BL2/BM2*BM38</f>
        <v>12</v>
      </c>
      <c r="BM38" s="104" t="str">
        <f t="shared" si="20"/>
        <v>6</v>
      </c>
      <c r="BN38" s="108">
        <f t="shared" si="21"/>
        <v>13</v>
      </c>
      <c r="BO38" s="109"/>
      <c r="BP38" s="114"/>
      <c r="BQ38" s="278">
        <f t="shared" si="22"/>
        <v>57</v>
      </c>
      <c r="BR38" s="268">
        <f t="shared" si="23"/>
        <v>15</v>
      </c>
      <c r="BS38" s="105"/>
      <c r="BT38" s="105"/>
    </row>
    <row r="39" spans="1:72" s="112" customFormat="1">
      <c r="A39" s="104"/>
      <c r="C39" s="105"/>
      <c r="D39" s="105"/>
      <c r="E39" s="105"/>
      <c r="F39" s="105"/>
      <c r="G39" s="105"/>
      <c r="H39" s="105"/>
      <c r="I39" s="105"/>
      <c r="J39" s="114"/>
      <c r="K39" s="109"/>
      <c r="L39" s="105"/>
      <c r="M39" s="137"/>
      <c r="N39" s="138"/>
      <c r="O39" s="134"/>
      <c r="P39" s="134"/>
      <c r="Q39" s="135"/>
      <c r="R39" s="134"/>
      <c r="S39" s="113"/>
      <c r="T39" s="113"/>
      <c r="U39" s="134"/>
      <c r="V39" s="134"/>
      <c r="W39" s="113"/>
      <c r="X39" s="113"/>
      <c r="Y39" s="134"/>
      <c r="Z39" s="113"/>
      <c r="AA39" s="113"/>
      <c r="AB39" s="113"/>
      <c r="AC39" s="134"/>
      <c r="AD39" s="113"/>
      <c r="AE39" s="113"/>
      <c r="AF39" s="113"/>
      <c r="AG39" s="134"/>
      <c r="AH39" s="113"/>
      <c r="AI39" s="113"/>
      <c r="AJ39" s="113"/>
      <c r="AK39" s="134"/>
      <c r="AL39" s="134"/>
      <c r="AM39" s="135"/>
      <c r="AN39" s="134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05"/>
      <c r="BG39" s="105"/>
      <c r="BH39" s="105"/>
      <c r="BI39" s="105"/>
      <c r="BJ39" s="105"/>
      <c r="BK39" s="105"/>
      <c r="BL39" s="113"/>
      <c r="BM39" s="105"/>
      <c r="BN39" s="113"/>
      <c r="BO39" s="109"/>
      <c r="BP39" s="114"/>
      <c r="BQ39" s="105"/>
      <c r="BR39" s="109"/>
      <c r="BS39" s="105"/>
      <c r="BT39" s="105"/>
    </row>
    <row r="40" spans="1:72" s="112" customFormat="1" ht="16" thickBot="1">
      <c r="A40" s="104"/>
      <c r="C40" s="105"/>
      <c r="D40" s="105"/>
      <c r="E40" s="105"/>
      <c r="F40" s="105"/>
      <c r="G40" s="105"/>
      <c r="H40" s="105"/>
      <c r="I40" s="134" t="s">
        <v>70</v>
      </c>
      <c r="J40" s="262"/>
      <c r="K40" s="109"/>
      <c r="L40" s="105"/>
      <c r="M40" s="134" t="s">
        <v>70</v>
      </c>
      <c r="N40" s="134"/>
      <c r="Q40" s="134" t="s">
        <v>70</v>
      </c>
      <c r="R40" s="262"/>
      <c r="S40" s="113"/>
      <c r="T40" s="113"/>
      <c r="V40" s="134" t="s">
        <v>70</v>
      </c>
      <c r="W40" s="134"/>
      <c r="Z40" s="134" t="s">
        <v>70</v>
      </c>
      <c r="AA40" s="262"/>
      <c r="AB40" s="113"/>
      <c r="AD40" s="134" t="s">
        <v>70</v>
      </c>
      <c r="AE40" s="134"/>
      <c r="AF40" s="113"/>
      <c r="AH40" s="134" t="s">
        <v>70</v>
      </c>
      <c r="AI40" s="134"/>
      <c r="AJ40" s="113"/>
      <c r="AL40" s="134" t="s">
        <v>70</v>
      </c>
      <c r="AM40" s="262"/>
      <c r="AO40" s="113"/>
      <c r="AP40" s="113"/>
      <c r="AR40" s="134" t="s">
        <v>70</v>
      </c>
      <c r="AS40" s="262"/>
      <c r="AT40" s="113"/>
      <c r="AU40" s="113"/>
      <c r="AW40" s="134" t="s">
        <v>70</v>
      </c>
      <c r="AX40" s="134"/>
      <c r="AY40" s="113"/>
      <c r="AZ40" s="113"/>
      <c r="BB40" s="134" t="s">
        <v>70</v>
      </c>
      <c r="BC40" s="134"/>
      <c r="BD40" s="113"/>
      <c r="BE40" s="113"/>
      <c r="BG40" s="134" t="s">
        <v>70</v>
      </c>
      <c r="BH40" s="134" t="s">
        <v>70</v>
      </c>
      <c r="BI40" s="134" t="s">
        <v>70</v>
      </c>
      <c r="BJ40" s="134" t="s">
        <v>70</v>
      </c>
      <c r="BK40" s="134" t="s">
        <v>70</v>
      </c>
      <c r="BL40" s="134" t="s">
        <v>70</v>
      </c>
      <c r="BM40" s="105"/>
      <c r="BN40" s="113"/>
      <c r="BO40" s="109"/>
      <c r="BP40" s="114"/>
      <c r="BQ40" s="105"/>
      <c r="BR40" s="109"/>
      <c r="BS40" s="105"/>
      <c r="BT40" s="105"/>
    </row>
    <row r="41" spans="1:72" s="112" customFormat="1" ht="16.5" customHeight="1">
      <c r="A41" s="104"/>
      <c r="C41" s="105"/>
      <c r="D41" s="105"/>
      <c r="E41" s="105"/>
      <c r="F41" s="105"/>
      <c r="G41" s="105"/>
      <c r="H41" s="125" t="s">
        <v>2</v>
      </c>
      <c r="I41" s="126">
        <f>COUNT(I3:I38)</f>
        <v>0</v>
      </c>
      <c r="J41" s="140"/>
      <c r="K41" s="103"/>
      <c r="L41" s="125" t="s">
        <v>2</v>
      </c>
      <c r="M41" s="126">
        <f>COUNT(L3:L38)</f>
        <v>0</v>
      </c>
      <c r="N41" s="140"/>
      <c r="O41" s="104"/>
      <c r="P41" s="125" t="s">
        <v>2</v>
      </c>
      <c r="Q41" s="126">
        <f>COUNT(O3:O38)</f>
        <v>36</v>
      </c>
      <c r="R41" s="140"/>
      <c r="S41" s="104"/>
      <c r="T41" s="140"/>
      <c r="U41" s="125" t="s">
        <v>2</v>
      </c>
      <c r="V41" s="126">
        <f>COUNT(U3:U38)</f>
        <v>35</v>
      </c>
      <c r="W41" s="140"/>
      <c r="X41" s="143"/>
      <c r="Y41" s="125" t="s">
        <v>2</v>
      </c>
      <c r="Z41" s="126">
        <f>COUNT(Y3:Y38)</f>
        <v>32</v>
      </c>
      <c r="AA41" s="140"/>
      <c r="AB41" s="140"/>
      <c r="AC41" s="125" t="s">
        <v>2</v>
      </c>
      <c r="AD41" s="126">
        <f>COUNT(AC3:AC38)</f>
        <v>32</v>
      </c>
      <c r="AE41" s="140"/>
      <c r="AF41" s="140"/>
      <c r="AG41" s="125" t="s">
        <v>2</v>
      </c>
      <c r="AH41" s="126">
        <f>COUNT(AG3:AG38)</f>
        <v>2</v>
      </c>
      <c r="AI41" s="140"/>
      <c r="AJ41" s="140"/>
      <c r="AK41" s="125" t="s">
        <v>2</v>
      </c>
      <c r="AL41" s="126">
        <f>COUNT(AK3:AK38)</f>
        <v>36</v>
      </c>
      <c r="AM41" s="140"/>
      <c r="AN41" s="143"/>
      <c r="AO41" s="104"/>
      <c r="AP41" s="140"/>
      <c r="AQ41" s="125" t="s">
        <v>2</v>
      </c>
      <c r="AR41" s="126">
        <f>COUNT(AQ3:AQ38)</f>
        <v>36</v>
      </c>
      <c r="AS41" s="140"/>
      <c r="AT41" s="140"/>
      <c r="AU41" s="140"/>
      <c r="AV41" s="125" t="s">
        <v>2</v>
      </c>
      <c r="AW41" s="126">
        <f>COUNT(AV3:AV38)</f>
        <v>36</v>
      </c>
      <c r="AX41" s="140"/>
      <c r="AY41" s="140"/>
      <c r="AZ41" s="140"/>
      <c r="BA41" s="125" t="s">
        <v>2</v>
      </c>
      <c r="BB41" s="126">
        <f>COUNT(BA3:BA38)</f>
        <v>36</v>
      </c>
      <c r="BC41" s="265"/>
      <c r="BD41" s="140"/>
      <c r="BE41" s="140"/>
      <c r="BF41" s="125" t="s">
        <v>2</v>
      </c>
      <c r="BG41" s="184">
        <f>COUNT(BG3:BG38)</f>
        <v>32</v>
      </c>
      <c r="BH41" s="184">
        <f>COUNT(BH3:BH38)</f>
        <v>32</v>
      </c>
      <c r="BI41" s="184">
        <f>COUNT(BI3:BI38)</f>
        <v>32</v>
      </c>
      <c r="BJ41" s="184">
        <f>COUNT(BJ3:BJ38)</f>
        <v>32</v>
      </c>
      <c r="BK41" s="184">
        <f>COUNT(BK3:BK38)</f>
        <v>32</v>
      </c>
      <c r="BL41" s="184">
        <f>COUNT(BG3:BG38)</f>
        <v>32</v>
      </c>
      <c r="BM41" s="105"/>
      <c r="BN41" s="113"/>
      <c r="BO41" s="109"/>
      <c r="BP41" s="114"/>
      <c r="BQ41" s="105"/>
      <c r="BR41" s="109"/>
      <c r="BS41" s="105"/>
      <c r="BT41" s="105"/>
    </row>
    <row r="42" spans="1:72" s="112" customFormat="1">
      <c r="A42" s="104"/>
      <c r="C42" s="105"/>
      <c r="D42" s="105"/>
      <c r="E42" s="105"/>
      <c r="F42" s="105"/>
      <c r="G42" s="105"/>
      <c r="H42" s="127" t="s">
        <v>67</v>
      </c>
      <c r="I42" s="129" t="e">
        <f>AVERAGE(I3:I38)</f>
        <v>#DIV/0!</v>
      </c>
      <c r="J42" s="142"/>
      <c r="K42" s="103"/>
      <c r="L42" s="127" t="s">
        <v>67</v>
      </c>
      <c r="M42" s="129" t="e">
        <f>AVERAGE(L3:L38)</f>
        <v>#DIV/0!</v>
      </c>
      <c r="N42" s="142"/>
      <c r="O42" s="104"/>
      <c r="P42" s="127" t="s">
        <v>67</v>
      </c>
      <c r="Q42" s="129">
        <f>AVERAGE(O3:O38)</f>
        <v>150.92777777777781</v>
      </c>
      <c r="R42" s="142"/>
      <c r="S42" s="104"/>
      <c r="T42" s="142"/>
      <c r="U42" s="127" t="s">
        <v>67</v>
      </c>
      <c r="V42" s="129">
        <f>AVERAGE(U3:U38)</f>
        <v>38.443714285714293</v>
      </c>
      <c r="W42" s="142"/>
      <c r="X42" s="144"/>
      <c r="Y42" s="127" t="s">
        <v>67</v>
      </c>
      <c r="Z42" s="129">
        <f>AVERAGE(Y3:Y38)</f>
        <v>76.365624999999994</v>
      </c>
      <c r="AA42" s="142"/>
      <c r="AB42" s="142"/>
      <c r="AC42" s="127" t="s">
        <v>67</v>
      </c>
      <c r="AD42" s="129">
        <f>AVERAGE(AC3:AC38)</f>
        <v>23.603125000000006</v>
      </c>
      <c r="AE42" s="142"/>
      <c r="AF42" s="142"/>
      <c r="AG42" s="127" t="s">
        <v>67</v>
      </c>
      <c r="AH42" s="129">
        <f>AVERAGE(AG3:AG38)</f>
        <v>1.53</v>
      </c>
      <c r="AI42" s="142"/>
      <c r="AJ42" s="142"/>
      <c r="AK42" s="127" t="s">
        <v>67</v>
      </c>
      <c r="AL42" s="129">
        <f>AVERAGE(AK3:AK38)</f>
        <v>43.888888888888886</v>
      </c>
      <c r="AM42" s="142"/>
      <c r="AN42" s="144"/>
      <c r="AO42" s="104"/>
      <c r="AP42" s="142"/>
      <c r="AQ42" s="127" t="s">
        <v>67</v>
      </c>
      <c r="AR42" s="190">
        <f>AVERAGE(AQ3:AQ38)</f>
        <v>0.10113811728395061</v>
      </c>
      <c r="AS42" s="267"/>
      <c r="AT42" s="142"/>
      <c r="AU42" s="142"/>
      <c r="AV42" s="127" t="s">
        <v>67</v>
      </c>
      <c r="AW42" s="128">
        <f>AVERAGE(AV3:AV38)</f>
        <v>5.8655555555555559</v>
      </c>
      <c r="AX42" s="141"/>
      <c r="AY42" s="142"/>
      <c r="AZ42" s="142"/>
      <c r="BA42" s="127" t="s">
        <v>67</v>
      </c>
      <c r="BB42" s="197">
        <f>AVERAGE(BA3:BA38)</f>
        <v>7.8816666666666668</v>
      </c>
      <c r="BC42" s="266"/>
      <c r="BD42" s="142"/>
      <c r="BE42" s="142"/>
      <c r="BF42" s="127" t="s">
        <v>67</v>
      </c>
      <c r="BG42" s="182">
        <f>AVERAGE(BG3:BG38)</f>
        <v>3.71875</v>
      </c>
      <c r="BH42" s="182">
        <f>AVERAGE(BH3:BH38)</f>
        <v>3.0531250000000001</v>
      </c>
      <c r="BI42" s="182">
        <f>AVERAGE(BI3:BI38)</f>
        <v>2.7150000000000003</v>
      </c>
      <c r="BJ42" s="182">
        <f>AVERAGE(BJ3:BJ38)</f>
        <v>2.7046874999999999</v>
      </c>
      <c r="BK42" s="182">
        <f>AVERAGE(BK3:BK38)</f>
        <v>3.15625</v>
      </c>
      <c r="BL42" s="129">
        <f>SUM(BF3:BF38)/BL41</f>
        <v>15.347812499999998</v>
      </c>
      <c r="BM42" s="105"/>
      <c r="BN42" s="113"/>
      <c r="BO42" s="109"/>
      <c r="BP42" s="114"/>
      <c r="BQ42" s="105"/>
      <c r="BR42" s="109"/>
      <c r="BS42" s="105"/>
      <c r="BT42" s="105"/>
    </row>
    <row r="43" spans="1:72" s="112" customFormat="1">
      <c r="A43" s="104"/>
      <c r="C43" s="105"/>
      <c r="D43" s="105"/>
      <c r="E43" s="105"/>
      <c r="F43" s="105"/>
      <c r="G43" s="105"/>
      <c r="H43" s="127" t="s">
        <v>48</v>
      </c>
      <c r="I43" s="128" t="e">
        <f>STDEV(I3:I38)</f>
        <v>#DIV/0!</v>
      </c>
      <c r="J43" s="141"/>
      <c r="K43" s="103"/>
      <c r="L43" s="127" t="s">
        <v>48</v>
      </c>
      <c r="M43" s="128" t="e">
        <f>STDEV(L3:L38)</f>
        <v>#DIV/0!</v>
      </c>
      <c r="N43" s="141"/>
      <c r="O43" s="104"/>
      <c r="P43" s="127" t="s">
        <v>48</v>
      </c>
      <c r="Q43" s="128">
        <f>STDEV(O3:O38)</f>
        <v>6.6896769561599738</v>
      </c>
      <c r="R43" s="141"/>
      <c r="S43" s="104"/>
      <c r="T43" s="141"/>
      <c r="U43" s="127" t="s">
        <v>48</v>
      </c>
      <c r="V43" s="128">
        <f>STDEV(U3:U38)</f>
        <v>6.3777624168180971</v>
      </c>
      <c r="W43" s="141"/>
      <c r="X43" s="144"/>
      <c r="Y43" s="127" t="s">
        <v>48</v>
      </c>
      <c r="Z43" s="128">
        <f>STDEV(Y3:Y38)</f>
        <v>3.8083617149127131</v>
      </c>
      <c r="AA43" s="141"/>
      <c r="AB43" s="141"/>
      <c r="AC43" s="127" t="s">
        <v>48</v>
      </c>
      <c r="AD43" s="128">
        <f>STDEV(AC3:AC38)</f>
        <v>1.0753797153833915</v>
      </c>
      <c r="AE43" s="141"/>
      <c r="AF43" s="141"/>
      <c r="AG43" s="127" t="s">
        <v>48</v>
      </c>
      <c r="AH43" s="128">
        <f>STDEV(AG3:AG38)</f>
        <v>9.8994949366116733E-2</v>
      </c>
      <c r="AI43" s="141"/>
      <c r="AJ43" s="141"/>
      <c r="AK43" s="127" t="s">
        <v>48</v>
      </c>
      <c r="AL43" s="128">
        <f>STDEV(AK3:AK38)</f>
        <v>4.8034379222611028</v>
      </c>
      <c r="AM43" s="141"/>
      <c r="AN43" s="144"/>
      <c r="AO43" s="104"/>
      <c r="AP43" s="141"/>
      <c r="AQ43" s="127" t="s">
        <v>48</v>
      </c>
      <c r="AR43" s="190">
        <f>STDEV(AQ3:AQ38)</f>
        <v>1.492850463745005E-2</v>
      </c>
      <c r="AS43" s="267"/>
      <c r="AT43" s="141"/>
      <c r="AU43" s="141"/>
      <c r="AV43" s="127" t="s">
        <v>48</v>
      </c>
      <c r="AW43" s="128">
        <f>STDEV(AV3:AV38)</f>
        <v>0.91211354069058215</v>
      </c>
      <c r="AX43" s="141"/>
      <c r="AY43" s="141"/>
      <c r="AZ43" s="141"/>
      <c r="BA43" s="127" t="s">
        <v>48</v>
      </c>
      <c r="BB43" s="197">
        <f>STDEV(BA3:BA38)</f>
        <v>0.35978167983216863</v>
      </c>
      <c r="BC43" s="266"/>
      <c r="BD43" s="141"/>
      <c r="BE43" s="141"/>
      <c r="BF43" s="127" t="s">
        <v>48</v>
      </c>
      <c r="BG43" s="182">
        <f>STDEV(BG3:BG38)</f>
        <v>0.85135091889113168</v>
      </c>
      <c r="BH43" s="182">
        <f>STDEV(BH3:BH38)</f>
        <v>0.93238659260229362</v>
      </c>
      <c r="BI43" s="182">
        <f>STDEV(BI3:BI38)</f>
        <v>1.1548467291125408</v>
      </c>
      <c r="BJ43" s="182">
        <f>STDEV(BJ3:BJ38)</f>
        <v>1.2762318132412436</v>
      </c>
      <c r="BK43" s="182">
        <f>STDEV(BK3:BK38)</f>
        <v>1.2276222756258959</v>
      </c>
      <c r="BL43" s="129">
        <f>STDEV(BF3:BF38)</f>
        <v>6.7837926075947497</v>
      </c>
      <c r="BM43" s="105"/>
      <c r="BN43" s="113"/>
      <c r="BO43" s="109"/>
      <c r="BP43" s="114"/>
      <c r="BQ43" s="105"/>
      <c r="BR43" s="109"/>
      <c r="BS43" s="105"/>
      <c r="BT43" s="105"/>
    </row>
    <row r="44" spans="1:72" s="112" customFormat="1">
      <c r="A44" s="104"/>
      <c r="C44" s="105"/>
      <c r="D44" s="105"/>
      <c r="E44" s="105"/>
      <c r="F44" s="105"/>
      <c r="H44" s="127" t="s">
        <v>68</v>
      </c>
      <c r="I44" s="129">
        <f>MAX(I3:I38)</f>
        <v>0</v>
      </c>
      <c r="J44" s="142"/>
      <c r="K44" s="103"/>
      <c r="L44" s="127" t="s">
        <v>68</v>
      </c>
      <c r="M44" s="129">
        <f>MAX(L3:L38)</f>
        <v>0</v>
      </c>
      <c r="N44" s="142"/>
      <c r="O44" s="104"/>
      <c r="P44" s="127" t="s">
        <v>68</v>
      </c>
      <c r="Q44" s="129">
        <f>MAX(O3:O38)</f>
        <v>164.1</v>
      </c>
      <c r="R44" s="142"/>
      <c r="S44" s="104"/>
      <c r="T44" s="142"/>
      <c r="U44" s="127" t="s">
        <v>68</v>
      </c>
      <c r="V44" s="129">
        <f>MAX(U3:U38)</f>
        <v>52</v>
      </c>
      <c r="W44" s="142"/>
      <c r="X44" s="144"/>
      <c r="Y44" s="127" t="s">
        <v>68</v>
      </c>
      <c r="Z44" s="129">
        <f>MAX(Y3:Y38)</f>
        <v>84</v>
      </c>
      <c r="AA44" s="142"/>
      <c r="AB44" s="142"/>
      <c r="AC44" s="127" t="s">
        <v>68</v>
      </c>
      <c r="AD44" s="129">
        <f>MAX(AC3:AC38)</f>
        <v>25.2</v>
      </c>
      <c r="AE44" s="142"/>
      <c r="AF44" s="142"/>
      <c r="AG44" s="127" t="s">
        <v>68</v>
      </c>
      <c r="AH44" s="129">
        <f>MAX(AG3:AG38)</f>
        <v>1.6</v>
      </c>
      <c r="AI44" s="142"/>
      <c r="AJ44" s="142"/>
      <c r="AK44" s="127" t="s">
        <v>68</v>
      </c>
      <c r="AL44" s="129">
        <f>MAX(AK3:AK38)</f>
        <v>54</v>
      </c>
      <c r="AM44" s="142"/>
      <c r="AN44" s="144"/>
      <c r="AO44" s="104"/>
      <c r="AP44" s="142"/>
      <c r="AQ44" s="127" t="s">
        <v>68</v>
      </c>
      <c r="AR44" s="190">
        <f>MAX(AQ3:AQ38)</f>
        <v>0.13472222222222222</v>
      </c>
      <c r="AS44" s="267"/>
      <c r="AT44" s="142"/>
      <c r="AU44" s="142"/>
      <c r="AV44" s="127" t="s">
        <v>68</v>
      </c>
      <c r="AW44" s="128">
        <f>MAX(AV3:AV38)</f>
        <v>8.3000000000000007</v>
      </c>
      <c r="AX44" s="141"/>
      <c r="AY44" s="142"/>
      <c r="AZ44" s="142"/>
      <c r="BA44" s="127" t="s">
        <v>68</v>
      </c>
      <c r="BB44" s="197">
        <f>MAX(BA3:BA38)</f>
        <v>8.85</v>
      </c>
      <c r="BC44" s="266"/>
      <c r="BD44" s="142"/>
      <c r="BE44" s="142"/>
      <c r="BF44" s="127" t="s">
        <v>68</v>
      </c>
      <c r="BG44" s="182">
        <f>MAX(BG3:BG38)</f>
        <v>5</v>
      </c>
      <c r="BH44" s="182">
        <f>MAX(BH3:BH38)</f>
        <v>4.75</v>
      </c>
      <c r="BI44" s="182">
        <f>MAX(BI3:BI38)</f>
        <v>4.5</v>
      </c>
      <c r="BJ44" s="182">
        <f>MAX(BJ3:BJ38)</f>
        <v>4.5</v>
      </c>
      <c r="BK44" s="182">
        <f>MAX(BK3:BK38)</f>
        <v>5</v>
      </c>
      <c r="BL44" s="129">
        <f>MAX(BF3:BF38)</f>
        <v>22.5</v>
      </c>
      <c r="BM44" s="134"/>
      <c r="BN44" s="113"/>
      <c r="BO44" s="109"/>
      <c r="BP44" s="114"/>
      <c r="BQ44" s="105"/>
      <c r="BR44" s="109"/>
      <c r="BS44" s="105"/>
      <c r="BT44" s="105"/>
    </row>
    <row r="45" spans="1:72" ht="16" thickBot="1">
      <c r="H45" s="130" t="s">
        <v>69</v>
      </c>
      <c r="I45" s="131">
        <f>MIN(I3:I38)</f>
        <v>0</v>
      </c>
      <c r="J45" s="142"/>
      <c r="L45" s="130" t="s">
        <v>69</v>
      </c>
      <c r="M45" s="131">
        <f>MIN(L3:L38)</f>
        <v>0</v>
      </c>
      <c r="N45" s="142"/>
      <c r="P45" s="130" t="s">
        <v>69</v>
      </c>
      <c r="Q45" s="131">
        <f>MIN(O3:O38)</f>
        <v>135.80000000000001</v>
      </c>
      <c r="R45" s="142"/>
      <c r="T45" s="142"/>
      <c r="U45" s="130" t="s">
        <v>69</v>
      </c>
      <c r="V45" s="131">
        <f>MIN(U3:U38)</f>
        <v>24.9</v>
      </c>
      <c r="W45" s="142"/>
      <c r="X45" s="144"/>
      <c r="Y45" s="130" t="s">
        <v>69</v>
      </c>
      <c r="Z45" s="131">
        <f>MIN(Y3:Y38)</f>
        <v>67</v>
      </c>
      <c r="AA45" s="142"/>
      <c r="AB45" s="142"/>
      <c r="AC45" s="130" t="s">
        <v>69</v>
      </c>
      <c r="AD45" s="131">
        <f>MIN(AC3:AC38)</f>
        <v>20.6</v>
      </c>
      <c r="AE45" s="142"/>
      <c r="AF45" s="142"/>
      <c r="AG45" s="130" t="s">
        <v>69</v>
      </c>
      <c r="AH45" s="131">
        <f>MIN(AG3:AG38)</f>
        <v>1.46</v>
      </c>
      <c r="AI45" s="142"/>
      <c r="AJ45" s="142"/>
      <c r="AK45" s="130" t="s">
        <v>69</v>
      </c>
      <c r="AL45" s="131">
        <f>MIN(AK3:AK38)</f>
        <v>33</v>
      </c>
      <c r="AM45" s="142"/>
      <c r="AN45" s="144"/>
      <c r="AP45" s="142"/>
      <c r="AQ45" s="130" t="s">
        <v>69</v>
      </c>
      <c r="AR45" s="191">
        <f>MIN(AQ3:AQ38)</f>
        <v>7.9861111111111105E-2</v>
      </c>
      <c r="AS45" s="267"/>
      <c r="AT45" s="142"/>
      <c r="AU45" s="142"/>
      <c r="AV45" s="130" t="s">
        <v>69</v>
      </c>
      <c r="AW45" s="194">
        <f>MIN(AV3:AV38)</f>
        <v>3.9</v>
      </c>
      <c r="AX45" s="141"/>
      <c r="AY45" s="142"/>
      <c r="AZ45" s="142"/>
      <c r="BA45" s="130" t="s">
        <v>69</v>
      </c>
      <c r="BB45" s="199">
        <f>MIN(BA3:BA38)</f>
        <v>7.03</v>
      </c>
      <c r="BC45" s="266"/>
      <c r="BD45" s="142"/>
      <c r="BE45" s="142"/>
      <c r="BF45" s="130" t="s">
        <v>69</v>
      </c>
      <c r="BG45" s="185">
        <f>MIN(BG3:BG38)</f>
        <v>2</v>
      </c>
      <c r="BH45" s="185">
        <f>MIN(BH3:BH38)</f>
        <v>1</v>
      </c>
      <c r="BI45" s="185">
        <f>MIN(BI3:BI38)</f>
        <v>0.5</v>
      </c>
      <c r="BJ45" s="185">
        <f>MIN(BJ3:BJ38)</f>
        <v>0.5</v>
      </c>
      <c r="BK45" s="185">
        <f>MIN(BK3:BK38)</f>
        <v>1</v>
      </c>
      <c r="BL45" s="131">
        <f>MIN(BF3:BF38)</f>
        <v>0</v>
      </c>
      <c r="BQ45" s="121"/>
      <c r="BR45" s="121"/>
      <c r="BS45" s="103"/>
      <c r="BT45" s="103"/>
    </row>
    <row r="46" spans="1:72">
      <c r="A46" s="124" t="s">
        <v>72</v>
      </c>
      <c r="BS46" s="103"/>
      <c r="BT46" s="103"/>
    </row>
    <row r="47" spans="1:72">
      <c r="A47" s="133" t="s">
        <v>94</v>
      </c>
      <c r="BS47" s="103"/>
      <c r="BT47" s="103"/>
    </row>
  </sheetData>
  <pageMargins left="0.25" right="0.25" top="0.75" bottom="0.75" header="0.3" footer="0.3"/>
  <pageSetup paperSize="8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35"/>
  <sheetViews>
    <sheetView topLeftCell="E1" workbookViewId="0">
      <selection activeCell="F5" sqref="F5:L5"/>
    </sheetView>
  </sheetViews>
  <sheetFormatPr defaultColWidth="8.7265625" defaultRowHeight="12.5"/>
  <cols>
    <col min="1" max="3" width="8.7265625" style="1"/>
    <col min="4" max="4" width="27" style="1" bestFit="1" customWidth="1"/>
    <col min="5" max="15" width="8.7265625" style="1"/>
    <col min="16" max="16" width="11.1796875" style="1" bestFit="1" customWidth="1"/>
    <col min="17" max="16384" width="8.7265625" style="1"/>
  </cols>
  <sheetData>
    <row r="1" spans="2:22" ht="76.5" customHeight="1">
      <c r="B1" s="348" t="s">
        <v>11</v>
      </c>
      <c r="C1" s="349"/>
      <c r="D1" s="349"/>
      <c r="E1" s="349"/>
      <c r="F1" s="349"/>
      <c r="G1" s="349"/>
      <c r="H1" s="349"/>
      <c r="I1" s="349"/>
      <c r="J1" s="349"/>
      <c r="K1" s="349"/>
      <c r="L1" s="350"/>
    </row>
    <row r="2" spans="2:22">
      <c r="O2" s="2"/>
      <c r="P2" s="2"/>
    </row>
    <row r="3" spans="2:22">
      <c r="C3" s="3"/>
      <c r="D3" s="4" t="s">
        <v>12</v>
      </c>
      <c r="E3" s="5"/>
      <c r="F3" s="5"/>
      <c r="G3" s="5"/>
      <c r="H3" s="5"/>
      <c r="I3" s="5"/>
      <c r="J3" s="5"/>
      <c r="K3" s="5"/>
      <c r="L3" s="5"/>
      <c r="O3" s="2"/>
      <c r="P3" s="2"/>
    </row>
    <row r="4" spans="2:22">
      <c r="C4" s="6"/>
      <c r="D4" s="7" t="s">
        <v>58</v>
      </c>
      <c r="E4" s="8"/>
      <c r="F4" s="8"/>
      <c r="G4" s="351" t="s">
        <v>14</v>
      </c>
      <c r="H4" s="351"/>
      <c r="I4" s="9" t="s">
        <v>15</v>
      </c>
      <c r="J4" s="352" t="s">
        <v>16</v>
      </c>
      <c r="K4" s="352"/>
      <c r="L4" s="10" t="s">
        <v>17</v>
      </c>
      <c r="N4" s="11" t="s">
        <v>59</v>
      </c>
      <c r="O4" s="8"/>
      <c r="P4" s="8"/>
      <c r="Q4" s="351" t="s">
        <v>14</v>
      </c>
      <c r="R4" s="351"/>
      <c r="S4" s="9" t="s">
        <v>15</v>
      </c>
      <c r="T4" s="352" t="s">
        <v>16</v>
      </c>
      <c r="U4" s="352"/>
      <c r="V4" s="10" t="s">
        <v>17</v>
      </c>
    </row>
    <row r="5" spans="2:22" ht="15.5">
      <c r="C5" s="6"/>
      <c r="D5" s="338" t="s">
        <v>19</v>
      </c>
      <c r="E5" s="338"/>
      <c r="F5" s="12" t="s">
        <v>20</v>
      </c>
      <c r="G5" s="13" t="s">
        <v>21</v>
      </c>
      <c r="H5" s="14" t="s">
        <v>22</v>
      </c>
      <c r="I5" s="15" t="s">
        <v>23</v>
      </c>
      <c r="J5" s="16" t="s">
        <v>24</v>
      </c>
      <c r="K5" s="17" t="s">
        <v>25</v>
      </c>
      <c r="L5" s="18" t="s">
        <v>26</v>
      </c>
      <c r="N5" s="338" t="s">
        <v>19</v>
      </c>
      <c r="O5" s="338"/>
      <c r="P5" s="12" t="s">
        <v>20</v>
      </c>
      <c r="Q5" s="13" t="s">
        <v>21</v>
      </c>
      <c r="R5" s="14" t="s">
        <v>22</v>
      </c>
      <c r="S5" s="15" t="s">
        <v>23</v>
      </c>
      <c r="T5" s="16" t="s">
        <v>24</v>
      </c>
      <c r="U5" s="17" t="s">
        <v>25</v>
      </c>
      <c r="V5" s="18" t="s">
        <v>26</v>
      </c>
    </row>
    <row r="6" spans="2:22" ht="15.5">
      <c r="B6" s="19"/>
      <c r="C6" s="20"/>
      <c r="D6" s="342"/>
      <c r="E6" s="342"/>
      <c r="F6" s="21"/>
      <c r="G6" s="22"/>
      <c r="H6" s="23"/>
      <c r="I6" s="24"/>
      <c r="J6" s="25"/>
      <c r="K6" s="26"/>
      <c r="L6" s="27"/>
      <c r="N6" s="342"/>
      <c r="O6" s="342"/>
      <c r="P6" s="21"/>
      <c r="Q6" s="22"/>
      <c r="R6" s="23"/>
      <c r="S6" s="24"/>
      <c r="T6" s="25"/>
      <c r="U6" s="26"/>
      <c r="V6" s="27"/>
    </row>
    <row r="7" spans="2:22" ht="15.5">
      <c r="B7" s="19"/>
      <c r="C7" s="20"/>
      <c r="D7" s="338" t="s">
        <v>9</v>
      </c>
      <c r="E7" s="338"/>
      <c r="F7" s="28">
        <v>136.16577170774841</v>
      </c>
      <c r="G7" s="29">
        <v>139.38254909853458</v>
      </c>
      <c r="H7" s="30">
        <v>144.90474973122338</v>
      </c>
      <c r="I7" s="31">
        <v>150.99386899237442</v>
      </c>
      <c r="J7" s="32">
        <v>157.11428637934679</v>
      </c>
      <c r="K7" s="33">
        <v>162.54181754704459</v>
      </c>
      <c r="L7" s="34">
        <v>165.84925976196843</v>
      </c>
      <c r="N7" s="338" t="s">
        <v>9</v>
      </c>
      <c r="O7" s="338"/>
      <c r="P7" s="28"/>
      <c r="Q7" s="29">
        <v>140.5</v>
      </c>
      <c r="R7" s="30">
        <v>145</v>
      </c>
      <c r="S7" s="31">
        <v>149.5</v>
      </c>
      <c r="T7" s="32">
        <v>154</v>
      </c>
      <c r="U7" s="33">
        <v>158</v>
      </c>
      <c r="V7" s="34"/>
    </row>
    <row r="8" spans="2:22" ht="15.5">
      <c r="B8" s="19"/>
      <c r="C8" s="20"/>
      <c r="D8" s="338" t="s">
        <v>27</v>
      </c>
      <c r="E8" s="338"/>
      <c r="F8" s="12"/>
      <c r="G8" s="35"/>
      <c r="H8" s="36"/>
      <c r="I8" s="37"/>
      <c r="J8" s="38"/>
      <c r="K8" s="39"/>
      <c r="L8" s="40"/>
      <c r="N8" s="338" t="s">
        <v>27</v>
      </c>
      <c r="O8" s="338"/>
      <c r="P8" s="12"/>
      <c r="Q8" s="35"/>
      <c r="R8" s="36"/>
      <c r="S8" s="37"/>
      <c r="T8" s="38"/>
      <c r="U8" s="39"/>
      <c r="V8" s="40"/>
    </row>
    <row r="9" spans="2:22" ht="15.75" customHeight="1">
      <c r="B9" s="19"/>
      <c r="C9" s="20"/>
      <c r="D9" s="342"/>
      <c r="E9" s="342"/>
      <c r="F9" s="21"/>
      <c r="G9" s="22"/>
      <c r="H9" s="23"/>
      <c r="I9" s="24"/>
      <c r="J9" s="25"/>
      <c r="K9" s="26"/>
      <c r="L9" s="27"/>
      <c r="O9" s="41"/>
      <c r="P9" s="41" t="s">
        <v>28</v>
      </c>
      <c r="Q9" s="346" t="s">
        <v>29</v>
      </c>
      <c r="R9" s="346"/>
      <c r="S9" s="346"/>
      <c r="T9" s="346"/>
      <c r="U9" s="42" t="s">
        <v>30</v>
      </c>
    </row>
    <row r="10" spans="2:22" ht="15.5">
      <c r="B10" s="19"/>
      <c r="C10" s="20"/>
      <c r="D10" s="338" t="s">
        <v>31</v>
      </c>
      <c r="E10" s="338"/>
      <c r="F10" s="43">
        <v>27.374850145263782</v>
      </c>
      <c r="G10" s="44">
        <v>30.248993754435684</v>
      </c>
      <c r="H10" s="45">
        <v>35.220965874244463</v>
      </c>
      <c r="I10" s="46">
        <v>40.696053450891277</v>
      </c>
      <c r="J10" s="47">
        <v>46.143544682884823</v>
      </c>
      <c r="K10" s="48">
        <v>51.16517496089336</v>
      </c>
      <c r="L10" s="49">
        <v>54.159561843102196</v>
      </c>
      <c r="N10" s="339" t="s">
        <v>19</v>
      </c>
      <c r="O10" s="339"/>
      <c r="P10" s="50" t="s">
        <v>32</v>
      </c>
      <c r="Q10" s="347" t="s">
        <v>33</v>
      </c>
      <c r="R10" s="347"/>
      <c r="S10" s="347"/>
      <c r="T10" s="347"/>
      <c r="U10" s="51" t="s">
        <v>25</v>
      </c>
    </row>
    <row r="11" spans="2:22" ht="15.5">
      <c r="B11" s="19"/>
      <c r="C11" s="20"/>
      <c r="D11" s="338" t="s">
        <v>34</v>
      </c>
      <c r="E11" s="338"/>
      <c r="F11" s="12"/>
      <c r="G11" s="35"/>
      <c r="H11" s="36"/>
      <c r="I11" s="37"/>
      <c r="J11" s="38"/>
      <c r="K11" s="39"/>
      <c r="L11" s="40"/>
      <c r="N11" s="344"/>
      <c r="O11" s="344"/>
      <c r="P11" s="52"/>
      <c r="Q11" s="345" t="s">
        <v>60</v>
      </c>
      <c r="R11" s="345"/>
      <c r="S11" s="345"/>
      <c r="T11" s="345"/>
      <c r="U11" s="53"/>
    </row>
    <row r="12" spans="2:22" ht="15.5">
      <c r="B12" s="19"/>
      <c r="C12" s="20"/>
      <c r="D12" s="342"/>
      <c r="E12" s="342"/>
      <c r="F12" s="21"/>
      <c r="G12" s="22"/>
      <c r="H12" s="23"/>
      <c r="I12" s="24"/>
      <c r="J12" s="25"/>
      <c r="K12" s="26"/>
      <c r="L12" s="27"/>
      <c r="N12" s="339" t="s">
        <v>36</v>
      </c>
      <c r="O12" s="339"/>
      <c r="P12" s="54">
        <v>14.8</v>
      </c>
      <c r="Q12" s="345"/>
      <c r="R12" s="345"/>
      <c r="S12" s="345"/>
      <c r="T12" s="345"/>
      <c r="U12" s="55">
        <v>24.4</v>
      </c>
    </row>
    <row r="13" spans="2:22" ht="17.5">
      <c r="B13" s="19"/>
      <c r="C13" s="20"/>
      <c r="D13" s="338" t="s">
        <v>36</v>
      </c>
      <c r="E13" s="338"/>
      <c r="F13" s="43">
        <v>14.121621976874419</v>
      </c>
      <c r="G13" s="44">
        <v>14.91559860871784</v>
      </c>
      <c r="H13" s="45">
        <v>16.256381238117982</v>
      </c>
      <c r="I13" s="46">
        <v>17.70248094182212</v>
      </c>
      <c r="J13" s="47">
        <v>19.175537224117178</v>
      </c>
      <c r="K13" s="48">
        <v>20.485893817938521</v>
      </c>
      <c r="L13" s="49">
        <v>21.263220503208</v>
      </c>
      <c r="N13" s="339" t="s">
        <v>37</v>
      </c>
      <c r="O13" s="339"/>
      <c r="P13" s="50"/>
      <c r="Q13" s="345"/>
      <c r="R13" s="345"/>
      <c r="S13" s="345"/>
      <c r="T13" s="345"/>
      <c r="U13" s="56"/>
    </row>
    <row r="14" spans="2:22" ht="17.5">
      <c r="B14" s="19"/>
      <c r="C14" s="20"/>
      <c r="D14" s="338" t="s">
        <v>38</v>
      </c>
      <c r="E14" s="338"/>
      <c r="F14" s="12"/>
      <c r="G14" s="35"/>
      <c r="H14" s="36"/>
      <c r="I14" s="37"/>
      <c r="J14" s="38"/>
      <c r="K14" s="39"/>
      <c r="L14" s="40"/>
      <c r="N14" s="340" t="s">
        <v>39</v>
      </c>
      <c r="O14" s="340"/>
      <c r="P14" s="340"/>
      <c r="Q14" s="340"/>
      <c r="R14" s="340"/>
      <c r="S14" s="340"/>
      <c r="T14" s="340"/>
      <c r="U14" s="340"/>
    </row>
    <row r="15" spans="2:22" ht="15.5">
      <c r="B15" s="19"/>
      <c r="C15" s="20"/>
      <c r="D15" s="341" t="s">
        <v>40</v>
      </c>
      <c r="E15" s="341"/>
      <c r="F15" s="21"/>
      <c r="G15" s="57"/>
      <c r="H15" s="58"/>
      <c r="I15" s="59"/>
      <c r="J15" s="60"/>
      <c r="K15" s="61"/>
      <c r="L15" s="62"/>
    </row>
    <row r="16" spans="2:22" ht="15.5">
      <c r="B16" s="19"/>
      <c r="C16" s="20"/>
      <c r="D16" s="341"/>
      <c r="E16" s="341"/>
      <c r="F16" s="28">
        <v>32.569666932582834</v>
      </c>
      <c r="G16" s="63">
        <v>34.525719958833022</v>
      </c>
      <c r="H16" s="64">
        <v>37.819784162625901</v>
      </c>
      <c r="I16" s="65">
        <v>41.455722938627119</v>
      </c>
      <c r="J16" s="66">
        <v>45.068204386974735</v>
      </c>
      <c r="K16" s="67">
        <v>48.336210835398361</v>
      </c>
      <c r="L16" s="68">
        <v>50.330187969010822</v>
      </c>
    </row>
    <row r="17" spans="2:12" ht="15.5">
      <c r="B17" s="19"/>
      <c r="C17" s="20"/>
      <c r="D17" s="341"/>
      <c r="E17" s="341"/>
      <c r="F17" s="12"/>
      <c r="G17" s="69"/>
      <c r="H17" s="70"/>
      <c r="I17" s="71"/>
      <c r="J17" s="72"/>
      <c r="K17" s="73"/>
      <c r="L17" s="74"/>
    </row>
    <row r="18" spans="2:12" ht="15.5">
      <c r="B18" s="19"/>
      <c r="C18" s="20"/>
      <c r="D18" s="341" t="s">
        <v>41</v>
      </c>
      <c r="E18" s="341"/>
      <c r="F18" s="21"/>
      <c r="G18" s="57"/>
      <c r="H18" s="58"/>
      <c r="I18" s="59"/>
      <c r="J18" s="60"/>
      <c r="K18" s="61"/>
      <c r="L18" s="62"/>
    </row>
    <row r="19" spans="2:12" ht="15.5">
      <c r="B19" s="19"/>
      <c r="C19" s="20"/>
      <c r="D19" s="341"/>
      <c r="E19" s="341"/>
      <c r="F19" s="43">
        <v>5.08</v>
      </c>
      <c r="G19" s="75">
        <v>6.05</v>
      </c>
      <c r="H19" s="76">
        <v>7.05</v>
      </c>
      <c r="I19" s="77">
        <v>8.06</v>
      </c>
      <c r="J19" s="78">
        <v>9.06</v>
      </c>
      <c r="K19" s="79">
        <v>10.06</v>
      </c>
      <c r="L19" s="80">
        <v>11.01</v>
      </c>
    </row>
    <row r="20" spans="2:12" ht="15.5">
      <c r="B20" s="19"/>
      <c r="C20" s="20"/>
      <c r="D20" s="341"/>
      <c r="E20" s="341"/>
      <c r="F20" s="12"/>
      <c r="G20" s="69"/>
      <c r="H20" s="70"/>
      <c r="I20" s="71"/>
      <c r="J20" s="72"/>
      <c r="K20" s="73"/>
      <c r="L20" s="74"/>
    </row>
    <row r="21" spans="2:12" ht="15.75" customHeight="1">
      <c r="B21" s="19"/>
      <c r="C21" s="20"/>
      <c r="D21" s="342"/>
      <c r="E21" s="342"/>
      <c r="F21" s="21"/>
      <c r="G21" s="22"/>
      <c r="H21" s="23"/>
      <c r="I21" s="24"/>
      <c r="J21" s="25"/>
      <c r="K21" s="26"/>
      <c r="L21" s="27"/>
    </row>
    <row r="22" spans="2:12" ht="15.5">
      <c r="B22" s="19"/>
      <c r="C22" s="20"/>
      <c r="D22" s="338" t="s">
        <v>42</v>
      </c>
      <c r="E22" s="338"/>
      <c r="F22" s="43">
        <v>14.01273301071674</v>
      </c>
      <c r="G22" s="75">
        <v>13.6079865907456</v>
      </c>
      <c r="H22" s="76">
        <v>12.934706993127261</v>
      </c>
      <c r="I22" s="77">
        <v>12.17506099727674</v>
      </c>
      <c r="J22" s="78">
        <v>11.41856804800636</v>
      </c>
      <c r="K22" s="79">
        <v>10.748686921860299</v>
      </c>
      <c r="L22" s="80">
        <v>10.334880975836581</v>
      </c>
    </row>
    <row r="23" spans="2:12" ht="15.5">
      <c r="B23" s="19"/>
      <c r="C23" s="20"/>
      <c r="D23" s="338" t="s">
        <v>43</v>
      </c>
      <c r="E23" s="338"/>
      <c r="F23" s="12"/>
      <c r="G23" s="35"/>
      <c r="H23" s="36"/>
      <c r="I23" s="37"/>
      <c r="J23" s="38"/>
      <c r="K23" s="39"/>
      <c r="L23" s="40"/>
    </row>
    <row r="24" spans="2:12" ht="15.5">
      <c r="B24" s="19"/>
      <c r="C24" s="20"/>
      <c r="D24" s="343"/>
      <c r="E24" s="343"/>
      <c r="F24" s="21"/>
      <c r="G24" s="57"/>
      <c r="H24" s="58"/>
      <c r="I24" s="59"/>
      <c r="J24" s="60"/>
      <c r="K24" s="61"/>
      <c r="L24" s="62"/>
    </row>
    <row r="25" spans="2:12" ht="15.5">
      <c r="B25" s="19"/>
      <c r="C25" s="20"/>
      <c r="D25" s="338" t="s">
        <v>44</v>
      </c>
      <c r="E25" s="338"/>
      <c r="F25" s="81">
        <v>26.000856112217559</v>
      </c>
      <c r="G25" s="82">
        <v>28.607005493511942</v>
      </c>
      <c r="H25" s="83">
        <v>33.008726411276584</v>
      </c>
      <c r="I25" s="84">
        <v>37.819297190553236</v>
      </c>
      <c r="J25" s="85">
        <v>42.636483699236479</v>
      </c>
      <c r="K25" s="86">
        <v>46.982404604132192</v>
      </c>
      <c r="L25" s="87">
        <v>49.659241741296817</v>
      </c>
    </row>
    <row r="26" spans="2:12" ht="15.5">
      <c r="B26" s="19"/>
      <c r="C26" s="20"/>
      <c r="D26" s="338" t="s">
        <v>27</v>
      </c>
      <c r="E26" s="338"/>
      <c r="F26" s="12"/>
      <c r="G26" s="69"/>
      <c r="H26" s="70"/>
      <c r="I26" s="71"/>
      <c r="J26" s="72"/>
      <c r="K26" s="73"/>
      <c r="L26" s="74"/>
    </row>
    <row r="27" spans="2:12" ht="14.5">
      <c r="B27" s="88"/>
      <c r="C27" s="3"/>
      <c r="D27" s="20"/>
      <c r="E27" s="20"/>
      <c r="F27" s="20"/>
      <c r="G27" s="20"/>
      <c r="H27" s="20"/>
      <c r="I27" s="20"/>
      <c r="J27" s="20"/>
      <c r="K27" s="20"/>
      <c r="L27" s="20"/>
    </row>
    <row r="28" spans="2:12" ht="14.5">
      <c r="B28" s="20"/>
      <c r="C28" s="20"/>
      <c r="D28" s="2" t="s">
        <v>61</v>
      </c>
      <c r="F28" s="94" t="s">
        <v>46</v>
      </c>
      <c r="G28" s="94" t="s">
        <v>47</v>
      </c>
      <c r="H28" s="95" t="s">
        <v>48</v>
      </c>
    </row>
    <row r="29" spans="2:12" ht="14.5">
      <c r="D29" s="91" t="s">
        <v>9</v>
      </c>
      <c r="E29" s="91" t="s">
        <v>49</v>
      </c>
      <c r="F29" s="89">
        <v>105</v>
      </c>
      <c r="G29" s="96">
        <v>151</v>
      </c>
      <c r="H29" s="89">
        <v>8.9923000000000002</v>
      </c>
    </row>
    <row r="30" spans="2:12" ht="14.5">
      <c r="D30" s="2" t="s">
        <v>31</v>
      </c>
      <c r="E30" s="2" t="s">
        <v>50</v>
      </c>
      <c r="F30" s="89">
        <v>93</v>
      </c>
      <c r="G30" s="89">
        <v>40.654299999999999</v>
      </c>
      <c r="H30" s="89">
        <v>8.1518899999999999</v>
      </c>
    </row>
    <row r="31" spans="2:12" ht="14.5">
      <c r="D31" s="2" t="s">
        <v>36</v>
      </c>
      <c r="E31" s="2" t="s">
        <v>51</v>
      </c>
      <c r="F31" s="89">
        <v>93</v>
      </c>
      <c r="G31" s="89">
        <v>17.7089</v>
      </c>
      <c r="H31" s="89">
        <v>2.1727599999999998</v>
      </c>
    </row>
    <row r="32" spans="2:12" ht="14.25" customHeight="1">
      <c r="D32" s="2" t="s">
        <v>52</v>
      </c>
      <c r="E32" s="2" t="s">
        <v>53</v>
      </c>
      <c r="F32" s="89">
        <v>154</v>
      </c>
      <c r="G32" s="89">
        <v>41.453000000000003</v>
      </c>
      <c r="H32" s="89">
        <v>5.3894000000000002</v>
      </c>
    </row>
    <row r="33" spans="4:8" ht="14.5" hidden="1">
      <c r="F33" s="89">
        <v>154</v>
      </c>
      <c r="G33" s="89"/>
      <c r="H33" s="89"/>
    </row>
    <row r="34" spans="4:8" ht="14.5">
      <c r="D34" s="2" t="s">
        <v>42</v>
      </c>
      <c r="E34" s="2" t="s">
        <v>56</v>
      </c>
      <c r="F34" s="97">
        <v>156</v>
      </c>
      <c r="G34" s="97">
        <v>12.186</v>
      </c>
      <c r="H34" s="97">
        <v>1.1143799999999999</v>
      </c>
    </row>
    <row r="35" spans="4:8" ht="14.5">
      <c r="D35" s="93" t="s">
        <v>57</v>
      </c>
      <c r="E35" s="93" t="s">
        <v>49</v>
      </c>
      <c r="F35" s="94">
        <v>143</v>
      </c>
      <c r="G35" s="98">
        <v>37.82</v>
      </c>
      <c r="H35" s="94">
        <v>7.1769999999999996</v>
      </c>
    </row>
  </sheetData>
  <mergeCells count="35">
    <mergeCell ref="B1:L1"/>
    <mergeCell ref="G4:H4"/>
    <mergeCell ref="J4:K4"/>
    <mergeCell ref="Q4:R4"/>
    <mergeCell ref="T4:U4"/>
    <mergeCell ref="D6:E6"/>
    <mergeCell ref="N6:O6"/>
    <mergeCell ref="D7:E7"/>
    <mergeCell ref="N7:O7"/>
    <mergeCell ref="D5:E5"/>
    <mergeCell ref="N5:O5"/>
    <mergeCell ref="D8:E8"/>
    <mergeCell ref="N8:O8"/>
    <mergeCell ref="D11:E11"/>
    <mergeCell ref="N11:O11"/>
    <mergeCell ref="Q11:T13"/>
    <mergeCell ref="D12:E12"/>
    <mergeCell ref="N12:O12"/>
    <mergeCell ref="D9:E9"/>
    <mergeCell ref="Q9:T9"/>
    <mergeCell ref="D10:E10"/>
    <mergeCell ref="N10:O10"/>
    <mergeCell ref="Q10:T10"/>
    <mergeCell ref="D26:E26"/>
    <mergeCell ref="D13:E13"/>
    <mergeCell ref="N13:O13"/>
    <mergeCell ref="D14:E14"/>
    <mergeCell ref="N14:U14"/>
    <mergeCell ref="D15:E17"/>
    <mergeCell ref="D18:E20"/>
    <mergeCell ref="D21:E21"/>
    <mergeCell ref="D22:E22"/>
    <mergeCell ref="D23:E23"/>
    <mergeCell ref="D24:E24"/>
    <mergeCell ref="D25:E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V35"/>
  <sheetViews>
    <sheetView workbookViewId="0">
      <selection activeCell="M14" sqref="M14"/>
    </sheetView>
  </sheetViews>
  <sheetFormatPr defaultColWidth="8.7265625" defaultRowHeight="12.5"/>
  <cols>
    <col min="1" max="3" width="8.7265625" style="1"/>
    <col min="4" max="4" width="27" style="1" bestFit="1" customWidth="1"/>
    <col min="5" max="15" width="8.7265625" style="1"/>
    <col min="16" max="16" width="11.1796875" style="1" bestFit="1" customWidth="1"/>
    <col min="17" max="16384" width="8.7265625" style="1"/>
  </cols>
  <sheetData>
    <row r="1" spans="2:22" ht="76.5" customHeight="1">
      <c r="B1" s="348" t="s">
        <v>11</v>
      </c>
      <c r="C1" s="349"/>
      <c r="D1" s="349"/>
      <c r="E1" s="349"/>
      <c r="F1" s="349"/>
      <c r="G1" s="349"/>
      <c r="H1" s="349"/>
      <c r="I1" s="349"/>
      <c r="J1" s="349"/>
      <c r="K1" s="349"/>
      <c r="L1" s="350"/>
    </row>
    <row r="2" spans="2:22">
      <c r="O2" s="2"/>
      <c r="P2" s="2"/>
    </row>
    <row r="3" spans="2:22">
      <c r="C3" s="3"/>
      <c r="D3" s="4" t="s">
        <v>12</v>
      </c>
      <c r="E3" s="5"/>
      <c r="F3" s="5"/>
      <c r="G3" s="5"/>
      <c r="H3" s="5"/>
      <c r="I3" s="5"/>
      <c r="J3" s="5"/>
      <c r="K3" s="5"/>
      <c r="L3" s="5"/>
      <c r="O3" s="2"/>
      <c r="P3" s="2"/>
    </row>
    <row r="4" spans="2:22">
      <c r="C4" s="6"/>
      <c r="D4" s="7" t="s">
        <v>13</v>
      </c>
      <c r="E4" s="8"/>
      <c r="F4" s="8"/>
      <c r="G4" s="351" t="s">
        <v>14</v>
      </c>
      <c r="H4" s="351"/>
      <c r="I4" s="9" t="s">
        <v>15</v>
      </c>
      <c r="J4" s="352" t="s">
        <v>16</v>
      </c>
      <c r="K4" s="352"/>
      <c r="L4" s="10" t="s">
        <v>17</v>
      </c>
      <c r="N4" s="11" t="s">
        <v>18</v>
      </c>
      <c r="O4" s="8"/>
      <c r="P4" s="8"/>
      <c r="Q4" s="351" t="s">
        <v>14</v>
      </c>
      <c r="R4" s="351"/>
      <c r="S4" s="9" t="s">
        <v>15</v>
      </c>
      <c r="T4" s="352" t="s">
        <v>16</v>
      </c>
      <c r="U4" s="352"/>
      <c r="V4" s="10" t="s">
        <v>17</v>
      </c>
    </row>
    <row r="5" spans="2:22" ht="15.5">
      <c r="C5" s="6"/>
      <c r="D5" s="338" t="s">
        <v>19</v>
      </c>
      <c r="E5" s="338"/>
      <c r="F5" s="12" t="s">
        <v>20</v>
      </c>
      <c r="G5" s="13" t="s">
        <v>21</v>
      </c>
      <c r="H5" s="14" t="s">
        <v>22</v>
      </c>
      <c r="I5" s="15" t="s">
        <v>23</v>
      </c>
      <c r="J5" s="16" t="s">
        <v>24</v>
      </c>
      <c r="K5" s="17" t="s">
        <v>25</v>
      </c>
      <c r="L5" s="18" t="s">
        <v>26</v>
      </c>
      <c r="N5" s="338" t="s">
        <v>19</v>
      </c>
      <c r="O5" s="338"/>
      <c r="P5" s="12" t="s">
        <v>20</v>
      </c>
      <c r="Q5" s="13" t="s">
        <v>21</v>
      </c>
      <c r="R5" s="14" t="s">
        <v>22</v>
      </c>
      <c r="S5" s="15" t="s">
        <v>23</v>
      </c>
      <c r="T5" s="16" t="s">
        <v>24</v>
      </c>
      <c r="U5" s="17" t="s">
        <v>25</v>
      </c>
      <c r="V5" s="18" t="s">
        <v>26</v>
      </c>
    </row>
    <row r="6" spans="2:22" ht="15.5">
      <c r="B6" s="19"/>
      <c r="C6" s="20"/>
      <c r="D6" s="342"/>
      <c r="E6" s="342"/>
      <c r="F6" s="21"/>
      <c r="G6" s="22"/>
      <c r="H6" s="23"/>
      <c r="I6" s="24"/>
      <c r="J6" s="25"/>
      <c r="K6" s="26"/>
      <c r="L6" s="27"/>
      <c r="N6" s="342"/>
      <c r="O6" s="342"/>
      <c r="P6" s="21"/>
      <c r="Q6" s="22"/>
      <c r="R6" s="23"/>
      <c r="S6" s="24"/>
      <c r="T6" s="25"/>
      <c r="U6" s="26"/>
      <c r="V6" s="27"/>
    </row>
    <row r="7" spans="2:22" ht="15.5">
      <c r="B7" s="19"/>
      <c r="C7" s="20"/>
      <c r="D7" s="338" t="s">
        <v>9</v>
      </c>
      <c r="E7" s="338"/>
      <c r="F7" s="28">
        <v>140.249891798064</v>
      </c>
      <c r="G7" s="29">
        <v>142.72543467665838</v>
      </c>
      <c r="H7" s="30">
        <v>146.87777901880241</v>
      </c>
      <c r="I7" s="31">
        <v>151.61333300036202</v>
      </c>
      <c r="J7" s="32">
        <v>156.38455025307957</v>
      </c>
      <c r="K7" s="33">
        <v>160.5484871495164</v>
      </c>
      <c r="L7" s="34">
        <v>163.04111239617859</v>
      </c>
      <c r="N7" s="338" t="s">
        <v>9</v>
      </c>
      <c r="O7" s="338"/>
      <c r="P7" s="28"/>
      <c r="Q7" s="29">
        <v>142</v>
      </c>
      <c r="R7" s="30">
        <v>145.5</v>
      </c>
      <c r="S7" s="31">
        <v>150</v>
      </c>
      <c r="T7" s="32">
        <v>154</v>
      </c>
      <c r="U7" s="33">
        <v>157.5</v>
      </c>
      <c r="V7" s="34"/>
    </row>
    <row r="8" spans="2:22" ht="15.5">
      <c r="B8" s="19"/>
      <c r="C8" s="20"/>
      <c r="D8" s="338" t="s">
        <v>27</v>
      </c>
      <c r="E8" s="338"/>
      <c r="F8" s="12"/>
      <c r="G8" s="35"/>
      <c r="H8" s="36"/>
      <c r="I8" s="37"/>
      <c r="J8" s="38"/>
      <c r="K8" s="39"/>
      <c r="L8" s="40"/>
      <c r="N8" s="338" t="s">
        <v>27</v>
      </c>
      <c r="O8" s="338"/>
      <c r="P8" s="12"/>
      <c r="Q8" s="35"/>
      <c r="R8" s="36"/>
      <c r="S8" s="37"/>
      <c r="T8" s="38"/>
      <c r="U8" s="39"/>
      <c r="V8" s="40"/>
    </row>
    <row r="9" spans="2:22" ht="15.75" customHeight="1">
      <c r="B9" s="19"/>
      <c r="C9" s="20"/>
      <c r="D9" s="342"/>
      <c r="E9" s="342"/>
      <c r="F9" s="21"/>
      <c r="G9" s="22"/>
      <c r="H9" s="23"/>
      <c r="I9" s="24"/>
      <c r="J9" s="25"/>
      <c r="K9" s="26"/>
      <c r="L9" s="27"/>
      <c r="O9" s="41"/>
      <c r="P9" s="41" t="s">
        <v>28</v>
      </c>
      <c r="Q9" s="346" t="s">
        <v>29</v>
      </c>
      <c r="R9" s="346"/>
      <c r="S9" s="346"/>
      <c r="T9" s="346"/>
      <c r="U9" s="42" t="s">
        <v>30</v>
      </c>
    </row>
    <row r="10" spans="2:22" ht="15.5">
      <c r="B10" s="19"/>
      <c r="C10" s="20"/>
      <c r="D10" s="338" t="s">
        <v>31</v>
      </c>
      <c r="E10" s="338"/>
      <c r="F10" s="43">
        <v>30.062828999081962</v>
      </c>
      <c r="G10" s="44">
        <v>32.464725451471075</v>
      </c>
      <c r="H10" s="45">
        <v>36.482188636338762</v>
      </c>
      <c r="I10" s="46">
        <v>40.999341082414759</v>
      </c>
      <c r="J10" s="47">
        <v>45.510717023921778</v>
      </c>
      <c r="K10" s="48">
        <v>49.614747406931961</v>
      </c>
      <c r="L10" s="49">
        <v>52.051325004341301</v>
      </c>
      <c r="N10" s="339" t="s">
        <v>19</v>
      </c>
      <c r="O10" s="339"/>
      <c r="P10" s="50" t="s">
        <v>32</v>
      </c>
      <c r="Q10" s="347" t="s">
        <v>33</v>
      </c>
      <c r="R10" s="347"/>
      <c r="S10" s="347"/>
      <c r="T10" s="347"/>
      <c r="U10" s="51" t="s">
        <v>25</v>
      </c>
    </row>
    <row r="11" spans="2:22" ht="15.5">
      <c r="B11" s="19"/>
      <c r="C11" s="20"/>
      <c r="D11" s="338" t="s">
        <v>34</v>
      </c>
      <c r="E11" s="338"/>
      <c r="F11" s="12"/>
      <c r="G11" s="35"/>
      <c r="H11" s="36"/>
      <c r="I11" s="37"/>
      <c r="J11" s="38"/>
      <c r="K11" s="39"/>
      <c r="L11" s="40"/>
      <c r="N11" s="344"/>
      <c r="O11" s="344"/>
      <c r="P11" s="52"/>
      <c r="Q11" s="345" t="s">
        <v>35</v>
      </c>
      <c r="R11" s="345"/>
      <c r="S11" s="345"/>
      <c r="T11" s="345"/>
      <c r="U11" s="53"/>
    </row>
    <row r="12" spans="2:22" ht="15.5">
      <c r="B12" s="19"/>
      <c r="C12" s="20"/>
      <c r="D12" s="342"/>
      <c r="E12" s="342"/>
      <c r="F12" s="21"/>
      <c r="G12" s="22"/>
      <c r="H12" s="23"/>
      <c r="I12" s="24"/>
      <c r="J12" s="25"/>
      <c r="K12" s="26"/>
      <c r="L12" s="27"/>
      <c r="N12" s="339" t="s">
        <v>36</v>
      </c>
      <c r="O12" s="339"/>
      <c r="P12" s="54">
        <v>14.8</v>
      </c>
      <c r="Q12" s="345"/>
      <c r="R12" s="345"/>
      <c r="S12" s="345"/>
      <c r="T12" s="345"/>
      <c r="U12" s="55">
        <v>23.5</v>
      </c>
    </row>
    <row r="13" spans="2:22" ht="17.5">
      <c r="B13" s="19"/>
      <c r="C13" s="20"/>
      <c r="D13" s="338" t="s">
        <v>36</v>
      </c>
      <c r="E13" s="338"/>
      <c r="F13" s="43">
        <v>14.37508680452712</v>
      </c>
      <c r="G13" s="44">
        <v>15.146189983877658</v>
      </c>
      <c r="H13" s="45">
        <v>16.415437553377561</v>
      </c>
      <c r="I13" s="46">
        <v>17.848150694273038</v>
      </c>
      <c r="J13" s="47">
        <v>19.251761298151898</v>
      </c>
      <c r="K13" s="48">
        <v>20.535549071700981</v>
      </c>
      <c r="L13" s="49">
        <v>21.307974376610197</v>
      </c>
      <c r="N13" s="339" t="s">
        <v>37</v>
      </c>
      <c r="O13" s="339"/>
      <c r="P13" s="50"/>
      <c r="Q13" s="345"/>
      <c r="R13" s="345"/>
      <c r="S13" s="345"/>
      <c r="T13" s="345"/>
      <c r="U13" s="56"/>
    </row>
    <row r="14" spans="2:22" ht="17.5">
      <c r="B14" s="19"/>
      <c r="C14" s="20"/>
      <c r="D14" s="338" t="s">
        <v>38</v>
      </c>
      <c r="E14" s="338"/>
      <c r="F14" s="12"/>
      <c r="G14" s="35"/>
      <c r="H14" s="36"/>
      <c r="I14" s="37"/>
      <c r="J14" s="38"/>
      <c r="K14" s="39"/>
      <c r="L14" s="40"/>
      <c r="N14" s="340" t="s">
        <v>39</v>
      </c>
      <c r="O14" s="340"/>
      <c r="P14" s="340"/>
      <c r="Q14" s="340"/>
      <c r="R14" s="340"/>
      <c r="S14" s="340"/>
      <c r="T14" s="340"/>
      <c r="U14" s="340"/>
    </row>
    <row r="15" spans="2:22" ht="15.5">
      <c r="B15" s="19"/>
      <c r="C15" s="20"/>
      <c r="D15" s="341" t="s">
        <v>40</v>
      </c>
      <c r="E15" s="341"/>
      <c r="F15" s="21"/>
      <c r="G15" s="57"/>
      <c r="H15" s="58"/>
      <c r="I15" s="59"/>
      <c r="J15" s="60"/>
      <c r="K15" s="61"/>
      <c r="L15" s="62"/>
    </row>
    <row r="16" spans="2:22" ht="15.5">
      <c r="B16" s="19"/>
      <c r="C16" s="20"/>
      <c r="D16" s="341"/>
      <c r="E16" s="341"/>
      <c r="F16" s="28">
        <v>29.948167832491084</v>
      </c>
      <c r="G16" s="63">
        <v>31.534343916291284</v>
      </c>
      <c r="H16" s="64">
        <v>34.268123768601711</v>
      </c>
      <c r="I16" s="65">
        <v>37.286642071353484</v>
      </c>
      <c r="J16" s="66">
        <v>40.302331835700365</v>
      </c>
      <c r="K16" s="67">
        <v>43.012060894465222</v>
      </c>
      <c r="L16" s="68">
        <v>44.682838227476559</v>
      </c>
    </row>
    <row r="17" spans="2:12" ht="15.5">
      <c r="B17" s="19"/>
      <c r="C17" s="20"/>
      <c r="D17" s="341"/>
      <c r="E17" s="341"/>
      <c r="F17" s="12"/>
      <c r="G17" s="69"/>
      <c r="H17" s="70"/>
      <c r="I17" s="71"/>
      <c r="J17" s="72"/>
      <c r="K17" s="73"/>
      <c r="L17" s="74"/>
    </row>
    <row r="18" spans="2:12" ht="15.5">
      <c r="B18" s="19"/>
      <c r="C18" s="20"/>
      <c r="D18" s="341" t="s">
        <v>41</v>
      </c>
      <c r="E18" s="341"/>
      <c r="F18" s="21"/>
      <c r="G18" s="57"/>
      <c r="H18" s="58"/>
      <c r="I18" s="59"/>
      <c r="J18" s="60"/>
      <c r="K18" s="61"/>
      <c r="L18" s="62"/>
    </row>
    <row r="19" spans="2:12" ht="15.5">
      <c r="B19" s="19"/>
      <c r="C19" s="20"/>
      <c r="D19" s="341"/>
      <c r="E19" s="341"/>
      <c r="F19" s="43">
        <v>4.09</v>
      </c>
      <c r="G19" s="75">
        <v>5.05</v>
      </c>
      <c r="H19" s="76">
        <v>6.04</v>
      </c>
      <c r="I19" s="77">
        <v>7.03</v>
      </c>
      <c r="J19" s="78">
        <v>8.02</v>
      </c>
      <c r="K19" s="79">
        <v>8.11</v>
      </c>
      <c r="L19" s="80">
        <v>9.0500000000000007</v>
      </c>
    </row>
    <row r="20" spans="2:12" ht="15.5">
      <c r="B20" s="19"/>
      <c r="C20" s="20"/>
      <c r="D20" s="341"/>
      <c r="E20" s="341"/>
      <c r="F20" s="12"/>
      <c r="G20" s="69"/>
      <c r="H20" s="70"/>
      <c r="I20" s="71"/>
      <c r="J20" s="72"/>
      <c r="K20" s="73"/>
      <c r="L20" s="74"/>
    </row>
    <row r="21" spans="2:12" ht="15.75" customHeight="1">
      <c r="B21" s="19"/>
      <c r="C21" s="20"/>
      <c r="D21" s="342"/>
      <c r="E21" s="342"/>
      <c r="F21" s="21"/>
      <c r="G21" s="22"/>
      <c r="H21" s="23"/>
      <c r="I21" s="24"/>
      <c r="J21" s="25"/>
      <c r="K21" s="26"/>
      <c r="L21" s="27"/>
    </row>
    <row r="22" spans="2:12" ht="15.5">
      <c r="B22" s="19"/>
      <c r="C22" s="20"/>
      <c r="D22" s="338" t="s">
        <v>42</v>
      </c>
      <c r="E22" s="338"/>
      <c r="F22" s="43">
        <v>14.4583908523628</v>
      </c>
      <c r="G22" s="75">
        <v>14.105732085028041</v>
      </c>
      <c r="H22" s="76">
        <v>13.499340807295619</v>
      </c>
      <c r="I22" s="77">
        <v>12.853245569071557</v>
      </c>
      <c r="J22" s="78">
        <v>12.185099052854881</v>
      </c>
      <c r="K22" s="79">
        <v>11.585739849693038</v>
      </c>
      <c r="L22" s="80">
        <v>11.23751272893076</v>
      </c>
    </row>
    <row r="23" spans="2:12" ht="15.5">
      <c r="B23" s="19"/>
      <c r="C23" s="20"/>
      <c r="D23" s="338" t="s">
        <v>43</v>
      </c>
      <c r="E23" s="338"/>
      <c r="F23" s="12"/>
      <c r="G23" s="35"/>
      <c r="H23" s="36"/>
      <c r="I23" s="37"/>
      <c r="J23" s="38"/>
      <c r="K23" s="39"/>
      <c r="L23" s="40"/>
    </row>
    <row r="24" spans="2:12" ht="15.5">
      <c r="B24" s="19"/>
      <c r="C24" s="20"/>
      <c r="D24" s="343"/>
      <c r="E24" s="343"/>
      <c r="F24" s="21"/>
      <c r="G24" s="57"/>
      <c r="H24" s="58"/>
      <c r="I24" s="59"/>
      <c r="J24" s="60"/>
      <c r="K24" s="61"/>
      <c r="L24" s="62"/>
    </row>
    <row r="25" spans="2:12" ht="15.5">
      <c r="B25" s="19"/>
      <c r="C25" s="20"/>
      <c r="D25" s="338" t="s">
        <v>44</v>
      </c>
      <c r="E25" s="338"/>
      <c r="F25" s="81">
        <v>23.514881552686962</v>
      </c>
      <c r="G25" s="82">
        <v>25.477628945394542</v>
      </c>
      <c r="H25" s="83">
        <v>28.868999559540839</v>
      </c>
      <c r="I25" s="84">
        <v>32.526073182021278</v>
      </c>
      <c r="J25" s="85">
        <v>36.202939078461569</v>
      </c>
      <c r="K25" s="86">
        <v>39.531573617347746</v>
      </c>
      <c r="L25" s="87">
        <v>41.525772258534161</v>
      </c>
    </row>
    <row r="26" spans="2:12" ht="15.5">
      <c r="B26" s="19"/>
      <c r="C26" s="20"/>
      <c r="D26" s="338" t="s">
        <v>27</v>
      </c>
      <c r="E26" s="338"/>
      <c r="F26" s="12"/>
      <c r="G26" s="69"/>
      <c r="H26" s="70"/>
      <c r="I26" s="71"/>
      <c r="J26" s="72"/>
      <c r="K26" s="73"/>
      <c r="L26" s="74"/>
    </row>
    <row r="27" spans="2:12" ht="14.5">
      <c r="B27" s="88"/>
      <c r="C27" s="3"/>
      <c r="D27" s="20"/>
      <c r="E27" s="20"/>
      <c r="F27" s="20"/>
      <c r="G27" s="20"/>
      <c r="H27" s="20"/>
      <c r="I27" s="20"/>
      <c r="J27" s="20"/>
      <c r="K27" s="20"/>
      <c r="L27" s="20"/>
    </row>
    <row r="28" spans="2:12" ht="14.5">
      <c r="B28" s="20"/>
      <c r="C28" s="20"/>
      <c r="D28" s="2" t="s">
        <v>45</v>
      </c>
      <c r="F28" s="89" t="s">
        <v>46</v>
      </c>
      <c r="G28" s="89" t="s">
        <v>47</v>
      </c>
      <c r="H28" s="90" t="s">
        <v>48</v>
      </c>
    </row>
    <row r="29" spans="2:12" ht="14.5">
      <c r="D29" s="91" t="s">
        <v>9</v>
      </c>
      <c r="E29" s="91" t="s">
        <v>49</v>
      </c>
      <c r="F29" s="92">
        <v>97</v>
      </c>
      <c r="G29" s="92">
        <v>151.61600000000001</v>
      </c>
      <c r="H29" s="92">
        <v>6.9383999999999997</v>
      </c>
    </row>
    <row r="30" spans="2:12" ht="14.5">
      <c r="D30" s="2" t="s">
        <v>31</v>
      </c>
      <c r="E30" s="2" t="s">
        <v>50</v>
      </c>
      <c r="F30" s="89">
        <v>79</v>
      </c>
      <c r="G30" s="89">
        <v>41.023200000000003</v>
      </c>
      <c r="H30" s="89">
        <v>6.7103799999999998</v>
      </c>
    </row>
    <row r="31" spans="2:12" ht="14.5">
      <c r="D31" s="2" t="s">
        <v>36</v>
      </c>
      <c r="E31" s="2" t="s">
        <v>51</v>
      </c>
      <c r="F31" s="89">
        <v>79</v>
      </c>
      <c r="G31" s="89">
        <v>17.829000000000001</v>
      </c>
      <c r="H31" s="89">
        <v>2.1060599999999998</v>
      </c>
    </row>
    <row r="32" spans="2:12" ht="14.5">
      <c r="D32" s="2" t="s">
        <v>52</v>
      </c>
      <c r="E32" s="2" t="s">
        <v>53</v>
      </c>
      <c r="F32" s="89">
        <v>133</v>
      </c>
      <c r="G32" s="89">
        <v>37.28</v>
      </c>
      <c r="H32" s="89">
        <v>4.4669999999999996</v>
      </c>
    </row>
    <row r="33" spans="4:8" ht="14.5" hidden="1">
      <c r="D33" s="2" t="s">
        <v>54</v>
      </c>
      <c r="E33" s="2" t="s">
        <v>55</v>
      </c>
      <c r="F33" s="89">
        <v>133</v>
      </c>
      <c r="G33" s="89"/>
      <c r="H33" s="89"/>
    </row>
    <row r="34" spans="4:8" ht="14.5">
      <c r="D34" s="2" t="s">
        <v>42</v>
      </c>
      <c r="E34" s="2" t="s">
        <v>56</v>
      </c>
      <c r="F34" s="89">
        <v>129</v>
      </c>
      <c r="G34" s="89">
        <v>12.8447</v>
      </c>
      <c r="H34" s="89">
        <v>0.98340000000000005</v>
      </c>
    </row>
    <row r="35" spans="4:8" ht="14.5">
      <c r="D35" s="93" t="s">
        <v>57</v>
      </c>
      <c r="E35" s="93" t="s">
        <v>49</v>
      </c>
      <c r="F35" s="94">
        <v>124</v>
      </c>
      <c r="G35" s="94">
        <v>32.520000000000003</v>
      </c>
      <c r="H35" s="94">
        <v>5.4420000000000002</v>
      </c>
    </row>
  </sheetData>
  <mergeCells count="35">
    <mergeCell ref="B1:L1"/>
    <mergeCell ref="G4:H4"/>
    <mergeCell ref="J4:K4"/>
    <mergeCell ref="Q4:R4"/>
    <mergeCell ref="T4:U4"/>
    <mergeCell ref="D6:E6"/>
    <mergeCell ref="N6:O6"/>
    <mergeCell ref="D7:E7"/>
    <mergeCell ref="N7:O7"/>
    <mergeCell ref="D5:E5"/>
    <mergeCell ref="N5:O5"/>
    <mergeCell ref="D8:E8"/>
    <mergeCell ref="N8:O8"/>
    <mergeCell ref="D11:E11"/>
    <mergeCell ref="N11:O11"/>
    <mergeCell ref="Q11:T13"/>
    <mergeCell ref="D12:E12"/>
    <mergeCell ref="N12:O12"/>
    <mergeCell ref="D9:E9"/>
    <mergeCell ref="Q9:T9"/>
    <mergeCell ref="D10:E10"/>
    <mergeCell ref="N10:O10"/>
    <mergeCell ref="Q10:T10"/>
    <mergeCell ref="D26:E26"/>
    <mergeCell ref="D13:E13"/>
    <mergeCell ref="N13:O13"/>
    <mergeCell ref="D14:E14"/>
    <mergeCell ref="N14:U14"/>
    <mergeCell ref="D15:E17"/>
    <mergeCell ref="D18:E20"/>
    <mergeCell ref="D21:E21"/>
    <mergeCell ref="D22:E22"/>
    <mergeCell ref="D23:E23"/>
    <mergeCell ref="D24:E24"/>
    <mergeCell ref="D25:E2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3"/>
  <sheetViews>
    <sheetView topLeftCell="A49" zoomScale="80" zoomScaleNormal="80" zoomScalePageLayoutView="80" workbookViewId="0">
      <selection activeCell="B77" sqref="B77"/>
    </sheetView>
  </sheetViews>
  <sheetFormatPr defaultColWidth="9.1796875" defaultRowHeight="15.5"/>
  <cols>
    <col min="1" max="1" width="4" style="104" bestFit="1" customWidth="1"/>
    <col min="2" max="2" width="40.7265625" style="103" bestFit="1" customWidth="1"/>
    <col min="3" max="3" width="8.453125" style="104" customWidth="1"/>
    <col min="4" max="4" width="14.7265625" style="104" bestFit="1" customWidth="1"/>
    <col min="5" max="5" width="8.453125" style="104" bestFit="1" customWidth="1"/>
    <col min="6" max="6" width="11.1796875" style="104" customWidth="1"/>
    <col min="7" max="7" width="9.26953125" style="104" customWidth="1"/>
    <col min="8" max="8" width="3" style="103" customWidth="1"/>
    <col min="9" max="9" width="11.26953125" style="104" customWidth="1"/>
    <col min="10" max="10" width="7.1796875" style="104" bestFit="1" customWidth="1"/>
    <col min="11" max="11" width="8.1796875" style="103" bestFit="1" customWidth="1"/>
    <col min="12" max="12" width="7.81640625" style="104" bestFit="1" customWidth="1"/>
    <col min="13" max="13" width="7.7265625" style="104" bestFit="1" customWidth="1"/>
    <col min="14" max="14" width="8.1796875" style="104" bestFit="1" customWidth="1"/>
    <col min="15" max="15" width="7.81640625" style="104" bestFit="1" customWidth="1"/>
    <col min="16" max="16" width="6.453125" style="104" customWidth="1"/>
    <col min="17" max="17" width="2.453125" style="104" customWidth="1"/>
    <col min="18" max="18" width="7.81640625" style="104" bestFit="1" customWidth="1"/>
    <col min="19" max="19" width="7.7265625" style="104" bestFit="1" customWidth="1"/>
    <col min="20" max="20" width="8.1796875" style="104" bestFit="1" customWidth="1"/>
    <col min="21" max="21" width="4.453125" style="104" customWidth="1"/>
    <col min="22" max="22" width="10" style="104" customWidth="1"/>
    <col min="23" max="23" width="6.453125" style="104" customWidth="1"/>
    <col min="24" max="24" width="6.453125" style="105" customWidth="1"/>
    <col min="25" max="25" width="2.81640625" style="104" customWidth="1"/>
    <col min="26" max="26" width="9.1796875" style="104" customWidth="1"/>
    <col min="27" max="27" width="6.453125" style="104" customWidth="1"/>
    <col min="28" max="28" width="6.453125" style="105" customWidth="1"/>
    <col min="29" max="29" width="2.26953125" style="104" customWidth="1"/>
    <col min="30" max="30" width="8.1796875" style="104" customWidth="1"/>
    <col min="31" max="31" width="6.453125" style="104" customWidth="1"/>
    <col min="32" max="32" width="6.453125" style="105" customWidth="1"/>
    <col min="33" max="33" width="2.81640625" style="104" customWidth="1"/>
    <col min="34" max="34" width="7.81640625" style="104" bestFit="1" customWidth="1"/>
    <col min="35" max="35" width="7.7265625" style="104" bestFit="1" customWidth="1"/>
    <col min="36" max="36" width="8.1796875" style="104" bestFit="1" customWidth="1"/>
    <col min="37" max="37" width="7.81640625" style="104" bestFit="1" customWidth="1"/>
    <col min="38" max="38" width="6.453125" style="104" customWidth="1"/>
    <col min="39" max="39" width="4.453125" style="104" customWidth="1"/>
    <col min="40" max="40" width="9.453125" style="104" customWidth="1"/>
    <col min="41" max="41" width="7.26953125" style="104" bestFit="1" customWidth="1"/>
    <col min="42" max="42" width="7.81640625" style="104" bestFit="1" customWidth="1"/>
    <col min="43" max="43" width="6.26953125" style="104" bestFit="1" customWidth="1"/>
    <col min="44" max="44" width="4.453125" style="104" customWidth="1"/>
    <col min="45" max="45" width="9.453125" style="104" customWidth="1"/>
    <col min="46" max="46" width="6.1796875" style="104" customWidth="1"/>
    <col min="47" max="47" width="6.453125" style="104" bestFit="1" customWidth="1"/>
    <col min="48" max="48" width="6.26953125" style="104" bestFit="1" customWidth="1"/>
    <col min="49" max="49" width="4.453125" style="104" customWidth="1"/>
    <col min="50" max="50" width="11.26953125" style="104" customWidth="1"/>
    <col min="51" max="51" width="7.453125" style="104" bestFit="1" customWidth="1"/>
    <col min="52" max="52" width="6.453125" style="104" bestFit="1" customWidth="1"/>
    <col min="53" max="53" width="6.26953125" style="104" bestFit="1" customWidth="1"/>
    <col min="54" max="54" width="3.453125" style="105" customWidth="1"/>
    <col min="55" max="55" width="13.26953125" style="104" customWidth="1"/>
    <col min="56" max="56" width="5.1796875" style="104" bestFit="1" customWidth="1"/>
    <col min="57" max="57" width="8.1796875" style="104" bestFit="1" customWidth="1"/>
    <col min="58" max="58" width="7.1796875" style="104" bestFit="1" customWidth="1"/>
    <col min="59" max="59" width="3" style="103" customWidth="1"/>
    <col min="60" max="60" width="3.1796875" style="103" customWidth="1"/>
    <col min="61" max="61" width="11.453125" style="103" bestFit="1" customWidth="1"/>
    <col min="62" max="62" width="9.81640625" style="103" bestFit="1" customWidth="1"/>
    <col min="63" max="63" width="12.453125" style="104" customWidth="1"/>
    <col min="64" max="64" width="10" style="104" bestFit="1" customWidth="1"/>
    <col min="65" max="16384" width="9.1796875" style="103"/>
  </cols>
  <sheetData>
    <row r="1" spans="1:64" s="101" customFormat="1" ht="50.5" customHeight="1">
      <c r="A1" s="99" t="s">
        <v>0</v>
      </c>
      <c r="B1" s="99" t="s">
        <v>1</v>
      </c>
      <c r="C1" s="99" t="s">
        <v>5</v>
      </c>
      <c r="D1" s="99" t="s">
        <v>4</v>
      </c>
      <c r="E1" s="100" t="s">
        <v>6</v>
      </c>
      <c r="F1" s="100" t="s">
        <v>65</v>
      </c>
      <c r="G1" s="99" t="s">
        <v>8</v>
      </c>
      <c r="I1" s="100" t="s">
        <v>66</v>
      </c>
      <c r="J1" s="99" t="s">
        <v>8</v>
      </c>
      <c r="L1" s="100" t="s">
        <v>63</v>
      </c>
      <c r="M1" s="100" t="s">
        <v>62</v>
      </c>
      <c r="N1" s="99" t="s">
        <v>3</v>
      </c>
      <c r="O1" s="99" t="s">
        <v>7</v>
      </c>
      <c r="P1" s="99" t="s">
        <v>8</v>
      </c>
      <c r="Q1" s="102"/>
      <c r="R1" s="100" t="s">
        <v>88</v>
      </c>
      <c r="S1" s="100" t="s">
        <v>62</v>
      </c>
      <c r="T1" s="99" t="s">
        <v>8</v>
      </c>
      <c r="U1" s="102"/>
      <c r="V1" s="100" t="s">
        <v>97</v>
      </c>
      <c r="W1" s="99" t="s">
        <v>8</v>
      </c>
      <c r="X1" s="102"/>
      <c r="Y1" s="102"/>
      <c r="Z1" s="100" t="s">
        <v>89</v>
      </c>
      <c r="AA1" s="99" t="s">
        <v>8</v>
      </c>
      <c r="AB1" s="102"/>
      <c r="AC1" s="102"/>
      <c r="AD1" s="100" t="s">
        <v>90</v>
      </c>
      <c r="AE1" s="99" t="s">
        <v>8</v>
      </c>
      <c r="AF1" s="102"/>
      <c r="AG1" s="102"/>
      <c r="AH1" s="100" t="s">
        <v>93</v>
      </c>
      <c r="AI1" s="100" t="s">
        <v>62</v>
      </c>
      <c r="AJ1" s="99" t="s">
        <v>3</v>
      </c>
      <c r="AK1" s="99" t="s">
        <v>7</v>
      </c>
      <c r="AL1" s="99" t="s">
        <v>8</v>
      </c>
      <c r="AM1" s="102"/>
      <c r="AN1" s="100" t="s">
        <v>102</v>
      </c>
      <c r="AO1" s="99" t="s">
        <v>3</v>
      </c>
      <c r="AP1" s="99" t="s">
        <v>7</v>
      </c>
      <c r="AQ1" s="99" t="s">
        <v>8</v>
      </c>
      <c r="AR1" s="102"/>
      <c r="AS1" s="100" t="s">
        <v>92</v>
      </c>
      <c r="AT1" s="99" t="s">
        <v>3</v>
      </c>
      <c r="AU1" s="99" t="s">
        <v>7</v>
      </c>
      <c r="AV1" s="99" t="s">
        <v>8</v>
      </c>
      <c r="AW1" s="102"/>
      <c r="AX1" s="100" t="s">
        <v>103</v>
      </c>
      <c r="AY1" s="99" t="s">
        <v>3</v>
      </c>
      <c r="AZ1" s="99" t="s">
        <v>7</v>
      </c>
      <c r="BA1" s="99" t="s">
        <v>8</v>
      </c>
      <c r="BB1" s="102"/>
      <c r="BC1" s="100" t="s">
        <v>64</v>
      </c>
      <c r="BD1" s="99" t="s">
        <v>3</v>
      </c>
      <c r="BE1" s="99" t="s">
        <v>7</v>
      </c>
      <c r="BF1" s="99" t="s">
        <v>8</v>
      </c>
      <c r="BH1" s="102"/>
      <c r="BI1" s="100" t="s">
        <v>10</v>
      </c>
      <c r="BJ1" s="99" t="s">
        <v>8</v>
      </c>
      <c r="BK1" s="100" t="s">
        <v>83</v>
      </c>
      <c r="BL1" s="100" t="s">
        <v>87</v>
      </c>
    </row>
    <row r="2" spans="1:64">
      <c r="F2" s="105"/>
      <c r="I2" s="105"/>
      <c r="L2" s="105"/>
      <c r="M2" s="105"/>
      <c r="N2" s="115">
        <v>10</v>
      </c>
      <c r="O2" s="104">
        <v>10</v>
      </c>
      <c r="R2" s="105"/>
      <c r="S2" s="105"/>
      <c r="V2" s="105"/>
      <c r="Z2" s="105"/>
      <c r="AD2" s="105"/>
      <c r="AH2" s="105"/>
      <c r="AI2" s="105"/>
      <c r="AJ2" s="115">
        <v>10</v>
      </c>
      <c r="AK2" s="104">
        <v>7</v>
      </c>
      <c r="AN2" s="105"/>
      <c r="AO2" s="115">
        <v>5</v>
      </c>
      <c r="AP2" s="104">
        <v>7</v>
      </c>
      <c r="AS2" s="105"/>
      <c r="AT2" s="115">
        <v>10</v>
      </c>
      <c r="AU2" s="104">
        <v>7</v>
      </c>
      <c r="AX2" s="105"/>
      <c r="AY2" s="115">
        <v>15</v>
      </c>
      <c r="AZ2" s="104">
        <v>7</v>
      </c>
      <c r="BC2" s="105"/>
      <c r="BD2" s="115">
        <v>50</v>
      </c>
      <c r="BE2" s="104">
        <v>10</v>
      </c>
      <c r="BH2" s="105"/>
      <c r="BI2" s="116">
        <f>SUM(N2,AJ2,AO2,AT2,AY2,BD2)</f>
        <v>100</v>
      </c>
    </row>
    <row r="3" spans="1:64">
      <c r="A3" s="104">
        <v>1</v>
      </c>
      <c r="B3" s="103" t="s">
        <v>106</v>
      </c>
      <c r="C3" s="132"/>
      <c r="D3" s="104" t="s">
        <v>95</v>
      </c>
      <c r="E3" s="122" t="s">
        <v>71</v>
      </c>
      <c r="F3" s="106"/>
      <c r="G3" s="108" t="e">
        <f t="shared" ref="G3:G31" si="0">RANK(F3,F3:F32,1)</f>
        <v>#N/A</v>
      </c>
      <c r="H3" s="109"/>
      <c r="I3" s="106"/>
      <c r="J3" s="108" t="e">
        <f t="shared" ref="J3:J21" si="1">RANK(I3,I3:I42,1)</f>
        <v>#N/A</v>
      </c>
      <c r="K3" s="109"/>
      <c r="L3" s="122">
        <v>161.30000000000001</v>
      </c>
      <c r="M3" s="107">
        <f>IF(ISNUMBER(L3),IF(L3&lt;='Reference (GIRLS)'!$F$7,5,IF(L3&lt;='Reference (GIRLS)'!$G$7,10,IF(L3&lt;='Reference (GIRLS)'!$H$7,25,IF(L3&lt;='Reference (GIRLS)'!$I$7,50,IF(L3&lt;='Reference (GIRLS)'!$J$7,75,IF(L3&lt;='Reference (GIRLS)'!$K$7,90,IF(L3&lt;='Reference (GIRLS)'!$L$7,95,IF(L3&gt;'Reference (GIRLS)'!$L$7,95)))))))),"")</f>
        <v>95</v>
      </c>
      <c r="N3" s="107">
        <f>N2/O2*O3</f>
        <v>10</v>
      </c>
      <c r="O3" s="104" t="str">
        <f>IF(M3=95,"10",IF(M3=90,"8",IF(M3=75,"6",IF(M3=50,"4",IF(M3=25,"2",IF(M3=10,"1",IF(M3=5,"0")))))))</f>
        <v>10</v>
      </c>
      <c r="P3" s="108">
        <f>RANK(L3,$L$3:$L$32)</f>
        <v>6</v>
      </c>
      <c r="Q3" s="114"/>
      <c r="R3" s="122">
        <v>57.42</v>
      </c>
      <c r="S3" s="107">
        <f>IF(ISNUMBER(R3),IF(R3&lt;='Reference (GIRLS)'!$F$10,5,IF(R3&lt;='Reference (GIRLS)'!$G$10,10,IF(R3&lt;='Reference (GIRLS)'!$H$10,25,IF(R3&lt;='Reference (GIRLS)'!$I$10,50,IF(R3&lt;='Reference (GIRLS)'!$J$10,75,IF(R3&lt;='Reference (GIRLS)'!$K$10,90,IF(R3&lt;='Reference (GIRLS)'!$L$10,95,IF(R3&gt;'Reference (GIRLS)'!$L$10,95)))))))),"")</f>
        <v>95</v>
      </c>
      <c r="T3" s="108">
        <f>RANK(R3,$R$3:$R$32)</f>
        <v>3</v>
      </c>
      <c r="U3" s="114"/>
      <c r="V3" s="122">
        <v>34</v>
      </c>
      <c r="W3" s="108">
        <f>RANK(V3,$V$3:$V$32)</f>
        <v>3</v>
      </c>
      <c r="X3" s="114"/>
      <c r="Y3" s="114"/>
      <c r="Z3" s="122">
        <v>154</v>
      </c>
      <c r="AA3" s="108">
        <f>RANK(Z3,$Z$3:$Z$32)</f>
        <v>4</v>
      </c>
      <c r="AB3" s="114"/>
      <c r="AC3" s="114"/>
      <c r="AD3" s="122">
        <v>23</v>
      </c>
      <c r="AE3" s="108">
        <f>RANK(AD3,$AD$3:$AD$32)</f>
        <v>5</v>
      </c>
      <c r="AF3" s="114"/>
      <c r="AG3" s="114"/>
      <c r="AH3" s="122">
        <v>62</v>
      </c>
      <c r="AI3" s="107">
        <f>IF(ISNUMBER(AH3),IF(AH3&lt;='Reference (GIRLS)'!$F$25,5,IF(AH3&lt;='Reference (GIRLS)'!$G$25,10,IF(AH3&lt;='Reference (GIRLS)'!$H$25,25,IF(AH3&lt;='Reference (GIRLS)'!$I$25,50,IF(AH3&lt;='Reference (GIRLS)'!$J$25,75,IF(AH3&lt;='Reference (GIRLS)'!$K$25,90,IF(AH3&lt;='Reference (GIRLS)'!$L$25,95,IF(AH3&gt;'Reference (GIRLS)'!$L$25,95)))))))),"")</f>
        <v>95</v>
      </c>
      <c r="AJ3" s="107">
        <f>AJ2/AK2*AK3</f>
        <v>10</v>
      </c>
      <c r="AK3" s="104" t="str">
        <f>IF(AH3&gt;=50,"7",IF(AH3&gt;=47,"6",IF(AH3&gt;=44,"5",IF(AH3&gt;=40,"4",IF(AH3&gt;=37,"3",IF(AH3&gt;=34,"2",IF(AH3&lt;34,"1")))))))</f>
        <v>7</v>
      </c>
      <c r="AL3" s="108">
        <f t="shared" ref="AL3:AL32" si="2">RANK(AH3,$AH$3:$AH$32)</f>
        <v>1</v>
      </c>
      <c r="AM3" s="114"/>
      <c r="AN3" s="187">
        <v>0.10277777777777779</v>
      </c>
      <c r="AO3" s="107">
        <f>AO2/AP2*AP3</f>
        <v>0.7142857142857143</v>
      </c>
      <c r="AP3" s="104" t="str">
        <f>IF(AN3&lt;=TIME(2,0,0),"7",IF(AN3&lt;=TIME(2,5,0),"6",IF(AN3&lt;=TIME(2,10,0),"5",IF(AN3&lt;=TIME(2,15,0),"4",IF(AN3&lt;=TIME(2,20,0),"3",IF(AN3&lt;=TIME(2,25,0),"2",IF(AN3&gt;TIME(2,25,0),"1")))))))</f>
        <v>1</v>
      </c>
      <c r="AQ3" s="108">
        <f>RANK(AN3,AN3:AN32,1)</f>
        <v>17</v>
      </c>
      <c r="AR3" s="114"/>
      <c r="AS3" s="186">
        <v>9.17</v>
      </c>
      <c r="AT3" s="107">
        <f>AT2/AU2*AU3</f>
        <v>10</v>
      </c>
      <c r="AU3" s="104" t="str">
        <f>IF(AS3&gt;=7,"7",IF(AS3&gt;=6.5,"6",IF(AS3&gt;=6,"5",IF(AS3&gt;=5.5,"4",IF(AS3&gt;=5,"3",IF(AS3&gt;=4.5,"2",IF(AS3&lt;4.5,"1")))))))</f>
        <v>7</v>
      </c>
      <c r="AV3" s="108">
        <f>RANK(AS3,$AS$3:$AS$32)</f>
        <v>3</v>
      </c>
      <c r="AW3" s="114"/>
      <c r="AX3" s="192">
        <v>7.194</v>
      </c>
      <c r="AY3" s="107">
        <f>AY2/AZ2*AZ3</f>
        <v>15</v>
      </c>
      <c r="AZ3" s="104" t="str">
        <f>IF(AX3&lt;=7.5,"7",IF(AX3&lt;=7.6,"6",IF(AX3&lt;=7.7,"5",IF(AX3&lt;=7.8,"4",IF(AX3&lt;=7.9,"3",IF(AX3&lt;=8,"2",IF(AX3&gt;8,"1")))))))</f>
        <v>7</v>
      </c>
      <c r="BA3" s="108">
        <f>RANK(AX3,AX3:AX32,1)</f>
        <v>5</v>
      </c>
      <c r="BB3" s="114"/>
      <c r="BC3" s="122">
        <v>83</v>
      </c>
      <c r="BD3" s="107">
        <f>BD2/BE2*BE3</f>
        <v>40</v>
      </c>
      <c r="BE3" s="104" t="str">
        <f>IF(BC3&gt;=90,"10",IF(BC3&gt;=80,"8",IF(BC3&gt;=70,"6",IF(BC3&gt;=60,"4",IF(BC3&gt;=50,"2",IF(BC3&lt;50,"0"))))))</f>
        <v>8</v>
      </c>
      <c r="BF3" s="108">
        <f>RANK(BC3,$BC$3:$BC$32)</f>
        <v>1</v>
      </c>
      <c r="BG3" s="109"/>
      <c r="BH3" s="110"/>
      <c r="BI3" s="107">
        <f>SUM(N3,AJ3,AO3,AT3,AY3,BD3)</f>
        <v>85.714285714285722</v>
      </c>
      <c r="BJ3" s="111">
        <f t="shared" ref="BJ3:BJ34" si="3">RANK(BI3,$BI$3:$BI$62)</f>
        <v>2</v>
      </c>
      <c r="BK3" s="104" t="s">
        <v>84</v>
      </c>
      <c r="BL3" s="132" t="s">
        <v>104</v>
      </c>
    </row>
    <row r="4" spans="1:64">
      <c r="A4" s="104">
        <v>2</v>
      </c>
      <c r="B4" s="103" t="s">
        <v>107</v>
      </c>
      <c r="C4" s="132"/>
      <c r="D4" s="104" t="s">
        <v>95</v>
      </c>
      <c r="E4" s="122" t="s">
        <v>71</v>
      </c>
      <c r="F4" s="106"/>
      <c r="G4" s="108" t="e">
        <f t="shared" si="0"/>
        <v>#N/A</v>
      </c>
      <c r="H4" s="109"/>
      <c r="I4" s="106"/>
      <c r="J4" s="108" t="e">
        <f t="shared" si="1"/>
        <v>#N/A</v>
      </c>
      <c r="K4" s="109"/>
      <c r="L4" s="122">
        <v>163.5</v>
      </c>
      <c r="M4" s="107">
        <f>IF(ISNUMBER(L4),IF(L4&lt;='Reference (GIRLS)'!$F$7,5,IF(L4&lt;='Reference (GIRLS)'!$G$7,10,IF(L4&lt;='Reference (GIRLS)'!$H$7,25,IF(L4&lt;='Reference (GIRLS)'!$I$7,50,IF(L4&lt;='Reference (GIRLS)'!$J$7,75,IF(L4&lt;='Reference (GIRLS)'!$K$7,90,IF(L4&lt;='Reference (GIRLS)'!$L$7,95,IF(L4&gt;'Reference (GIRLS)'!$L$7,95)))))))),"")</f>
        <v>95</v>
      </c>
      <c r="N4" s="107">
        <f>N2/O2*O4</f>
        <v>10</v>
      </c>
      <c r="O4" s="104" t="str">
        <f t="shared" ref="O4:O32" si="4">IF(M4=95,"10",IF(M4=90,"8",IF(M4=75,"6",IF(M4=50,"4",IF(M4=25,"2",IF(M4=10,"1",IF(M4=5,"0")))))))</f>
        <v>10</v>
      </c>
      <c r="P4" s="108">
        <f t="shared" ref="P4:P32" si="5">RANK(L4,$L$3:$L$32)</f>
        <v>4</v>
      </c>
      <c r="Q4" s="114"/>
      <c r="R4" s="122">
        <v>49.4</v>
      </c>
      <c r="S4" s="107">
        <f>IF(ISNUMBER(R4),IF(R4&lt;='Reference (GIRLS)'!$F$10,5,IF(R4&lt;='Reference (GIRLS)'!$G$10,10,IF(R4&lt;='Reference (GIRLS)'!$H$10,25,IF(R4&lt;='Reference (GIRLS)'!$I$10,50,IF(R4&lt;='Reference (GIRLS)'!$J$10,75,IF(R4&lt;='Reference (GIRLS)'!$K$10,90,IF(R4&lt;='Reference (GIRLS)'!$L$10,95,IF(R4&gt;'Reference (GIRLS)'!$L$10,95)))))))),"")</f>
        <v>90</v>
      </c>
      <c r="T4" s="108">
        <f t="shared" ref="T4:T32" si="6">RANK(R4,$R$3:$R$32)</f>
        <v>4</v>
      </c>
      <c r="U4" s="114"/>
      <c r="V4" s="122">
        <v>33</v>
      </c>
      <c r="W4" s="108">
        <f t="shared" ref="W4:W32" si="7">RANK(V4,$V$3:$V$32)</f>
        <v>4</v>
      </c>
      <c r="X4" s="114"/>
      <c r="Y4" s="114"/>
      <c r="Z4" s="122">
        <v>159</v>
      </c>
      <c r="AA4" s="108">
        <f t="shared" ref="AA4:AA32" si="8">RANK(Z4,$Z$3:$Z$32)</f>
        <v>3</v>
      </c>
      <c r="AB4" s="114"/>
      <c r="AC4" s="114"/>
      <c r="AD4" s="122">
        <v>159</v>
      </c>
      <c r="AE4" s="108">
        <f t="shared" ref="AE4:AE32" si="9">RANK(AD4,$AD$3:$AD$32)</f>
        <v>3</v>
      </c>
      <c r="AF4" s="114"/>
      <c r="AG4" s="114"/>
      <c r="AH4" s="122">
        <v>56</v>
      </c>
      <c r="AI4" s="107">
        <f>IF(ISNUMBER(AH4),IF(AH4&lt;='Reference (GIRLS)'!$F$25,5,IF(AH4&lt;='Reference (GIRLS)'!$G$25,10,IF(AH4&lt;='Reference (GIRLS)'!$H$25,25,IF(AH4&lt;='Reference (GIRLS)'!$I$25,50,IF(AH4&lt;='Reference (GIRLS)'!$J$25,75,IF(AH4&lt;='Reference (GIRLS)'!$K$25,90,IF(AH4&lt;='Reference (GIRLS)'!$L$25,95,IF(AH4&gt;'Reference (GIRLS)'!$L$25,95)))))))),"")</f>
        <v>95</v>
      </c>
      <c r="AJ4" s="107">
        <f>AJ2/AK2*AK4</f>
        <v>10</v>
      </c>
      <c r="AK4" s="104" t="str">
        <f t="shared" ref="AK4:AK32" si="10">IF(AH4&gt;=50,"7",IF(AH4&gt;=47,"6",IF(AH4&gt;=44,"5",IF(AH4&gt;=40,"4",IF(AH4&gt;=37,"3",IF(AH4&gt;=34,"2",IF(AH4&lt;34,"1")))))))</f>
        <v>7</v>
      </c>
      <c r="AL4" s="108">
        <f t="shared" si="2"/>
        <v>3</v>
      </c>
      <c r="AM4" s="114"/>
      <c r="AN4" s="187">
        <v>8.6111111111111124E-2</v>
      </c>
      <c r="AO4" s="107">
        <f>AO2/AP2*AP4</f>
        <v>4.2857142857142856</v>
      </c>
      <c r="AP4" s="104" t="str">
        <f t="shared" ref="AP4:AP32" si="11">IF(AN4&lt;=TIME(2,0,0),"7",IF(AN4&lt;=TIME(2,5,0),"6",IF(AN4&lt;=TIME(2,10,0),"5",IF(AN4&lt;=TIME(2,15,0),"4",IF(AN4&lt;=TIME(2,20,0),"3",IF(AN4&lt;=TIME(2,25,0),"2",IF(AN4&gt;TIME(2,25,0),"1")))))))</f>
        <v>6</v>
      </c>
      <c r="AQ4" s="108">
        <f>RANK(AN4,AN3:AN32,1)</f>
        <v>7</v>
      </c>
      <c r="AR4" s="114"/>
      <c r="AS4" s="186">
        <v>8.82</v>
      </c>
      <c r="AT4" s="107">
        <f>AT2/AU2*AU4</f>
        <v>10</v>
      </c>
      <c r="AU4" s="104" t="str">
        <f t="shared" ref="AU4:AU32" si="12">IF(AS4&gt;=7,"7",IF(AS4&gt;=6.5,"6",IF(AS4&gt;=6,"5",IF(AS4&gt;=5.5,"4",IF(AS4&gt;=5,"3",IF(AS4&gt;=4.5,"2",IF(AS4&lt;4.5,"1")))))))</f>
        <v>7</v>
      </c>
      <c r="AV4" s="108">
        <f t="shared" ref="AV4:AV31" si="13">RANK(AS4,$AS$3:$AS$32)</f>
        <v>8</v>
      </c>
      <c r="AW4" s="114"/>
      <c r="AX4" s="192">
        <v>6.9290000000000003</v>
      </c>
      <c r="AY4" s="107">
        <f>AY2/AZ2*AZ4</f>
        <v>15</v>
      </c>
      <c r="AZ4" s="104" t="str">
        <f t="shared" ref="AZ4:AZ32" si="14">IF(AX4&lt;=7.5,"7",IF(AX4&lt;=7.6,"6",IF(AX4&lt;=7.7,"5",IF(AX4&lt;=7.8,"4",IF(AX4&lt;=7.9,"3",IF(AX4&lt;=8,"2",IF(AX4&gt;8,"1")))))))</f>
        <v>7</v>
      </c>
      <c r="BA4" s="108">
        <f>RANK(AX4,AX3:AX32,1)</f>
        <v>1</v>
      </c>
      <c r="BB4" s="114"/>
      <c r="BC4" s="122">
        <v>81</v>
      </c>
      <c r="BD4" s="107">
        <f>BD2/BE2*BE4</f>
        <v>40</v>
      </c>
      <c r="BE4" s="104" t="str">
        <f t="shared" ref="BE4:BE67" si="15">IF(BC4&gt;=90,"10",IF(BC4&gt;=80,"8",IF(BC4&gt;=70,"6",IF(BC4&gt;=60,"4",IF(BC4&gt;=50,"2",IF(BC4&lt;50,"0"))))))</f>
        <v>8</v>
      </c>
      <c r="BF4" s="108">
        <f t="shared" ref="BF4:BF32" si="16">RANK(BC4,$BC$3:$BC$32)</f>
        <v>2</v>
      </c>
      <c r="BG4" s="109"/>
      <c r="BH4" s="110"/>
      <c r="BI4" s="107">
        <f t="shared" ref="BI4:BI67" si="17">SUM(N4,AJ4,AO4,AT4,AY4,BD4)</f>
        <v>89.285714285714278</v>
      </c>
      <c r="BJ4" s="111">
        <f t="shared" si="3"/>
        <v>1</v>
      </c>
      <c r="BK4" s="104" t="s">
        <v>84</v>
      </c>
    </row>
    <row r="5" spans="1:64">
      <c r="A5" s="104">
        <v>3</v>
      </c>
      <c r="B5" s="103" t="s">
        <v>108</v>
      </c>
      <c r="D5" s="104" t="s">
        <v>95</v>
      </c>
      <c r="E5" s="122" t="s">
        <v>71</v>
      </c>
      <c r="F5" s="106"/>
      <c r="G5" s="108" t="e">
        <f t="shared" si="0"/>
        <v>#N/A</v>
      </c>
      <c r="H5" s="109"/>
      <c r="I5" s="106"/>
      <c r="J5" s="108" t="e">
        <f t="shared" si="1"/>
        <v>#N/A</v>
      </c>
      <c r="K5" s="109"/>
      <c r="L5" s="122">
        <v>163.69999999999999</v>
      </c>
      <c r="M5" s="107">
        <f>IF(ISNUMBER(L5),IF(L5&lt;='Reference (GIRLS)'!$F$7,5,IF(L5&lt;='Reference (GIRLS)'!$G$7,10,IF(L5&lt;='Reference (GIRLS)'!$H$7,25,IF(L5&lt;='Reference (GIRLS)'!$I$7,50,IF(L5&lt;='Reference (GIRLS)'!$J$7,75,IF(L5&lt;='Reference (GIRLS)'!$K$7,90,IF(L5&lt;='Reference (GIRLS)'!$L$7,95,IF(L5&gt;'Reference (GIRLS)'!$L$7,95)))))))),"")</f>
        <v>95</v>
      </c>
      <c r="N5" s="107">
        <f>N2/O2*O5</f>
        <v>10</v>
      </c>
      <c r="O5" s="104" t="str">
        <f t="shared" si="4"/>
        <v>10</v>
      </c>
      <c r="P5" s="108">
        <f t="shared" si="5"/>
        <v>3</v>
      </c>
      <c r="Q5" s="114"/>
      <c r="R5" s="122">
        <v>43.02</v>
      </c>
      <c r="S5" s="107">
        <f>IF(ISNUMBER(R5),IF(R5&lt;='Reference (GIRLS)'!$F$10,5,IF(R5&lt;='Reference (GIRLS)'!$G$10,10,IF(R5&lt;='Reference (GIRLS)'!$H$10,25,IF(R5&lt;='Reference (GIRLS)'!$I$10,50,IF(R5&lt;='Reference (GIRLS)'!$J$10,75,IF(R5&lt;='Reference (GIRLS)'!$K$10,90,IF(R5&lt;='Reference (GIRLS)'!$L$10,95,IF(R5&gt;'Reference (GIRLS)'!$L$10,95)))))))),"")</f>
        <v>75</v>
      </c>
      <c r="T5" s="108">
        <f t="shared" si="6"/>
        <v>9</v>
      </c>
      <c r="U5" s="114"/>
      <c r="V5" s="122">
        <v>23</v>
      </c>
      <c r="W5" s="108">
        <f t="shared" si="7"/>
        <v>5</v>
      </c>
      <c r="X5" s="114"/>
      <c r="Y5" s="114"/>
      <c r="Z5" s="122">
        <v>146</v>
      </c>
      <c r="AA5" s="108">
        <f t="shared" si="8"/>
        <v>5</v>
      </c>
      <c r="AB5" s="114"/>
      <c r="AC5" s="114"/>
      <c r="AD5" s="122">
        <v>146</v>
      </c>
      <c r="AE5" s="108">
        <f t="shared" si="9"/>
        <v>4</v>
      </c>
      <c r="AF5" s="114"/>
      <c r="AG5" s="114"/>
      <c r="AH5" s="122">
        <v>50</v>
      </c>
      <c r="AI5" s="107">
        <f>IF(ISNUMBER(AH5),IF(AH5&lt;='Reference (GIRLS)'!$F$25,5,IF(AH5&lt;='Reference (GIRLS)'!$G$25,10,IF(AH5&lt;='Reference (GIRLS)'!$H$25,25,IF(AH5&lt;='Reference (GIRLS)'!$I$25,50,IF(AH5&lt;='Reference (GIRLS)'!$J$25,75,IF(AH5&lt;='Reference (GIRLS)'!$K$25,90,IF(AH5&lt;='Reference (GIRLS)'!$L$25,95,IF(AH5&gt;'Reference (GIRLS)'!$L$25,95)))))))),"")</f>
        <v>95</v>
      </c>
      <c r="AJ5" s="107">
        <f>AJ2/AK2*AK5</f>
        <v>10</v>
      </c>
      <c r="AK5" s="104" t="str">
        <f t="shared" si="10"/>
        <v>7</v>
      </c>
      <c r="AL5" s="108">
        <f t="shared" si="2"/>
        <v>13</v>
      </c>
      <c r="AM5" s="114"/>
      <c r="AN5" s="187">
        <v>8.4722222222222213E-2</v>
      </c>
      <c r="AO5" s="107">
        <f>AO2/AP2*AP5</f>
        <v>4.2857142857142856</v>
      </c>
      <c r="AP5" s="104" t="str">
        <f t="shared" si="11"/>
        <v>6</v>
      </c>
      <c r="AQ5" s="108">
        <f>RANK(AN5,AN3:AN32,1)</f>
        <v>6</v>
      </c>
      <c r="AR5" s="114"/>
      <c r="AS5" s="186">
        <v>8.35</v>
      </c>
      <c r="AT5" s="107">
        <f>AT2/AU2*AU5</f>
        <v>10</v>
      </c>
      <c r="AU5" s="104" t="str">
        <f t="shared" si="12"/>
        <v>7</v>
      </c>
      <c r="AV5" s="108">
        <f t="shared" si="13"/>
        <v>11</v>
      </c>
      <c r="AW5" s="114"/>
      <c r="AX5" s="192">
        <v>7.3449999999999998</v>
      </c>
      <c r="AY5" s="107">
        <f>AY2/AZ2*AZ5</f>
        <v>15</v>
      </c>
      <c r="AZ5" s="104" t="str">
        <f t="shared" si="14"/>
        <v>7</v>
      </c>
      <c r="BA5" s="108">
        <f>RANK(AX5,AX3:AX32,1)</f>
        <v>12</v>
      </c>
      <c r="BB5" s="114"/>
      <c r="BC5" s="122">
        <v>75</v>
      </c>
      <c r="BD5" s="107">
        <f>BD2/BE2*BE5</f>
        <v>30</v>
      </c>
      <c r="BE5" s="104" t="str">
        <f t="shared" si="15"/>
        <v>6</v>
      </c>
      <c r="BF5" s="108">
        <f t="shared" si="16"/>
        <v>3</v>
      </c>
      <c r="BG5" s="109"/>
      <c r="BH5" s="110"/>
      <c r="BI5" s="107">
        <f t="shared" si="17"/>
        <v>79.285714285714278</v>
      </c>
      <c r="BJ5" s="111">
        <f t="shared" si="3"/>
        <v>3</v>
      </c>
    </row>
    <row r="6" spans="1:64">
      <c r="A6" s="104">
        <v>4</v>
      </c>
      <c r="B6" s="103" t="s">
        <v>109</v>
      </c>
      <c r="D6" s="104" t="s">
        <v>95</v>
      </c>
      <c r="E6" s="122" t="s">
        <v>71</v>
      </c>
      <c r="F6" s="136"/>
      <c r="G6" s="108" t="e">
        <f t="shared" si="0"/>
        <v>#N/A</v>
      </c>
      <c r="H6" s="109"/>
      <c r="I6" s="123"/>
      <c r="J6" s="108" t="e">
        <f t="shared" si="1"/>
        <v>#N/A</v>
      </c>
      <c r="K6" s="109"/>
      <c r="L6" s="122">
        <v>153.4</v>
      </c>
      <c r="M6" s="107">
        <f>IF(ISNUMBER(L6),IF(L6&lt;='Reference (GIRLS)'!$F$7,5,IF(L6&lt;='Reference (GIRLS)'!$G$7,10,IF(L6&lt;='Reference (GIRLS)'!$H$7,25,IF(L6&lt;='Reference (GIRLS)'!$I$7,50,IF(L6&lt;='Reference (GIRLS)'!$J$7,75,IF(L6&lt;='Reference (GIRLS)'!$K$7,90,IF(L6&lt;='Reference (GIRLS)'!$L$7,95,IF(L6&gt;'Reference (GIRLS)'!$L$7,95)))))))),"")</f>
        <v>75</v>
      </c>
      <c r="N6" s="107">
        <f>N2/O2*O6</f>
        <v>6</v>
      </c>
      <c r="O6" s="104" t="str">
        <f t="shared" si="4"/>
        <v>6</v>
      </c>
      <c r="P6" s="108">
        <f t="shared" si="5"/>
        <v>19</v>
      </c>
      <c r="Q6" s="114"/>
      <c r="R6" s="122">
        <v>39.380000000000003</v>
      </c>
      <c r="S6" s="107">
        <f>IF(ISNUMBER(R6),IF(R6&lt;='Reference (GIRLS)'!$F$10,5,IF(R6&lt;='Reference (GIRLS)'!$G$10,10,IF(R6&lt;='Reference (GIRLS)'!$H$10,25,IF(R6&lt;='Reference (GIRLS)'!$I$10,50,IF(R6&lt;='Reference (GIRLS)'!$J$10,75,IF(R6&lt;='Reference (GIRLS)'!$K$10,90,IF(R6&lt;='Reference (GIRLS)'!$L$10,95,IF(R6&gt;'Reference (GIRLS)'!$L$10,95)))))))),"")</f>
        <v>50</v>
      </c>
      <c r="T6" s="108">
        <f t="shared" si="6"/>
        <v>17</v>
      </c>
      <c r="U6" s="114"/>
      <c r="V6" s="122">
        <v>45</v>
      </c>
      <c r="W6" s="108">
        <f t="shared" si="7"/>
        <v>2</v>
      </c>
      <c r="X6" s="114"/>
      <c r="Y6" s="114"/>
      <c r="Z6" s="122">
        <v>160</v>
      </c>
      <c r="AA6" s="108">
        <f t="shared" si="8"/>
        <v>2</v>
      </c>
      <c r="AB6" s="114"/>
      <c r="AC6" s="114"/>
      <c r="AD6" s="122">
        <v>160</v>
      </c>
      <c r="AE6" s="108">
        <f t="shared" si="9"/>
        <v>2</v>
      </c>
      <c r="AF6" s="114"/>
      <c r="AG6" s="114"/>
      <c r="AH6" s="122">
        <v>55</v>
      </c>
      <c r="AI6" s="107">
        <f>IF(ISNUMBER(AH6),IF(AH6&lt;='Reference (GIRLS)'!$F$25,5,IF(AH6&lt;='Reference (GIRLS)'!$G$25,10,IF(AH6&lt;='Reference (GIRLS)'!$H$25,25,IF(AH6&lt;='Reference (GIRLS)'!$I$25,50,IF(AH6&lt;='Reference (GIRLS)'!$J$25,75,IF(AH6&lt;='Reference (GIRLS)'!$K$25,90,IF(AH6&lt;='Reference (GIRLS)'!$L$25,95,IF(AH6&gt;'Reference (GIRLS)'!$L$25,95)))))))),"")</f>
        <v>95</v>
      </c>
      <c r="AJ6" s="107">
        <f>AJ2/AK2*AK6</f>
        <v>10</v>
      </c>
      <c r="AK6" s="104" t="str">
        <f t="shared" si="10"/>
        <v>7</v>
      </c>
      <c r="AL6" s="108">
        <f t="shared" si="2"/>
        <v>4</v>
      </c>
      <c r="AM6" s="114"/>
      <c r="AN6" s="187">
        <v>9.1666666666666674E-2</v>
      </c>
      <c r="AO6" s="107">
        <f>AO2/AP2*AP6</f>
        <v>2.8571428571428572</v>
      </c>
      <c r="AP6" s="104" t="str">
        <f t="shared" si="11"/>
        <v>4</v>
      </c>
      <c r="AQ6" s="108">
        <f>RANK(AN6,AN3:AN32,1)</f>
        <v>11</v>
      </c>
      <c r="AR6" s="114"/>
      <c r="AS6" s="186">
        <v>8.6</v>
      </c>
      <c r="AT6" s="107">
        <f>AT2/AU2*AU6</f>
        <v>10</v>
      </c>
      <c r="AU6" s="104" t="str">
        <f t="shared" si="12"/>
        <v>7</v>
      </c>
      <c r="AV6" s="108">
        <f t="shared" si="13"/>
        <v>9</v>
      </c>
      <c r="AW6" s="114"/>
      <c r="AX6" s="192">
        <v>7.0270000000000001</v>
      </c>
      <c r="AY6" s="107">
        <f>AY2/AZ2*AZ6</f>
        <v>15</v>
      </c>
      <c r="AZ6" s="104" t="str">
        <f t="shared" si="14"/>
        <v>7</v>
      </c>
      <c r="BA6" s="108">
        <f>RANK(AX6,AX3:AX32,1)</f>
        <v>2</v>
      </c>
      <c r="BB6" s="114"/>
      <c r="BC6" s="106"/>
      <c r="BD6" s="107">
        <f>BD2/BE2*BE6</f>
        <v>0</v>
      </c>
      <c r="BE6" s="104" t="str">
        <f t="shared" si="15"/>
        <v>0</v>
      </c>
      <c r="BF6" s="108" t="e">
        <f t="shared" si="16"/>
        <v>#N/A</v>
      </c>
      <c r="BG6" s="109"/>
      <c r="BH6" s="110"/>
      <c r="BI6" s="107">
        <f t="shared" si="17"/>
        <v>43.857142857142861</v>
      </c>
      <c r="BJ6" s="111">
        <f t="shared" si="3"/>
        <v>10</v>
      </c>
    </row>
    <row r="7" spans="1:64">
      <c r="A7" s="104">
        <v>5</v>
      </c>
      <c r="B7" s="103" t="s">
        <v>110</v>
      </c>
      <c r="D7" s="104" t="s">
        <v>95</v>
      </c>
      <c r="E7" s="122" t="s">
        <v>71</v>
      </c>
      <c r="F7" s="136"/>
      <c r="G7" s="108" t="e">
        <f t="shared" si="0"/>
        <v>#N/A</v>
      </c>
      <c r="H7" s="109"/>
      <c r="I7" s="123"/>
      <c r="J7" s="108" t="e">
        <f t="shared" si="1"/>
        <v>#N/A</v>
      </c>
      <c r="K7" s="109"/>
      <c r="L7" s="122">
        <v>155</v>
      </c>
      <c r="M7" s="107">
        <f>IF(ISNUMBER(L7),IF(L7&lt;='Reference (GIRLS)'!$F$7,5,IF(L7&lt;='Reference (GIRLS)'!$G$7,10,IF(L7&lt;='Reference (GIRLS)'!$H$7,25,IF(L7&lt;='Reference (GIRLS)'!$I$7,50,IF(L7&lt;='Reference (GIRLS)'!$J$7,75,IF(L7&lt;='Reference (GIRLS)'!$K$7,90,IF(L7&lt;='Reference (GIRLS)'!$L$7,95,IF(L7&gt;'Reference (GIRLS)'!$L$7,95)))))))),"")</f>
        <v>75</v>
      </c>
      <c r="N7" s="107">
        <f>N2/O2*O7</f>
        <v>6</v>
      </c>
      <c r="O7" s="104" t="str">
        <f t="shared" si="4"/>
        <v>6</v>
      </c>
      <c r="P7" s="108">
        <f t="shared" si="5"/>
        <v>13</v>
      </c>
      <c r="Q7" s="114"/>
      <c r="R7" s="122">
        <v>41</v>
      </c>
      <c r="S7" s="107">
        <f>IF(ISNUMBER(R7),IF(R7&lt;='Reference (GIRLS)'!$F$10,5,IF(R7&lt;='Reference (GIRLS)'!$G$10,10,IF(R7&lt;='Reference (GIRLS)'!$H$10,25,IF(R7&lt;='Reference (GIRLS)'!$I$10,50,IF(R7&lt;='Reference (GIRLS)'!$J$10,75,IF(R7&lt;='Reference (GIRLS)'!$K$10,90,IF(R7&lt;='Reference (GIRLS)'!$L$10,95,IF(R7&gt;'Reference (GIRLS)'!$L$10,95)))))))),"")</f>
        <v>75</v>
      </c>
      <c r="T7" s="108">
        <f t="shared" si="6"/>
        <v>13</v>
      </c>
      <c r="U7" s="114"/>
      <c r="V7" s="122">
        <v>54</v>
      </c>
      <c r="W7" s="108">
        <f t="shared" si="7"/>
        <v>1</v>
      </c>
      <c r="X7" s="114"/>
      <c r="Y7" s="114"/>
      <c r="Z7" s="122">
        <v>166</v>
      </c>
      <c r="AA7" s="108">
        <f t="shared" si="8"/>
        <v>1</v>
      </c>
      <c r="AB7" s="114"/>
      <c r="AC7" s="114"/>
      <c r="AD7" s="122">
        <v>166</v>
      </c>
      <c r="AE7" s="108">
        <f t="shared" si="9"/>
        <v>1</v>
      </c>
      <c r="AF7" s="114"/>
      <c r="AG7" s="114"/>
      <c r="AH7" s="122">
        <v>48</v>
      </c>
      <c r="AI7" s="107">
        <f>IF(ISNUMBER(AH7),IF(AH7&lt;='Reference (GIRLS)'!$F$25,5,IF(AH7&lt;='Reference (GIRLS)'!$G$25,10,IF(AH7&lt;='Reference (GIRLS)'!$H$25,25,IF(AH7&lt;='Reference (GIRLS)'!$I$25,50,IF(AH7&lt;='Reference (GIRLS)'!$J$25,75,IF(AH7&lt;='Reference (GIRLS)'!$K$25,90,IF(AH7&lt;='Reference (GIRLS)'!$L$25,95,IF(AH7&gt;'Reference (GIRLS)'!$L$25,95)))))))),"")</f>
        <v>95</v>
      </c>
      <c r="AJ7" s="107">
        <f>AJ2/AK2*AK7</f>
        <v>8.5714285714285712</v>
      </c>
      <c r="AK7" s="104" t="str">
        <f t="shared" si="10"/>
        <v>6</v>
      </c>
      <c r="AL7" s="108">
        <f t="shared" si="2"/>
        <v>18</v>
      </c>
      <c r="AM7" s="114"/>
      <c r="AN7" s="187">
        <v>8.9583333333333334E-2</v>
      </c>
      <c r="AO7" s="107">
        <f>AO2/AP2*AP7</f>
        <v>3.5714285714285716</v>
      </c>
      <c r="AP7" s="104" t="str">
        <f t="shared" si="11"/>
        <v>5</v>
      </c>
      <c r="AQ7" s="108">
        <f>RANK(AN7,AN3:AN32,1)</f>
        <v>10</v>
      </c>
      <c r="AR7" s="114"/>
      <c r="AS7" s="186">
        <v>7.2</v>
      </c>
      <c r="AT7" s="107">
        <f>AT2/AU2*AU7</f>
        <v>10</v>
      </c>
      <c r="AU7" s="104" t="str">
        <f t="shared" si="12"/>
        <v>7</v>
      </c>
      <c r="AV7" s="108">
        <f t="shared" si="13"/>
        <v>17</v>
      </c>
      <c r="AW7" s="114"/>
      <c r="AX7" s="192">
        <v>7.3250000000000002</v>
      </c>
      <c r="AY7" s="107">
        <f>AY2/AZ2*AZ7</f>
        <v>15</v>
      </c>
      <c r="AZ7" s="104" t="str">
        <f t="shared" si="14"/>
        <v>7</v>
      </c>
      <c r="BA7" s="108">
        <f>RANK(AX7,AX3:AX32,1)</f>
        <v>10</v>
      </c>
      <c r="BB7" s="114"/>
      <c r="BC7" s="106"/>
      <c r="BD7" s="107">
        <f>BD2/BE2*BE7</f>
        <v>0</v>
      </c>
      <c r="BE7" s="104" t="str">
        <f t="shared" si="15"/>
        <v>0</v>
      </c>
      <c r="BF7" s="108" t="e">
        <f t="shared" si="16"/>
        <v>#N/A</v>
      </c>
      <c r="BG7" s="109"/>
      <c r="BH7" s="110"/>
      <c r="BI7" s="107">
        <f t="shared" si="17"/>
        <v>43.142857142857139</v>
      </c>
      <c r="BJ7" s="111">
        <f t="shared" si="3"/>
        <v>11</v>
      </c>
    </row>
    <row r="8" spans="1:64">
      <c r="A8" s="104">
        <v>6</v>
      </c>
      <c r="B8" s="103" t="s">
        <v>111</v>
      </c>
      <c r="D8" s="104" t="s">
        <v>95</v>
      </c>
      <c r="E8" s="122" t="s">
        <v>71</v>
      </c>
      <c r="F8" s="136"/>
      <c r="G8" s="108" t="e">
        <f t="shared" si="0"/>
        <v>#N/A</v>
      </c>
      <c r="H8" s="109"/>
      <c r="I8" s="123"/>
      <c r="J8" s="108" t="e">
        <f t="shared" si="1"/>
        <v>#N/A</v>
      </c>
      <c r="K8" s="109"/>
      <c r="L8" s="122">
        <v>150.4</v>
      </c>
      <c r="M8" s="107">
        <f>IF(ISNUMBER(L8),IF(L8&lt;='Reference (GIRLS)'!$F$7,5,IF(L8&lt;='Reference (GIRLS)'!$G$7,10,IF(L8&lt;='Reference (GIRLS)'!$H$7,25,IF(L8&lt;='Reference (GIRLS)'!$I$7,50,IF(L8&lt;='Reference (GIRLS)'!$J$7,75,IF(L8&lt;='Reference (GIRLS)'!$K$7,90,IF(L8&lt;='Reference (GIRLS)'!$L$7,95,IF(L8&gt;'Reference (GIRLS)'!$L$7,95)))))))),"")</f>
        <v>50</v>
      </c>
      <c r="N8" s="107">
        <f>N2/O2*O8</f>
        <v>4</v>
      </c>
      <c r="O8" s="104" t="str">
        <f t="shared" si="4"/>
        <v>4</v>
      </c>
      <c r="P8" s="108">
        <f t="shared" si="5"/>
        <v>22</v>
      </c>
      <c r="Q8" s="114"/>
      <c r="R8" s="122">
        <v>36.74</v>
      </c>
      <c r="S8" s="107">
        <f>IF(ISNUMBER(R8),IF(R8&lt;='Reference (GIRLS)'!$F$10,5,IF(R8&lt;='Reference (GIRLS)'!$G$10,10,IF(R8&lt;='Reference (GIRLS)'!$H$10,25,IF(R8&lt;='Reference (GIRLS)'!$I$10,50,IF(R8&lt;='Reference (GIRLS)'!$J$10,75,IF(R8&lt;='Reference (GIRLS)'!$K$10,90,IF(R8&lt;='Reference (GIRLS)'!$L$10,95,IF(R8&gt;'Reference (GIRLS)'!$L$10,95)))))))),"")</f>
        <v>50</v>
      </c>
      <c r="T8" s="108">
        <f t="shared" si="6"/>
        <v>22</v>
      </c>
      <c r="U8" s="114"/>
      <c r="V8" s="122"/>
      <c r="W8" s="108" t="e">
        <f t="shared" si="7"/>
        <v>#N/A</v>
      </c>
      <c r="X8" s="114"/>
      <c r="Y8" s="114"/>
      <c r="Z8" s="122"/>
      <c r="AA8" s="108" t="e">
        <f t="shared" si="8"/>
        <v>#N/A</v>
      </c>
      <c r="AB8" s="114"/>
      <c r="AC8" s="114"/>
      <c r="AD8" s="122"/>
      <c r="AE8" s="108" t="e">
        <f t="shared" si="9"/>
        <v>#N/A</v>
      </c>
      <c r="AF8" s="114"/>
      <c r="AG8" s="114"/>
      <c r="AH8" s="122">
        <v>51</v>
      </c>
      <c r="AI8" s="107">
        <f>IF(ISNUMBER(AH8),IF(AH8&lt;='Reference (GIRLS)'!$F$25,5,IF(AH8&lt;='Reference (GIRLS)'!$G$25,10,IF(AH8&lt;='Reference (GIRLS)'!$H$25,25,IF(AH8&lt;='Reference (GIRLS)'!$I$25,50,IF(AH8&lt;='Reference (GIRLS)'!$J$25,75,IF(AH8&lt;='Reference (GIRLS)'!$K$25,90,IF(AH8&lt;='Reference (GIRLS)'!$L$25,95,IF(AH8&gt;'Reference (GIRLS)'!$L$25,95)))))))),"")</f>
        <v>95</v>
      </c>
      <c r="AJ8" s="107">
        <f>AJ2/AK2*AK8</f>
        <v>10</v>
      </c>
      <c r="AK8" s="104" t="str">
        <f t="shared" si="10"/>
        <v>7</v>
      </c>
      <c r="AL8" s="108">
        <f t="shared" si="2"/>
        <v>11</v>
      </c>
      <c r="AM8" s="114"/>
      <c r="AN8" s="187">
        <v>8.819444444444445E-2</v>
      </c>
      <c r="AO8" s="107">
        <f>AO2/AP2*AP8</f>
        <v>3.5714285714285716</v>
      </c>
      <c r="AP8" s="104" t="str">
        <f t="shared" si="11"/>
        <v>5</v>
      </c>
      <c r="AQ8" s="108">
        <f>RANK(AN8,AN3:AN32,1)</f>
        <v>9</v>
      </c>
      <c r="AR8" s="114"/>
      <c r="AS8" s="186">
        <v>6.75</v>
      </c>
      <c r="AT8" s="107">
        <f>AT2/AU2*AU8</f>
        <v>8.5714285714285712</v>
      </c>
      <c r="AU8" s="104" t="str">
        <f t="shared" si="12"/>
        <v>6</v>
      </c>
      <c r="AV8" s="108">
        <f t="shared" si="13"/>
        <v>20</v>
      </c>
      <c r="AW8" s="114"/>
      <c r="AX8" s="192">
        <v>7.43</v>
      </c>
      <c r="AY8" s="107">
        <f>AY2/AZ2*AZ8</f>
        <v>15</v>
      </c>
      <c r="AZ8" s="104" t="str">
        <f t="shared" si="14"/>
        <v>7</v>
      </c>
      <c r="BA8" s="108">
        <f>RANK(AX8,AX3:AX32,1)</f>
        <v>13</v>
      </c>
      <c r="BB8" s="114"/>
      <c r="BC8" s="106"/>
      <c r="BD8" s="107">
        <f>BD2/BE2*BE8</f>
        <v>0</v>
      </c>
      <c r="BE8" s="104" t="str">
        <f t="shared" si="15"/>
        <v>0</v>
      </c>
      <c r="BF8" s="108" t="e">
        <f t="shared" si="16"/>
        <v>#N/A</v>
      </c>
      <c r="BG8" s="109"/>
      <c r="BH8" s="110"/>
      <c r="BI8" s="107">
        <f t="shared" si="17"/>
        <v>41.142857142857146</v>
      </c>
      <c r="BJ8" s="111">
        <f t="shared" si="3"/>
        <v>13</v>
      </c>
    </row>
    <row r="9" spans="1:64">
      <c r="A9" s="104">
        <v>7</v>
      </c>
      <c r="B9" s="103" t="s">
        <v>112</v>
      </c>
      <c r="D9" s="104" t="s">
        <v>95</v>
      </c>
      <c r="E9" s="122" t="s">
        <v>71</v>
      </c>
      <c r="F9" s="136"/>
      <c r="G9" s="108" t="e">
        <f t="shared" si="0"/>
        <v>#N/A</v>
      </c>
      <c r="H9" s="109"/>
      <c r="I9" s="123"/>
      <c r="J9" s="108" t="e">
        <f t="shared" si="1"/>
        <v>#N/A</v>
      </c>
      <c r="K9" s="109"/>
      <c r="L9" s="122">
        <v>161</v>
      </c>
      <c r="M9" s="107">
        <f>IF(ISNUMBER(L9),IF(L9&lt;='Reference (GIRLS)'!$F$7,5,IF(L9&lt;='Reference (GIRLS)'!$G$7,10,IF(L9&lt;='Reference (GIRLS)'!$H$7,25,IF(L9&lt;='Reference (GIRLS)'!$I$7,50,IF(L9&lt;='Reference (GIRLS)'!$J$7,75,IF(L9&lt;='Reference (GIRLS)'!$K$7,90,IF(L9&lt;='Reference (GIRLS)'!$L$7,95,IF(L9&gt;'Reference (GIRLS)'!$L$7,95)))))))),"")</f>
        <v>95</v>
      </c>
      <c r="N9" s="107">
        <f>N2/O2*O9</f>
        <v>10</v>
      </c>
      <c r="O9" s="104" t="str">
        <f t="shared" si="4"/>
        <v>10</v>
      </c>
      <c r="P9" s="108">
        <f t="shared" si="5"/>
        <v>7</v>
      </c>
      <c r="Q9" s="114"/>
      <c r="R9" s="122">
        <v>43.98</v>
      </c>
      <c r="S9" s="107">
        <f>IF(ISNUMBER(R9),IF(R9&lt;='Reference (GIRLS)'!$F$10,5,IF(R9&lt;='Reference (GIRLS)'!$G$10,10,IF(R9&lt;='Reference (GIRLS)'!$H$10,25,IF(R9&lt;='Reference (GIRLS)'!$I$10,50,IF(R9&lt;='Reference (GIRLS)'!$J$10,75,IF(R9&lt;='Reference (GIRLS)'!$K$10,90,IF(R9&lt;='Reference (GIRLS)'!$L$10,95,IF(R9&gt;'Reference (GIRLS)'!$L$10,95)))))))),"")</f>
        <v>75</v>
      </c>
      <c r="T9" s="108">
        <f t="shared" si="6"/>
        <v>7</v>
      </c>
      <c r="U9" s="114"/>
      <c r="V9" s="122"/>
      <c r="W9" s="108" t="e">
        <f t="shared" si="7"/>
        <v>#N/A</v>
      </c>
      <c r="X9" s="114"/>
      <c r="Y9" s="114"/>
      <c r="Z9" s="122"/>
      <c r="AA9" s="108" t="e">
        <f t="shared" si="8"/>
        <v>#N/A</v>
      </c>
      <c r="AB9" s="114"/>
      <c r="AC9" s="114"/>
      <c r="AD9" s="122"/>
      <c r="AE9" s="108" t="e">
        <f t="shared" si="9"/>
        <v>#N/A</v>
      </c>
      <c r="AF9" s="114"/>
      <c r="AG9" s="114"/>
      <c r="AH9" s="122">
        <v>62</v>
      </c>
      <c r="AI9" s="107">
        <f>IF(ISNUMBER(AH9),IF(AH9&lt;='Reference (GIRLS)'!$F$25,5,IF(AH9&lt;='Reference (GIRLS)'!$G$25,10,IF(AH9&lt;='Reference (GIRLS)'!$H$25,25,IF(AH9&lt;='Reference (GIRLS)'!$I$25,50,IF(AH9&lt;='Reference (GIRLS)'!$J$25,75,IF(AH9&lt;='Reference (GIRLS)'!$K$25,90,IF(AH9&lt;='Reference (GIRLS)'!$L$25,95,IF(AH9&gt;'Reference (GIRLS)'!$L$25,95)))))))),"")</f>
        <v>95</v>
      </c>
      <c r="AJ9" s="107">
        <f>AJ2/AK2*AK9</f>
        <v>10</v>
      </c>
      <c r="AK9" s="104" t="str">
        <f t="shared" si="10"/>
        <v>7</v>
      </c>
      <c r="AL9" s="108">
        <f t="shared" si="2"/>
        <v>1</v>
      </c>
      <c r="AM9" s="114"/>
      <c r="AN9" s="187">
        <v>7.9861111111111105E-2</v>
      </c>
      <c r="AO9" s="107">
        <f>AO2/AP2*AP9</f>
        <v>5</v>
      </c>
      <c r="AP9" s="104" t="str">
        <f t="shared" si="11"/>
        <v>7</v>
      </c>
      <c r="AQ9" s="108">
        <f>RANK(AN9,AN3:AN32,1)</f>
        <v>2</v>
      </c>
      <c r="AR9" s="114"/>
      <c r="AS9" s="186">
        <v>9.7799999999999994</v>
      </c>
      <c r="AT9" s="107">
        <f>AT2/AU2*AU9</f>
        <v>10</v>
      </c>
      <c r="AU9" s="104" t="str">
        <f t="shared" si="12"/>
        <v>7</v>
      </c>
      <c r="AV9" s="108">
        <f t="shared" si="13"/>
        <v>2</v>
      </c>
      <c r="AW9" s="114"/>
      <c r="AX9" s="192">
        <v>7.5279999999999996</v>
      </c>
      <c r="AY9" s="107">
        <f>AY2/AZ2*AZ9</f>
        <v>12.857142857142858</v>
      </c>
      <c r="AZ9" s="104" t="str">
        <f t="shared" si="14"/>
        <v>6</v>
      </c>
      <c r="BA9" s="108">
        <f>RANK(AX9,AX3:AX32,1)</f>
        <v>14</v>
      </c>
      <c r="BB9" s="114"/>
      <c r="BC9" s="106"/>
      <c r="BD9" s="107">
        <f>BD2/BE2*BE9</f>
        <v>0</v>
      </c>
      <c r="BE9" s="104" t="str">
        <f t="shared" si="15"/>
        <v>0</v>
      </c>
      <c r="BF9" s="108" t="e">
        <f t="shared" si="16"/>
        <v>#N/A</v>
      </c>
      <c r="BG9" s="109"/>
      <c r="BH9" s="110"/>
      <c r="BI9" s="107">
        <f t="shared" si="17"/>
        <v>47.857142857142861</v>
      </c>
      <c r="BJ9" s="111">
        <f t="shared" si="3"/>
        <v>5</v>
      </c>
    </row>
    <row r="10" spans="1:64">
      <c r="A10" s="104">
        <v>8</v>
      </c>
      <c r="B10" s="103" t="s">
        <v>113</v>
      </c>
      <c r="D10" s="104" t="s">
        <v>95</v>
      </c>
      <c r="E10" s="122" t="s">
        <v>71</v>
      </c>
      <c r="F10" s="136"/>
      <c r="G10" s="108" t="e">
        <f t="shared" si="0"/>
        <v>#N/A</v>
      </c>
      <c r="H10" s="109"/>
      <c r="I10" s="123"/>
      <c r="J10" s="108" t="e">
        <f t="shared" si="1"/>
        <v>#N/A</v>
      </c>
      <c r="K10" s="109"/>
      <c r="L10" s="122">
        <v>153.5</v>
      </c>
      <c r="M10" s="107">
        <f>IF(ISNUMBER(L10),IF(L10&lt;='Reference (GIRLS)'!$F$7,5,IF(L10&lt;='Reference (GIRLS)'!$G$7,10,IF(L10&lt;='Reference (GIRLS)'!$H$7,25,IF(L10&lt;='Reference (GIRLS)'!$I$7,50,IF(L10&lt;='Reference (GIRLS)'!$J$7,75,IF(L10&lt;='Reference (GIRLS)'!$K$7,90,IF(L10&lt;='Reference (GIRLS)'!$L$7,95,IF(L10&gt;'Reference (GIRLS)'!$L$7,95)))))))),"")</f>
        <v>75</v>
      </c>
      <c r="N10" s="107">
        <f>N2/O2*O10</f>
        <v>6</v>
      </c>
      <c r="O10" s="104" t="str">
        <f t="shared" si="4"/>
        <v>6</v>
      </c>
      <c r="P10" s="108">
        <f t="shared" si="5"/>
        <v>18</v>
      </c>
      <c r="Q10" s="114"/>
      <c r="R10" s="122">
        <v>36.36</v>
      </c>
      <c r="S10" s="107">
        <f>IF(ISNUMBER(R10),IF(R10&lt;='Reference (GIRLS)'!$F$10,5,IF(R10&lt;='Reference (GIRLS)'!$G$10,10,IF(R10&lt;='Reference (GIRLS)'!$H$10,25,IF(R10&lt;='Reference (GIRLS)'!$I$10,50,IF(R10&lt;='Reference (GIRLS)'!$J$10,75,IF(R10&lt;='Reference (GIRLS)'!$K$10,90,IF(R10&lt;='Reference (GIRLS)'!$L$10,95,IF(R10&gt;'Reference (GIRLS)'!$L$10,95)))))))),"")</f>
        <v>25</v>
      </c>
      <c r="T10" s="108">
        <f t="shared" si="6"/>
        <v>23</v>
      </c>
      <c r="U10" s="114"/>
      <c r="V10" s="122"/>
      <c r="W10" s="108" t="e">
        <f t="shared" si="7"/>
        <v>#N/A</v>
      </c>
      <c r="X10" s="114"/>
      <c r="Y10" s="114"/>
      <c r="Z10" s="122"/>
      <c r="AA10" s="108" t="e">
        <f t="shared" si="8"/>
        <v>#N/A</v>
      </c>
      <c r="AB10" s="114"/>
      <c r="AC10" s="114"/>
      <c r="AD10" s="122"/>
      <c r="AE10" s="108" t="e">
        <f t="shared" si="9"/>
        <v>#N/A</v>
      </c>
      <c r="AF10" s="114"/>
      <c r="AG10" s="114"/>
      <c r="AH10" s="122">
        <v>55</v>
      </c>
      <c r="AI10" s="107">
        <f>IF(ISNUMBER(AH10),IF(AH10&lt;='Reference (GIRLS)'!$F$25,5,IF(AH10&lt;='Reference (GIRLS)'!$G$25,10,IF(AH10&lt;='Reference (GIRLS)'!$H$25,25,IF(AH10&lt;='Reference (GIRLS)'!$I$25,50,IF(AH10&lt;='Reference (GIRLS)'!$J$25,75,IF(AH10&lt;='Reference (GIRLS)'!$K$25,90,IF(AH10&lt;='Reference (GIRLS)'!$L$25,95,IF(AH10&gt;'Reference (GIRLS)'!$L$25,95)))))))),"")</f>
        <v>95</v>
      </c>
      <c r="AJ10" s="107">
        <f>AJ2/AK2*AK10</f>
        <v>10</v>
      </c>
      <c r="AK10" s="104" t="str">
        <f t="shared" si="10"/>
        <v>7</v>
      </c>
      <c r="AL10" s="108">
        <f t="shared" si="2"/>
        <v>4</v>
      </c>
      <c r="AM10" s="114"/>
      <c r="AN10" s="187">
        <v>7.9861111111111105E-2</v>
      </c>
      <c r="AO10" s="107">
        <f>AO2/AP2*AP10</f>
        <v>5</v>
      </c>
      <c r="AP10" s="104" t="str">
        <f t="shared" si="11"/>
        <v>7</v>
      </c>
      <c r="AQ10" s="108">
        <f>RANK(AN10,AN3:AN32,1)</f>
        <v>2</v>
      </c>
      <c r="AR10" s="114"/>
      <c r="AS10" s="186">
        <v>7.63</v>
      </c>
      <c r="AT10" s="107">
        <f>AT2/AU2*AU10</f>
        <v>10</v>
      </c>
      <c r="AU10" s="104" t="str">
        <f t="shared" si="12"/>
        <v>7</v>
      </c>
      <c r="AV10" s="108">
        <f t="shared" si="13"/>
        <v>15</v>
      </c>
      <c r="AW10" s="114"/>
      <c r="AX10" s="192">
        <v>7.3369999999999997</v>
      </c>
      <c r="AY10" s="107">
        <f>AY2/AZ2*AZ10</f>
        <v>15</v>
      </c>
      <c r="AZ10" s="104" t="str">
        <f t="shared" si="14"/>
        <v>7</v>
      </c>
      <c r="BA10" s="108">
        <f>RANK(AX10,AX3:AX32,1)</f>
        <v>11</v>
      </c>
      <c r="BB10" s="114"/>
      <c r="BC10" s="106"/>
      <c r="BD10" s="107">
        <f>BD2/BE2*BE10</f>
        <v>0</v>
      </c>
      <c r="BE10" s="104" t="str">
        <f t="shared" si="15"/>
        <v>0</v>
      </c>
      <c r="BF10" s="108" t="e">
        <f t="shared" si="16"/>
        <v>#N/A</v>
      </c>
      <c r="BG10" s="109"/>
      <c r="BH10" s="110"/>
      <c r="BI10" s="107">
        <f t="shared" si="17"/>
        <v>46</v>
      </c>
      <c r="BJ10" s="111">
        <f t="shared" si="3"/>
        <v>6</v>
      </c>
    </row>
    <row r="11" spans="1:64">
      <c r="A11" s="104">
        <v>9</v>
      </c>
      <c r="B11" s="103" t="s">
        <v>114</v>
      </c>
      <c r="D11" s="104" t="s">
        <v>95</v>
      </c>
      <c r="E11" s="122" t="s">
        <v>71</v>
      </c>
      <c r="F11" s="136"/>
      <c r="G11" s="108" t="e">
        <f t="shared" si="0"/>
        <v>#N/A</v>
      </c>
      <c r="H11" s="109"/>
      <c r="I11" s="123"/>
      <c r="J11" s="108" t="e">
        <f t="shared" si="1"/>
        <v>#N/A</v>
      </c>
      <c r="K11" s="109"/>
      <c r="L11" s="122">
        <v>162</v>
      </c>
      <c r="M11" s="107">
        <f>IF(ISNUMBER(L11),IF(L11&lt;='Reference (GIRLS)'!$F$7,5,IF(L11&lt;='Reference (GIRLS)'!$G$7,10,IF(L11&lt;='Reference (GIRLS)'!$H$7,25,IF(L11&lt;='Reference (GIRLS)'!$I$7,50,IF(L11&lt;='Reference (GIRLS)'!$J$7,75,IF(L11&lt;='Reference (GIRLS)'!$K$7,90,IF(L11&lt;='Reference (GIRLS)'!$L$7,95,IF(L11&gt;'Reference (GIRLS)'!$L$7,95)))))))),"")</f>
        <v>95</v>
      </c>
      <c r="N11" s="107">
        <f>N2/O2*O11</f>
        <v>10</v>
      </c>
      <c r="O11" s="104" t="str">
        <f t="shared" si="4"/>
        <v>10</v>
      </c>
      <c r="P11" s="108">
        <f t="shared" si="5"/>
        <v>5</v>
      </c>
      <c r="Q11" s="114"/>
      <c r="R11" s="122">
        <v>49.14</v>
      </c>
      <c r="S11" s="107">
        <f>IF(ISNUMBER(R11),IF(R11&lt;='Reference (GIRLS)'!$F$10,5,IF(R11&lt;='Reference (GIRLS)'!$G$10,10,IF(R11&lt;='Reference (GIRLS)'!$H$10,25,IF(R11&lt;='Reference (GIRLS)'!$I$10,50,IF(R11&lt;='Reference (GIRLS)'!$J$10,75,IF(R11&lt;='Reference (GIRLS)'!$K$10,90,IF(R11&lt;='Reference (GIRLS)'!$L$10,95,IF(R11&gt;'Reference (GIRLS)'!$L$10,95)))))))),"")</f>
        <v>90</v>
      </c>
      <c r="T11" s="108">
        <f t="shared" si="6"/>
        <v>5</v>
      </c>
      <c r="U11" s="114"/>
      <c r="V11" s="122"/>
      <c r="W11" s="108" t="e">
        <f t="shared" si="7"/>
        <v>#N/A</v>
      </c>
      <c r="X11" s="114"/>
      <c r="Y11" s="114"/>
      <c r="Z11" s="122"/>
      <c r="AA11" s="108" t="e">
        <f t="shared" si="8"/>
        <v>#N/A</v>
      </c>
      <c r="AB11" s="114"/>
      <c r="AC11" s="114"/>
      <c r="AD11" s="122"/>
      <c r="AE11" s="108" t="e">
        <f t="shared" si="9"/>
        <v>#N/A</v>
      </c>
      <c r="AF11" s="114"/>
      <c r="AG11" s="114"/>
      <c r="AH11" s="122">
        <v>53</v>
      </c>
      <c r="AI11" s="107">
        <f>IF(ISNUMBER(AH11),IF(AH11&lt;='Reference (GIRLS)'!$F$25,5,IF(AH11&lt;='Reference (GIRLS)'!$G$25,10,IF(AH11&lt;='Reference (GIRLS)'!$H$25,25,IF(AH11&lt;='Reference (GIRLS)'!$I$25,50,IF(AH11&lt;='Reference (GIRLS)'!$J$25,75,IF(AH11&lt;='Reference (GIRLS)'!$K$25,90,IF(AH11&lt;='Reference (GIRLS)'!$L$25,95,IF(AH11&gt;'Reference (GIRLS)'!$L$25,95)))))))),"")</f>
        <v>95</v>
      </c>
      <c r="AJ11" s="107">
        <f>AJ2/AK2*AK11</f>
        <v>10</v>
      </c>
      <c r="AK11" s="104" t="str">
        <f t="shared" si="10"/>
        <v>7</v>
      </c>
      <c r="AL11" s="108">
        <f t="shared" si="2"/>
        <v>8</v>
      </c>
      <c r="AM11" s="114"/>
      <c r="AN11" s="187">
        <v>7.9166666666666663E-2</v>
      </c>
      <c r="AO11" s="107">
        <f>AO2/AP2*AP11</f>
        <v>5</v>
      </c>
      <c r="AP11" s="104" t="str">
        <f t="shared" si="11"/>
        <v>7</v>
      </c>
      <c r="AQ11" s="108">
        <f>RANK(AN11,AN3:AN32,1)</f>
        <v>1</v>
      </c>
      <c r="AR11" s="114"/>
      <c r="AS11" s="186">
        <v>8.8800000000000008</v>
      </c>
      <c r="AT11" s="107">
        <f>AT2/AU2*AU11</f>
        <v>10</v>
      </c>
      <c r="AU11" s="104" t="str">
        <f t="shared" si="12"/>
        <v>7</v>
      </c>
      <c r="AV11" s="108">
        <f t="shared" si="13"/>
        <v>7</v>
      </c>
      <c r="AW11" s="114"/>
      <c r="AX11" s="192">
        <v>7.0410000000000004</v>
      </c>
      <c r="AY11" s="107">
        <f>AY2/AZ2*AZ11</f>
        <v>15</v>
      </c>
      <c r="AZ11" s="104" t="str">
        <f t="shared" si="14"/>
        <v>7</v>
      </c>
      <c r="BA11" s="108">
        <f>RANK(AX11,AX3:AX32,1)</f>
        <v>3</v>
      </c>
      <c r="BB11" s="114"/>
      <c r="BC11" s="106"/>
      <c r="BD11" s="107">
        <f>BD2/BE2*BE11</f>
        <v>0</v>
      </c>
      <c r="BE11" s="104" t="str">
        <f t="shared" si="15"/>
        <v>0</v>
      </c>
      <c r="BF11" s="108" t="e">
        <f t="shared" si="16"/>
        <v>#N/A</v>
      </c>
      <c r="BG11" s="109"/>
      <c r="BH11" s="110"/>
      <c r="BI11" s="107">
        <f t="shared" si="17"/>
        <v>50</v>
      </c>
      <c r="BJ11" s="111">
        <f t="shared" si="3"/>
        <v>4</v>
      </c>
    </row>
    <row r="12" spans="1:64">
      <c r="A12" s="104">
        <v>10</v>
      </c>
      <c r="B12" s="103" t="s">
        <v>115</v>
      </c>
      <c r="D12" s="104" t="s">
        <v>95</v>
      </c>
      <c r="E12" s="122" t="s">
        <v>71</v>
      </c>
      <c r="F12" s="136"/>
      <c r="G12" s="108" t="e">
        <f t="shared" si="0"/>
        <v>#N/A</v>
      </c>
      <c r="H12" s="109"/>
      <c r="I12" s="123"/>
      <c r="J12" s="108" t="e">
        <f t="shared" si="1"/>
        <v>#N/A</v>
      </c>
      <c r="K12" s="109"/>
      <c r="L12" s="122">
        <v>152.5</v>
      </c>
      <c r="M12" s="107">
        <f>IF(ISNUMBER(L12),IF(L12&lt;='Reference (GIRLS)'!$F$7,5,IF(L12&lt;='Reference (GIRLS)'!$G$7,10,IF(L12&lt;='Reference (GIRLS)'!$H$7,25,IF(L12&lt;='Reference (GIRLS)'!$I$7,50,IF(L12&lt;='Reference (GIRLS)'!$J$7,75,IF(L12&lt;='Reference (GIRLS)'!$K$7,90,IF(L12&lt;='Reference (GIRLS)'!$L$7,95,IF(L12&gt;'Reference (GIRLS)'!$L$7,95)))))))),"")</f>
        <v>75</v>
      </c>
      <c r="N12" s="107">
        <f>N2/O2*O12</f>
        <v>6</v>
      </c>
      <c r="O12" s="104" t="str">
        <f t="shared" si="4"/>
        <v>6</v>
      </c>
      <c r="P12" s="108">
        <f t="shared" si="5"/>
        <v>21</v>
      </c>
      <c r="Q12" s="114"/>
      <c r="R12" s="122">
        <v>40.56</v>
      </c>
      <c r="S12" s="107">
        <f>IF(ISNUMBER(R12),IF(R12&lt;='Reference (GIRLS)'!$F$10,5,IF(R12&lt;='Reference (GIRLS)'!$G$10,10,IF(R12&lt;='Reference (GIRLS)'!$H$10,25,IF(R12&lt;='Reference (GIRLS)'!$I$10,50,IF(R12&lt;='Reference (GIRLS)'!$J$10,75,IF(R12&lt;='Reference (GIRLS)'!$K$10,90,IF(R12&lt;='Reference (GIRLS)'!$L$10,95,IF(R12&gt;'Reference (GIRLS)'!$L$10,95)))))))),"")</f>
        <v>50</v>
      </c>
      <c r="T12" s="108">
        <f t="shared" si="6"/>
        <v>15</v>
      </c>
      <c r="U12" s="114"/>
      <c r="V12" s="122"/>
      <c r="W12" s="108" t="e">
        <f t="shared" si="7"/>
        <v>#N/A</v>
      </c>
      <c r="X12" s="114"/>
      <c r="Y12" s="114"/>
      <c r="Z12" s="122"/>
      <c r="AA12" s="108" t="e">
        <f t="shared" si="8"/>
        <v>#N/A</v>
      </c>
      <c r="AB12" s="114"/>
      <c r="AC12" s="114"/>
      <c r="AD12" s="122"/>
      <c r="AE12" s="108" t="e">
        <f t="shared" si="9"/>
        <v>#N/A</v>
      </c>
      <c r="AF12" s="114"/>
      <c r="AG12" s="114"/>
      <c r="AH12" s="122">
        <v>55</v>
      </c>
      <c r="AI12" s="107">
        <f>IF(ISNUMBER(AH12),IF(AH12&lt;='Reference (GIRLS)'!$F$25,5,IF(AH12&lt;='Reference (GIRLS)'!$G$25,10,IF(AH12&lt;='Reference (GIRLS)'!$H$25,25,IF(AH12&lt;='Reference (GIRLS)'!$I$25,50,IF(AH12&lt;='Reference (GIRLS)'!$J$25,75,IF(AH12&lt;='Reference (GIRLS)'!$K$25,90,IF(AH12&lt;='Reference (GIRLS)'!$L$25,95,IF(AH12&gt;'Reference (GIRLS)'!$L$25,95)))))))),"")</f>
        <v>95</v>
      </c>
      <c r="AJ12" s="107">
        <f>AJ2/AK2*AK12</f>
        <v>10</v>
      </c>
      <c r="AK12" s="104" t="str">
        <f t="shared" si="10"/>
        <v>7</v>
      </c>
      <c r="AL12" s="108">
        <f t="shared" si="2"/>
        <v>4</v>
      </c>
      <c r="AM12" s="114"/>
      <c r="AN12" s="187">
        <v>8.0555555555555561E-2</v>
      </c>
      <c r="AO12" s="107">
        <f>AO2/AP2*AP12</f>
        <v>5</v>
      </c>
      <c r="AP12" s="104" t="str">
        <f t="shared" si="11"/>
        <v>7</v>
      </c>
      <c r="AQ12" s="108">
        <f>RANK(AN12,AN3:AN32,1)</f>
        <v>4</v>
      </c>
      <c r="AR12" s="114"/>
      <c r="AS12" s="186">
        <v>7.9</v>
      </c>
      <c r="AT12" s="107">
        <f>AT2/AU2*AU12</f>
        <v>10</v>
      </c>
      <c r="AU12" s="104" t="str">
        <f t="shared" si="12"/>
        <v>7</v>
      </c>
      <c r="AV12" s="108">
        <f t="shared" si="13"/>
        <v>14</v>
      </c>
      <c r="AW12" s="114"/>
      <c r="AX12" s="192">
        <v>7.3220000000000001</v>
      </c>
      <c r="AY12" s="107">
        <f>AY2/AZ2*AZ12</f>
        <v>15</v>
      </c>
      <c r="AZ12" s="104" t="str">
        <f t="shared" si="14"/>
        <v>7</v>
      </c>
      <c r="BA12" s="108">
        <f>RANK(AX12,AX3:AX32,1)</f>
        <v>9</v>
      </c>
      <c r="BB12" s="114"/>
      <c r="BC12" s="106"/>
      <c r="BD12" s="107">
        <f>BD2/BE2*BE12</f>
        <v>0</v>
      </c>
      <c r="BE12" s="104" t="str">
        <f t="shared" si="15"/>
        <v>0</v>
      </c>
      <c r="BF12" s="108" t="e">
        <f t="shared" si="16"/>
        <v>#N/A</v>
      </c>
      <c r="BG12" s="109"/>
      <c r="BH12" s="110"/>
      <c r="BI12" s="107">
        <f t="shared" si="17"/>
        <v>46</v>
      </c>
      <c r="BJ12" s="111">
        <f t="shared" si="3"/>
        <v>6</v>
      </c>
    </row>
    <row r="13" spans="1:64">
      <c r="A13" s="104">
        <v>11</v>
      </c>
      <c r="B13" s="103" t="s">
        <v>116</v>
      </c>
      <c r="D13" s="104" t="s">
        <v>95</v>
      </c>
      <c r="E13" s="122" t="s">
        <v>71</v>
      </c>
      <c r="F13" s="136"/>
      <c r="G13" s="108" t="e">
        <f t="shared" si="0"/>
        <v>#N/A</v>
      </c>
      <c r="H13" s="109"/>
      <c r="I13" s="123"/>
      <c r="J13" s="108" t="e">
        <f t="shared" si="1"/>
        <v>#N/A</v>
      </c>
      <c r="K13" s="109"/>
      <c r="L13" s="122">
        <v>146.5</v>
      </c>
      <c r="M13" s="107">
        <f>IF(ISNUMBER(L13),IF(L13&lt;='Reference (GIRLS)'!$F$7,5,IF(L13&lt;='Reference (GIRLS)'!$G$7,10,IF(L13&lt;='Reference (GIRLS)'!$H$7,25,IF(L13&lt;='Reference (GIRLS)'!$I$7,50,IF(L13&lt;='Reference (GIRLS)'!$J$7,75,IF(L13&lt;='Reference (GIRLS)'!$K$7,90,IF(L13&lt;='Reference (GIRLS)'!$L$7,95,IF(L13&gt;'Reference (GIRLS)'!$L$7,95)))))))),"")</f>
        <v>25</v>
      </c>
      <c r="N13" s="107">
        <f>N2/O2*O13</f>
        <v>2</v>
      </c>
      <c r="O13" s="104" t="str">
        <f t="shared" si="4"/>
        <v>2</v>
      </c>
      <c r="P13" s="108">
        <f t="shared" si="5"/>
        <v>25</v>
      </c>
      <c r="Q13" s="114"/>
      <c r="R13" s="122">
        <v>32.96</v>
      </c>
      <c r="S13" s="107">
        <f>IF(ISNUMBER(R13),IF(R13&lt;='Reference (GIRLS)'!$F$10,5,IF(R13&lt;='Reference (GIRLS)'!$G$10,10,IF(R13&lt;='Reference (GIRLS)'!$H$10,25,IF(R13&lt;='Reference (GIRLS)'!$I$10,50,IF(R13&lt;='Reference (GIRLS)'!$J$10,75,IF(R13&lt;='Reference (GIRLS)'!$K$10,90,IF(R13&lt;='Reference (GIRLS)'!$L$10,95,IF(R13&gt;'Reference (GIRLS)'!$L$10,95)))))))),"")</f>
        <v>25</v>
      </c>
      <c r="T13" s="108">
        <f t="shared" si="6"/>
        <v>27</v>
      </c>
      <c r="U13" s="114"/>
      <c r="V13" s="122"/>
      <c r="W13" s="108" t="e">
        <f t="shared" si="7"/>
        <v>#N/A</v>
      </c>
      <c r="X13" s="114"/>
      <c r="Y13" s="114"/>
      <c r="Z13" s="122"/>
      <c r="AA13" s="108" t="e">
        <f t="shared" si="8"/>
        <v>#N/A</v>
      </c>
      <c r="AB13" s="114"/>
      <c r="AC13" s="114"/>
      <c r="AD13" s="122"/>
      <c r="AE13" s="108" t="e">
        <f t="shared" si="9"/>
        <v>#N/A</v>
      </c>
      <c r="AF13" s="114"/>
      <c r="AG13" s="114"/>
      <c r="AH13" s="122">
        <v>50</v>
      </c>
      <c r="AI13" s="107">
        <f>IF(ISNUMBER(AH13),IF(AH13&lt;='Reference (GIRLS)'!$F$25,5,IF(AH13&lt;='Reference (GIRLS)'!$G$25,10,IF(AH13&lt;='Reference (GIRLS)'!$H$25,25,IF(AH13&lt;='Reference (GIRLS)'!$I$25,50,IF(AH13&lt;='Reference (GIRLS)'!$J$25,75,IF(AH13&lt;='Reference (GIRLS)'!$K$25,90,IF(AH13&lt;='Reference (GIRLS)'!$L$25,95,IF(AH13&gt;'Reference (GIRLS)'!$L$25,95)))))))),"")</f>
        <v>95</v>
      </c>
      <c r="AJ13" s="107">
        <f>AJ2/AK2*AK13</f>
        <v>10</v>
      </c>
      <c r="AK13" s="104" t="str">
        <f t="shared" si="10"/>
        <v>7</v>
      </c>
      <c r="AL13" s="108">
        <f t="shared" si="2"/>
        <v>13</v>
      </c>
      <c r="AM13" s="114"/>
      <c r="AN13" s="187">
        <v>9.6527777777777768E-2</v>
      </c>
      <c r="AO13" s="107">
        <f>AO2/AP2*AP13</f>
        <v>2.1428571428571428</v>
      </c>
      <c r="AP13" s="104" t="str">
        <f t="shared" si="11"/>
        <v>3</v>
      </c>
      <c r="AQ13" s="108">
        <f>RANK(AN13,AN3:AN32,1)</f>
        <v>14</v>
      </c>
      <c r="AR13" s="114"/>
      <c r="AS13" s="186">
        <v>6.75</v>
      </c>
      <c r="AT13" s="107">
        <f>AT2/AU2*AU13</f>
        <v>8.5714285714285712</v>
      </c>
      <c r="AU13" s="104" t="str">
        <f t="shared" si="12"/>
        <v>6</v>
      </c>
      <c r="AV13" s="108">
        <f t="shared" si="13"/>
        <v>20</v>
      </c>
      <c r="AW13" s="114"/>
      <c r="AX13" s="192">
        <v>8.0150000000000006</v>
      </c>
      <c r="AY13" s="107">
        <f>AY2/AZ2*AZ13</f>
        <v>2.1428571428571428</v>
      </c>
      <c r="AZ13" s="104" t="str">
        <f t="shared" si="14"/>
        <v>1</v>
      </c>
      <c r="BA13" s="108">
        <f>RANK(AX13,AX3:AX32,1)</f>
        <v>23</v>
      </c>
      <c r="BB13" s="114"/>
      <c r="BC13" s="106"/>
      <c r="BD13" s="107">
        <f>BD2/BE2*BE13</f>
        <v>0</v>
      </c>
      <c r="BE13" s="104" t="str">
        <f t="shared" si="15"/>
        <v>0</v>
      </c>
      <c r="BF13" s="108" t="e">
        <f t="shared" si="16"/>
        <v>#N/A</v>
      </c>
      <c r="BG13" s="109"/>
      <c r="BH13" s="110"/>
      <c r="BI13" s="107">
        <f t="shared" si="17"/>
        <v>24.857142857142858</v>
      </c>
      <c r="BJ13" s="111">
        <f t="shared" si="3"/>
        <v>22</v>
      </c>
    </row>
    <row r="14" spans="1:64">
      <c r="A14" s="104">
        <v>12</v>
      </c>
      <c r="B14" s="103" t="s">
        <v>117</v>
      </c>
      <c r="D14" s="104" t="s">
        <v>95</v>
      </c>
      <c r="E14" s="122" t="s">
        <v>71</v>
      </c>
      <c r="F14" s="136"/>
      <c r="G14" s="108" t="e">
        <f t="shared" si="0"/>
        <v>#N/A</v>
      </c>
      <c r="H14" s="109"/>
      <c r="I14" s="123"/>
      <c r="J14" s="108" t="e">
        <f t="shared" si="1"/>
        <v>#N/A</v>
      </c>
      <c r="K14" s="109"/>
      <c r="L14" s="122">
        <v>154.5</v>
      </c>
      <c r="M14" s="107">
        <f>IF(ISNUMBER(L14),IF(L14&lt;='Reference (GIRLS)'!$F$7,5,IF(L14&lt;='Reference (GIRLS)'!$G$7,10,IF(L14&lt;='Reference (GIRLS)'!$H$7,25,IF(L14&lt;='Reference (GIRLS)'!$I$7,50,IF(L14&lt;='Reference (GIRLS)'!$J$7,75,IF(L14&lt;='Reference (GIRLS)'!$K$7,90,IF(L14&lt;='Reference (GIRLS)'!$L$7,95,IF(L14&gt;'Reference (GIRLS)'!$L$7,95)))))))),"")</f>
        <v>75</v>
      </c>
      <c r="N14" s="107">
        <f>N2/O2*O14</f>
        <v>6</v>
      </c>
      <c r="O14" s="104" t="str">
        <f t="shared" si="4"/>
        <v>6</v>
      </c>
      <c r="P14" s="108">
        <f t="shared" si="5"/>
        <v>15</v>
      </c>
      <c r="Q14" s="114"/>
      <c r="R14" s="122">
        <v>40.74</v>
      </c>
      <c r="S14" s="107">
        <f>IF(ISNUMBER(R14),IF(R14&lt;='Reference (GIRLS)'!$F$10,5,IF(R14&lt;='Reference (GIRLS)'!$G$10,10,IF(R14&lt;='Reference (GIRLS)'!$H$10,25,IF(R14&lt;='Reference (GIRLS)'!$I$10,50,IF(R14&lt;='Reference (GIRLS)'!$J$10,75,IF(R14&lt;='Reference (GIRLS)'!$K$10,90,IF(R14&lt;='Reference (GIRLS)'!$L$10,95,IF(R14&gt;'Reference (GIRLS)'!$L$10,95)))))))),"")</f>
        <v>50</v>
      </c>
      <c r="T14" s="108">
        <f t="shared" si="6"/>
        <v>14</v>
      </c>
      <c r="U14" s="114"/>
      <c r="V14" s="122"/>
      <c r="W14" s="108" t="e">
        <f t="shared" si="7"/>
        <v>#N/A</v>
      </c>
      <c r="X14" s="114"/>
      <c r="Y14" s="114"/>
      <c r="Z14" s="122"/>
      <c r="AA14" s="108" t="e">
        <f t="shared" si="8"/>
        <v>#N/A</v>
      </c>
      <c r="AB14" s="114"/>
      <c r="AC14" s="114"/>
      <c r="AD14" s="122"/>
      <c r="AE14" s="108" t="e">
        <f t="shared" si="9"/>
        <v>#N/A</v>
      </c>
      <c r="AF14" s="114"/>
      <c r="AG14" s="114"/>
      <c r="AH14" s="122">
        <v>41</v>
      </c>
      <c r="AI14" s="107">
        <f>IF(ISNUMBER(AH14),IF(AH14&lt;='Reference (GIRLS)'!$F$25,5,IF(AH14&lt;='Reference (GIRLS)'!$G$25,10,IF(AH14&lt;='Reference (GIRLS)'!$H$25,25,IF(AH14&lt;='Reference (GIRLS)'!$I$25,50,IF(AH14&lt;='Reference (GIRLS)'!$J$25,75,IF(AH14&lt;='Reference (GIRLS)'!$K$25,90,IF(AH14&lt;='Reference (GIRLS)'!$L$25,95,IF(AH14&gt;'Reference (GIRLS)'!$L$25,95)))))))),"")</f>
        <v>95</v>
      </c>
      <c r="AJ14" s="107">
        <f>AJ2/AK2*AK14</f>
        <v>5.7142857142857144</v>
      </c>
      <c r="AK14" s="104" t="str">
        <f t="shared" si="10"/>
        <v>4</v>
      </c>
      <c r="AL14" s="108">
        <f t="shared" si="2"/>
        <v>25</v>
      </c>
      <c r="AM14" s="114"/>
      <c r="AN14" s="187">
        <v>9.9999999999999992E-2</v>
      </c>
      <c r="AO14" s="107">
        <f>AO2/AP2*AP14</f>
        <v>1.4285714285714286</v>
      </c>
      <c r="AP14" s="104" t="str">
        <f t="shared" si="11"/>
        <v>2</v>
      </c>
      <c r="AQ14" s="108">
        <f>RANK(AN14,AN3:AN32,1)</f>
        <v>15</v>
      </c>
      <c r="AR14" s="114"/>
      <c r="AS14" s="186">
        <v>8.1</v>
      </c>
      <c r="AT14" s="107">
        <f>AT2/AU2*AU14</f>
        <v>10</v>
      </c>
      <c r="AU14" s="104" t="str">
        <f t="shared" si="12"/>
        <v>7</v>
      </c>
      <c r="AV14" s="108">
        <f t="shared" si="13"/>
        <v>12</v>
      </c>
      <c r="AW14" s="114"/>
      <c r="AX14" s="192">
        <v>7.5990000000000002</v>
      </c>
      <c r="AY14" s="107">
        <f>AY2/AZ2*AZ14</f>
        <v>12.857142857142858</v>
      </c>
      <c r="AZ14" s="104" t="str">
        <f t="shared" si="14"/>
        <v>6</v>
      </c>
      <c r="BA14" s="108">
        <f>RANK(AX14,AX3:AX32,1)</f>
        <v>15</v>
      </c>
      <c r="BB14" s="114"/>
      <c r="BC14" s="106"/>
      <c r="BD14" s="107">
        <f>BD2/BE2*BE14</f>
        <v>0</v>
      </c>
      <c r="BE14" s="104" t="str">
        <f t="shared" si="15"/>
        <v>0</v>
      </c>
      <c r="BF14" s="108" t="e">
        <f t="shared" si="16"/>
        <v>#N/A</v>
      </c>
      <c r="BG14" s="109"/>
      <c r="BH14" s="110"/>
      <c r="BI14" s="107">
        <f t="shared" si="17"/>
        <v>36</v>
      </c>
      <c r="BJ14" s="111">
        <f t="shared" si="3"/>
        <v>17</v>
      </c>
    </row>
    <row r="15" spans="1:64">
      <c r="A15" s="104">
        <v>13</v>
      </c>
      <c r="B15" s="103" t="s">
        <v>118</v>
      </c>
      <c r="D15" s="104" t="s">
        <v>95</v>
      </c>
      <c r="E15" s="122" t="s">
        <v>71</v>
      </c>
      <c r="F15" s="136"/>
      <c r="G15" s="108" t="e">
        <f t="shared" si="0"/>
        <v>#N/A</v>
      </c>
      <c r="H15" s="109"/>
      <c r="I15" s="123"/>
      <c r="J15" s="108" t="e">
        <f t="shared" si="1"/>
        <v>#N/A</v>
      </c>
      <c r="K15" s="109"/>
      <c r="L15" s="122">
        <v>154</v>
      </c>
      <c r="M15" s="107">
        <f>IF(ISNUMBER(L15),IF(L15&lt;='Reference (GIRLS)'!$F$7,5,IF(L15&lt;='Reference (GIRLS)'!$G$7,10,IF(L15&lt;='Reference (GIRLS)'!$H$7,25,IF(L15&lt;='Reference (GIRLS)'!$I$7,50,IF(L15&lt;='Reference (GIRLS)'!$J$7,75,IF(L15&lt;='Reference (GIRLS)'!$K$7,90,IF(L15&lt;='Reference (GIRLS)'!$L$7,95,IF(L15&gt;'Reference (GIRLS)'!$L$7,95)))))))),"")</f>
        <v>75</v>
      </c>
      <c r="N15" s="107">
        <f>N2/O2*O15</f>
        <v>6</v>
      </c>
      <c r="O15" s="104" t="str">
        <f t="shared" si="4"/>
        <v>6</v>
      </c>
      <c r="P15" s="108">
        <f t="shared" si="5"/>
        <v>17</v>
      </c>
      <c r="Q15" s="114"/>
      <c r="R15" s="122">
        <v>38.58</v>
      </c>
      <c r="S15" s="107">
        <f>IF(ISNUMBER(R15),IF(R15&lt;='Reference (GIRLS)'!$F$10,5,IF(R15&lt;='Reference (GIRLS)'!$G$10,10,IF(R15&lt;='Reference (GIRLS)'!$H$10,25,IF(R15&lt;='Reference (GIRLS)'!$I$10,50,IF(R15&lt;='Reference (GIRLS)'!$J$10,75,IF(R15&lt;='Reference (GIRLS)'!$K$10,90,IF(R15&lt;='Reference (GIRLS)'!$L$10,95,IF(R15&gt;'Reference (GIRLS)'!$L$10,95)))))))),"")</f>
        <v>50</v>
      </c>
      <c r="T15" s="108">
        <f t="shared" si="6"/>
        <v>18</v>
      </c>
      <c r="U15" s="114"/>
      <c r="V15" s="122"/>
      <c r="W15" s="108" t="e">
        <f t="shared" si="7"/>
        <v>#N/A</v>
      </c>
      <c r="X15" s="114"/>
      <c r="Y15" s="114"/>
      <c r="Z15" s="122"/>
      <c r="AA15" s="108" t="e">
        <f t="shared" si="8"/>
        <v>#N/A</v>
      </c>
      <c r="AB15" s="114"/>
      <c r="AC15" s="114"/>
      <c r="AD15" s="122"/>
      <c r="AE15" s="108" t="e">
        <f t="shared" si="9"/>
        <v>#N/A</v>
      </c>
      <c r="AF15" s="114"/>
      <c r="AG15" s="114"/>
      <c r="AH15" s="122">
        <v>50</v>
      </c>
      <c r="AI15" s="107">
        <f>IF(ISNUMBER(AH15),IF(AH15&lt;='Reference (GIRLS)'!$F$25,5,IF(AH15&lt;='Reference (GIRLS)'!$G$25,10,IF(AH15&lt;='Reference (GIRLS)'!$H$25,25,IF(AH15&lt;='Reference (GIRLS)'!$I$25,50,IF(AH15&lt;='Reference (GIRLS)'!$J$25,75,IF(AH15&lt;='Reference (GIRLS)'!$K$25,90,IF(AH15&lt;='Reference (GIRLS)'!$L$25,95,IF(AH15&gt;'Reference (GIRLS)'!$L$25,95)))))))),"")</f>
        <v>95</v>
      </c>
      <c r="AJ15" s="107">
        <f>AJ2/AK2*AK15</f>
        <v>10</v>
      </c>
      <c r="AK15" s="104" t="str">
        <f t="shared" si="10"/>
        <v>7</v>
      </c>
      <c r="AL15" s="108">
        <f t="shared" si="2"/>
        <v>13</v>
      </c>
      <c r="AM15" s="114"/>
      <c r="AN15" s="187">
        <v>0.10486111111111111</v>
      </c>
      <c r="AO15" s="107">
        <f>AO2/AP2*AP15</f>
        <v>0.7142857142857143</v>
      </c>
      <c r="AP15" s="104" t="str">
        <f t="shared" si="11"/>
        <v>1</v>
      </c>
      <c r="AQ15" s="108">
        <f>RANK(AN15,AN3:AN32,1)</f>
        <v>19</v>
      </c>
      <c r="AR15" s="114"/>
      <c r="AS15" s="186">
        <v>5.35</v>
      </c>
      <c r="AT15" s="107">
        <f>AT2/AU2*AU15</f>
        <v>4.2857142857142856</v>
      </c>
      <c r="AU15" s="104" t="str">
        <f t="shared" si="12"/>
        <v>3</v>
      </c>
      <c r="AV15" s="108">
        <f t="shared" si="13"/>
        <v>28</v>
      </c>
      <c r="AW15" s="114"/>
      <c r="AX15" s="192">
        <v>7.6340000000000003</v>
      </c>
      <c r="AY15" s="107">
        <f>AY2/AZ2*AZ15</f>
        <v>10.714285714285714</v>
      </c>
      <c r="AZ15" s="104" t="str">
        <f t="shared" si="14"/>
        <v>5</v>
      </c>
      <c r="BA15" s="108">
        <f>RANK(AX15,AX3:AX32,1)</f>
        <v>16</v>
      </c>
      <c r="BB15" s="114"/>
      <c r="BC15" s="106"/>
      <c r="BD15" s="107">
        <f>BD2/BE2*BE15</f>
        <v>0</v>
      </c>
      <c r="BE15" s="104" t="str">
        <f t="shared" si="15"/>
        <v>0</v>
      </c>
      <c r="BF15" s="108" t="e">
        <f t="shared" si="16"/>
        <v>#N/A</v>
      </c>
      <c r="BG15" s="109"/>
      <c r="BH15" s="110"/>
      <c r="BI15" s="107">
        <f t="shared" si="17"/>
        <v>31.714285714285715</v>
      </c>
      <c r="BJ15" s="111">
        <f t="shared" si="3"/>
        <v>20</v>
      </c>
    </row>
    <row r="16" spans="1:64">
      <c r="A16" s="104">
        <v>14</v>
      </c>
      <c r="B16" s="103" t="s">
        <v>119</v>
      </c>
      <c r="D16" s="104" t="s">
        <v>95</v>
      </c>
      <c r="E16" s="122" t="s">
        <v>71</v>
      </c>
      <c r="F16" s="136"/>
      <c r="G16" s="108" t="e">
        <f t="shared" si="0"/>
        <v>#N/A</v>
      </c>
      <c r="H16" s="109"/>
      <c r="I16" s="123"/>
      <c r="J16" s="108" t="e">
        <f t="shared" si="1"/>
        <v>#N/A</v>
      </c>
      <c r="K16" s="109"/>
      <c r="L16" s="122">
        <v>155</v>
      </c>
      <c r="M16" s="107">
        <f>IF(ISNUMBER(L16),IF(L16&lt;='Reference (GIRLS)'!$F$7,5,IF(L16&lt;='Reference (GIRLS)'!$G$7,10,IF(L16&lt;='Reference (GIRLS)'!$H$7,25,IF(L16&lt;='Reference (GIRLS)'!$I$7,50,IF(L16&lt;='Reference (GIRLS)'!$J$7,75,IF(L16&lt;='Reference (GIRLS)'!$K$7,90,IF(L16&lt;='Reference (GIRLS)'!$L$7,95,IF(L16&gt;'Reference (GIRLS)'!$L$7,95)))))))),"")</f>
        <v>75</v>
      </c>
      <c r="N16" s="107">
        <f>N2/O2*O16</f>
        <v>6</v>
      </c>
      <c r="O16" s="104" t="str">
        <f t="shared" si="4"/>
        <v>6</v>
      </c>
      <c r="P16" s="108">
        <f t="shared" si="5"/>
        <v>13</v>
      </c>
      <c r="Q16" s="114"/>
      <c r="R16" s="122">
        <v>34.76</v>
      </c>
      <c r="S16" s="107">
        <f>IF(ISNUMBER(R16),IF(R16&lt;='Reference (GIRLS)'!$F$10,5,IF(R16&lt;='Reference (GIRLS)'!$G$10,10,IF(R16&lt;='Reference (GIRLS)'!$H$10,25,IF(R16&lt;='Reference (GIRLS)'!$I$10,50,IF(R16&lt;='Reference (GIRLS)'!$J$10,75,IF(R16&lt;='Reference (GIRLS)'!$K$10,90,IF(R16&lt;='Reference (GIRLS)'!$L$10,95,IF(R16&gt;'Reference (GIRLS)'!$L$10,95)))))))),"")</f>
        <v>25</v>
      </c>
      <c r="T16" s="108">
        <f t="shared" si="6"/>
        <v>25</v>
      </c>
      <c r="U16" s="114"/>
      <c r="V16" s="122"/>
      <c r="W16" s="108" t="e">
        <f t="shared" si="7"/>
        <v>#N/A</v>
      </c>
      <c r="X16" s="114"/>
      <c r="Y16" s="114"/>
      <c r="Z16" s="122"/>
      <c r="AA16" s="108" t="e">
        <f t="shared" si="8"/>
        <v>#N/A</v>
      </c>
      <c r="AB16" s="114"/>
      <c r="AC16" s="114"/>
      <c r="AD16" s="122"/>
      <c r="AE16" s="108" t="e">
        <f t="shared" si="9"/>
        <v>#N/A</v>
      </c>
      <c r="AF16" s="114"/>
      <c r="AG16" s="114"/>
      <c r="AH16" s="122">
        <v>53</v>
      </c>
      <c r="AI16" s="107">
        <f>IF(ISNUMBER(AH16),IF(AH16&lt;='Reference (GIRLS)'!$F$25,5,IF(AH16&lt;='Reference (GIRLS)'!$G$25,10,IF(AH16&lt;='Reference (GIRLS)'!$H$25,25,IF(AH16&lt;='Reference (GIRLS)'!$I$25,50,IF(AH16&lt;='Reference (GIRLS)'!$J$25,75,IF(AH16&lt;='Reference (GIRLS)'!$K$25,90,IF(AH16&lt;='Reference (GIRLS)'!$L$25,95,IF(AH16&gt;'Reference (GIRLS)'!$L$25,95)))))))),"")</f>
        <v>95</v>
      </c>
      <c r="AJ16" s="107">
        <f>AJ2/AK2*AK16</f>
        <v>10</v>
      </c>
      <c r="AK16" s="104" t="str">
        <f t="shared" si="10"/>
        <v>7</v>
      </c>
      <c r="AL16" s="108">
        <f t="shared" si="2"/>
        <v>8</v>
      </c>
      <c r="AM16" s="114"/>
      <c r="AN16" s="187">
        <v>0.12291666666666667</v>
      </c>
      <c r="AO16" s="107">
        <f>AO2/AP2*AP16</f>
        <v>0.7142857142857143</v>
      </c>
      <c r="AP16" s="104" t="str">
        <f t="shared" si="11"/>
        <v>1</v>
      </c>
      <c r="AQ16" s="108">
        <f>RANK(AN16,AN3:AN32,1)</f>
        <v>30</v>
      </c>
      <c r="AR16" s="114"/>
      <c r="AS16" s="186">
        <v>6.7</v>
      </c>
      <c r="AT16" s="107">
        <f>AT2/AU2*AU16</f>
        <v>8.5714285714285712</v>
      </c>
      <c r="AU16" s="104" t="str">
        <f t="shared" si="12"/>
        <v>6</v>
      </c>
      <c r="AV16" s="108">
        <f t="shared" si="13"/>
        <v>22</v>
      </c>
      <c r="AW16" s="114"/>
      <c r="AX16" s="192">
        <v>7.1589999999999998</v>
      </c>
      <c r="AY16" s="107">
        <f>AY2/AZ2*AZ16</f>
        <v>15</v>
      </c>
      <c r="AZ16" s="104" t="str">
        <f t="shared" si="14"/>
        <v>7</v>
      </c>
      <c r="BA16" s="108">
        <f>RANK(AX16,AX3:AX32,1)</f>
        <v>4</v>
      </c>
      <c r="BB16" s="114"/>
      <c r="BC16" s="106"/>
      <c r="BD16" s="107">
        <f>BD2/BE2*BE16</f>
        <v>0</v>
      </c>
      <c r="BE16" s="104" t="str">
        <f t="shared" si="15"/>
        <v>0</v>
      </c>
      <c r="BF16" s="108" t="e">
        <f t="shared" si="16"/>
        <v>#N/A</v>
      </c>
      <c r="BG16" s="109"/>
      <c r="BH16" s="110"/>
      <c r="BI16" s="107">
        <f t="shared" si="17"/>
        <v>40.285714285714285</v>
      </c>
      <c r="BJ16" s="111">
        <f t="shared" si="3"/>
        <v>14</v>
      </c>
    </row>
    <row r="17" spans="1:62" s="103" customFormat="1">
      <c r="A17" s="104">
        <v>15</v>
      </c>
      <c r="B17" s="103" t="s">
        <v>120</v>
      </c>
      <c r="C17" s="104"/>
      <c r="D17" s="104" t="s">
        <v>95</v>
      </c>
      <c r="E17" s="122" t="s">
        <v>71</v>
      </c>
      <c r="F17" s="136"/>
      <c r="G17" s="108" t="e">
        <f t="shared" si="0"/>
        <v>#N/A</v>
      </c>
      <c r="H17" s="109"/>
      <c r="I17" s="123"/>
      <c r="J17" s="108" t="e">
        <f t="shared" si="1"/>
        <v>#N/A</v>
      </c>
      <c r="K17" s="109"/>
      <c r="L17" s="122">
        <v>158</v>
      </c>
      <c r="M17" s="107">
        <f>IF(ISNUMBER(L17),IF(L17&lt;='Reference (GIRLS)'!$F$7,5,IF(L17&lt;='Reference (GIRLS)'!$G$7,10,IF(L17&lt;='Reference (GIRLS)'!$H$7,25,IF(L17&lt;='Reference (GIRLS)'!$I$7,50,IF(L17&lt;='Reference (GIRLS)'!$J$7,75,IF(L17&lt;='Reference (GIRLS)'!$K$7,90,IF(L17&lt;='Reference (GIRLS)'!$L$7,95,IF(L17&gt;'Reference (GIRLS)'!$L$7,95)))))))),"")</f>
        <v>90</v>
      </c>
      <c r="N17" s="107">
        <f>N2/O2*O17</f>
        <v>8</v>
      </c>
      <c r="O17" s="104" t="str">
        <f t="shared" si="4"/>
        <v>8</v>
      </c>
      <c r="P17" s="108">
        <f t="shared" si="5"/>
        <v>11</v>
      </c>
      <c r="Q17" s="114"/>
      <c r="R17" s="122">
        <v>43.18</v>
      </c>
      <c r="S17" s="107">
        <f>IF(ISNUMBER(R17),IF(R17&lt;='Reference (GIRLS)'!$F$10,5,IF(R17&lt;='Reference (GIRLS)'!$G$10,10,IF(R17&lt;='Reference (GIRLS)'!$H$10,25,IF(R17&lt;='Reference (GIRLS)'!$I$10,50,IF(R17&lt;='Reference (GIRLS)'!$J$10,75,IF(R17&lt;='Reference (GIRLS)'!$K$10,90,IF(R17&lt;='Reference (GIRLS)'!$L$10,95,IF(R17&gt;'Reference (GIRLS)'!$L$10,95)))))))),"")</f>
        <v>75</v>
      </c>
      <c r="T17" s="108">
        <f t="shared" si="6"/>
        <v>8</v>
      </c>
      <c r="U17" s="114"/>
      <c r="V17" s="122"/>
      <c r="W17" s="108" t="e">
        <f t="shared" si="7"/>
        <v>#N/A</v>
      </c>
      <c r="X17" s="114"/>
      <c r="Y17" s="114"/>
      <c r="Z17" s="122"/>
      <c r="AA17" s="108" t="e">
        <f t="shared" si="8"/>
        <v>#N/A</v>
      </c>
      <c r="AB17" s="114"/>
      <c r="AC17" s="114"/>
      <c r="AD17" s="122"/>
      <c r="AE17" s="108" t="e">
        <f t="shared" si="9"/>
        <v>#N/A</v>
      </c>
      <c r="AF17" s="114"/>
      <c r="AG17" s="114"/>
      <c r="AH17" s="122">
        <v>46</v>
      </c>
      <c r="AI17" s="107">
        <f>IF(ISNUMBER(AH17),IF(AH17&lt;='Reference (GIRLS)'!$F$25,5,IF(AH17&lt;='Reference (GIRLS)'!$G$25,10,IF(AH17&lt;='Reference (GIRLS)'!$H$25,25,IF(AH17&lt;='Reference (GIRLS)'!$I$25,50,IF(AH17&lt;='Reference (GIRLS)'!$J$25,75,IF(AH17&lt;='Reference (GIRLS)'!$K$25,90,IF(AH17&lt;='Reference (GIRLS)'!$L$25,95,IF(AH17&gt;'Reference (GIRLS)'!$L$25,95)))))))),"")</f>
        <v>95</v>
      </c>
      <c r="AJ17" s="107">
        <f>AJ2/AK2*AK17</f>
        <v>7.1428571428571432</v>
      </c>
      <c r="AK17" s="104" t="str">
        <f t="shared" si="10"/>
        <v>5</v>
      </c>
      <c r="AL17" s="108">
        <f t="shared" si="2"/>
        <v>20</v>
      </c>
      <c r="AM17" s="114"/>
      <c r="AN17" s="187">
        <v>8.1250000000000003E-2</v>
      </c>
      <c r="AO17" s="107">
        <f>AO2/AP2*AP17</f>
        <v>5</v>
      </c>
      <c r="AP17" s="104" t="str">
        <f t="shared" si="11"/>
        <v>7</v>
      </c>
      <c r="AQ17" s="108">
        <f>RANK(AN17,AN3:AN32,1)</f>
        <v>5</v>
      </c>
      <c r="AR17" s="114"/>
      <c r="AS17" s="186">
        <v>7.6</v>
      </c>
      <c r="AT17" s="107">
        <f>AT2/AU2*AU17</f>
        <v>10</v>
      </c>
      <c r="AU17" s="104" t="str">
        <f t="shared" si="12"/>
        <v>7</v>
      </c>
      <c r="AV17" s="108">
        <f t="shared" si="13"/>
        <v>16</v>
      </c>
      <c r="AW17" s="114"/>
      <c r="AX17" s="192">
        <v>7.2359999999999998</v>
      </c>
      <c r="AY17" s="107">
        <f>AY2/AZ2*AZ17</f>
        <v>15</v>
      </c>
      <c r="AZ17" s="104" t="str">
        <f t="shared" si="14"/>
        <v>7</v>
      </c>
      <c r="BA17" s="108">
        <f>RANK(AX17,AX3:AX32,1)</f>
        <v>7</v>
      </c>
      <c r="BB17" s="114"/>
      <c r="BC17" s="106"/>
      <c r="BD17" s="107">
        <f>BD2/BE2*BE17</f>
        <v>0</v>
      </c>
      <c r="BE17" s="104" t="str">
        <f t="shared" si="15"/>
        <v>0</v>
      </c>
      <c r="BF17" s="108" t="e">
        <f t="shared" si="16"/>
        <v>#N/A</v>
      </c>
      <c r="BG17" s="109"/>
      <c r="BH17" s="110"/>
      <c r="BI17" s="107">
        <f t="shared" si="17"/>
        <v>45.142857142857139</v>
      </c>
      <c r="BJ17" s="111">
        <f t="shared" si="3"/>
        <v>9</v>
      </c>
    </row>
    <row r="18" spans="1:62" s="103" customFormat="1">
      <c r="A18" s="104">
        <v>16</v>
      </c>
      <c r="B18" s="103" t="s">
        <v>121</v>
      </c>
      <c r="C18" s="104"/>
      <c r="D18" s="104" t="s">
        <v>95</v>
      </c>
      <c r="E18" s="122" t="s">
        <v>71</v>
      </c>
      <c r="F18" s="136"/>
      <c r="G18" s="108" t="e">
        <f t="shared" si="0"/>
        <v>#N/A</v>
      </c>
      <c r="H18" s="109"/>
      <c r="I18" s="123"/>
      <c r="J18" s="108" t="e">
        <f t="shared" si="1"/>
        <v>#N/A</v>
      </c>
      <c r="K18" s="109"/>
      <c r="L18" s="122">
        <v>154.30000000000001</v>
      </c>
      <c r="M18" s="107">
        <f>IF(ISNUMBER(L18),IF(L18&lt;='Reference (GIRLS)'!$F$7,5,IF(L18&lt;='Reference (GIRLS)'!$G$7,10,IF(L18&lt;='Reference (GIRLS)'!$H$7,25,IF(L18&lt;='Reference (GIRLS)'!$I$7,50,IF(L18&lt;='Reference (GIRLS)'!$J$7,75,IF(L18&lt;='Reference (GIRLS)'!$K$7,90,IF(L18&lt;='Reference (GIRLS)'!$L$7,95,IF(L18&gt;'Reference (GIRLS)'!$L$7,95)))))))),"")</f>
        <v>75</v>
      </c>
      <c r="N18" s="107">
        <f>N2/O2*O18</f>
        <v>6</v>
      </c>
      <c r="O18" s="104" t="str">
        <f t="shared" si="4"/>
        <v>6</v>
      </c>
      <c r="P18" s="108">
        <f t="shared" si="5"/>
        <v>16</v>
      </c>
      <c r="Q18" s="114"/>
      <c r="R18" s="122">
        <v>37.82</v>
      </c>
      <c r="S18" s="107">
        <f>IF(ISNUMBER(R18),IF(R18&lt;='Reference (GIRLS)'!$F$10,5,IF(R18&lt;='Reference (GIRLS)'!$G$10,10,IF(R18&lt;='Reference (GIRLS)'!$H$10,25,IF(R18&lt;='Reference (GIRLS)'!$I$10,50,IF(R18&lt;='Reference (GIRLS)'!$J$10,75,IF(R18&lt;='Reference (GIRLS)'!$K$10,90,IF(R18&lt;='Reference (GIRLS)'!$L$10,95,IF(R18&gt;'Reference (GIRLS)'!$L$10,95)))))))),"")</f>
        <v>50</v>
      </c>
      <c r="T18" s="108">
        <f t="shared" si="6"/>
        <v>20</v>
      </c>
      <c r="U18" s="114"/>
      <c r="V18" s="122"/>
      <c r="W18" s="108" t="e">
        <f t="shared" si="7"/>
        <v>#N/A</v>
      </c>
      <c r="X18" s="114"/>
      <c r="Y18" s="114"/>
      <c r="Z18" s="122"/>
      <c r="AA18" s="108" t="e">
        <f t="shared" si="8"/>
        <v>#N/A</v>
      </c>
      <c r="AB18" s="114"/>
      <c r="AC18" s="114"/>
      <c r="AD18" s="122"/>
      <c r="AE18" s="108" t="e">
        <f t="shared" si="9"/>
        <v>#N/A</v>
      </c>
      <c r="AF18" s="114"/>
      <c r="AG18" s="114"/>
      <c r="AH18" s="122">
        <v>43</v>
      </c>
      <c r="AI18" s="107">
        <f>IF(ISNUMBER(AH18),IF(AH18&lt;='Reference (GIRLS)'!$F$25,5,IF(AH18&lt;='Reference (GIRLS)'!$G$25,10,IF(AH18&lt;='Reference (GIRLS)'!$H$25,25,IF(AH18&lt;='Reference (GIRLS)'!$I$25,50,IF(AH18&lt;='Reference (GIRLS)'!$J$25,75,IF(AH18&lt;='Reference (GIRLS)'!$K$25,90,IF(AH18&lt;='Reference (GIRLS)'!$L$25,95,IF(AH18&gt;'Reference (GIRLS)'!$L$25,95)))))))),"")</f>
        <v>95</v>
      </c>
      <c r="AJ18" s="107">
        <f>AJ2/AK2*AK18</f>
        <v>5.7142857142857144</v>
      </c>
      <c r="AK18" s="104" t="str">
        <f t="shared" si="10"/>
        <v>4</v>
      </c>
      <c r="AL18" s="108">
        <f t="shared" si="2"/>
        <v>23</v>
      </c>
      <c r="AM18" s="114"/>
      <c r="AN18" s="187">
        <v>8.6805555555555566E-2</v>
      </c>
      <c r="AO18" s="107">
        <f>AO2/AP2*AP18</f>
        <v>4.2857142857142856</v>
      </c>
      <c r="AP18" s="104" t="str">
        <f t="shared" si="11"/>
        <v>6</v>
      </c>
      <c r="AQ18" s="108">
        <f>RANK(AN18,AN3:AN32,1)</f>
        <v>8</v>
      </c>
      <c r="AR18" s="114"/>
      <c r="AS18" s="186">
        <v>7.1</v>
      </c>
      <c r="AT18" s="107">
        <f>AT2/AU2*AU18</f>
        <v>10</v>
      </c>
      <c r="AU18" s="104" t="str">
        <f t="shared" si="12"/>
        <v>7</v>
      </c>
      <c r="AV18" s="108">
        <f t="shared" si="13"/>
        <v>18</v>
      </c>
      <c r="AW18" s="114"/>
      <c r="AX18" s="192">
        <v>7.6449999999999996</v>
      </c>
      <c r="AY18" s="107">
        <f>AY2/AZ2*AZ18</f>
        <v>10.714285714285714</v>
      </c>
      <c r="AZ18" s="104" t="str">
        <f t="shared" si="14"/>
        <v>5</v>
      </c>
      <c r="BA18" s="108">
        <f>RANK(AX18,AX3:AX32,1)</f>
        <v>17</v>
      </c>
      <c r="BB18" s="114"/>
      <c r="BC18" s="106"/>
      <c r="BD18" s="107">
        <f>BD2/BE2*BE18</f>
        <v>0</v>
      </c>
      <c r="BE18" s="104" t="str">
        <f t="shared" si="15"/>
        <v>0</v>
      </c>
      <c r="BF18" s="108" t="e">
        <f t="shared" si="16"/>
        <v>#N/A</v>
      </c>
      <c r="BG18" s="109"/>
      <c r="BH18" s="110"/>
      <c r="BI18" s="107">
        <f t="shared" si="17"/>
        <v>36.714285714285715</v>
      </c>
      <c r="BJ18" s="111">
        <f t="shared" si="3"/>
        <v>16</v>
      </c>
    </row>
    <row r="19" spans="1:62" s="103" customFormat="1">
      <c r="A19" s="104">
        <v>17</v>
      </c>
      <c r="B19" s="103" t="s">
        <v>139</v>
      </c>
      <c r="C19" s="104"/>
      <c r="D19" s="104" t="s">
        <v>95</v>
      </c>
      <c r="E19" s="122" t="s">
        <v>71</v>
      </c>
      <c r="F19" s="136"/>
      <c r="G19" s="108" t="e">
        <f t="shared" si="0"/>
        <v>#N/A</v>
      </c>
      <c r="H19" s="109"/>
      <c r="I19" s="123"/>
      <c r="J19" s="108" t="e">
        <f t="shared" si="1"/>
        <v>#N/A</v>
      </c>
      <c r="K19" s="109"/>
      <c r="L19" s="122">
        <v>148.80000000000001</v>
      </c>
      <c r="M19" s="107">
        <f>IF(ISNUMBER(L19),IF(L19&lt;='Reference (GIRLS)'!$F$7,5,IF(L19&lt;='Reference (GIRLS)'!$G$7,10,IF(L19&lt;='Reference (GIRLS)'!$H$7,25,IF(L19&lt;='Reference (GIRLS)'!$I$7,50,IF(L19&lt;='Reference (GIRLS)'!$J$7,75,IF(L19&lt;='Reference (GIRLS)'!$K$7,90,IF(L19&lt;='Reference (GIRLS)'!$L$7,95,IF(L19&gt;'Reference (GIRLS)'!$L$7,95)))))))),"")</f>
        <v>50</v>
      </c>
      <c r="N19" s="107">
        <f>N2/O2*O19</f>
        <v>4</v>
      </c>
      <c r="O19" s="104" t="str">
        <f t="shared" si="4"/>
        <v>4</v>
      </c>
      <c r="P19" s="108">
        <f t="shared" si="5"/>
        <v>23</v>
      </c>
      <c r="Q19" s="114"/>
      <c r="R19" s="122">
        <v>40.44</v>
      </c>
      <c r="S19" s="107">
        <f>IF(ISNUMBER(R19),IF(R19&lt;='Reference (GIRLS)'!$F$10,5,IF(R19&lt;='Reference (GIRLS)'!$G$10,10,IF(R19&lt;='Reference (GIRLS)'!$H$10,25,IF(R19&lt;='Reference (GIRLS)'!$I$10,50,IF(R19&lt;='Reference (GIRLS)'!$J$10,75,IF(R19&lt;='Reference (GIRLS)'!$K$10,90,IF(R19&lt;='Reference (GIRLS)'!$L$10,95,IF(R19&gt;'Reference (GIRLS)'!$L$10,95)))))))),"")</f>
        <v>50</v>
      </c>
      <c r="T19" s="108">
        <f t="shared" si="6"/>
        <v>16</v>
      </c>
      <c r="U19" s="114"/>
      <c r="V19" s="122"/>
      <c r="W19" s="108" t="e">
        <f t="shared" si="7"/>
        <v>#N/A</v>
      </c>
      <c r="X19" s="114"/>
      <c r="Y19" s="114"/>
      <c r="Z19" s="122"/>
      <c r="AA19" s="108" t="e">
        <f t="shared" si="8"/>
        <v>#N/A</v>
      </c>
      <c r="AB19" s="114"/>
      <c r="AC19" s="114"/>
      <c r="AD19" s="122"/>
      <c r="AE19" s="108" t="e">
        <f t="shared" si="9"/>
        <v>#N/A</v>
      </c>
      <c r="AF19" s="114"/>
      <c r="AG19" s="114"/>
      <c r="AH19" s="122">
        <v>52</v>
      </c>
      <c r="AI19" s="107">
        <f>IF(ISNUMBER(AH19),IF(AH19&lt;='Reference (GIRLS)'!$F$25,5,IF(AH19&lt;='Reference (GIRLS)'!$G$25,10,IF(AH19&lt;='Reference (GIRLS)'!$H$25,25,IF(AH19&lt;='Reference (GIRLS)'!$I$25,50,IF(AH19&lt;='Reference (GIRLS)'!$J$25,75,IF(AH19&lt;='Reference (GIRLS)'!$K$25,90,IF(AH19&lt;='Reference (GIRLS)'!$L$25,95,IF(AH19&gt;'Reference (GIRLS)'!$L$25,95)))))))),"")</f>
        <v>95</v>
      </c>
      <c r="AJ19" s="107">
        <f>AJ2/AK2*AK19</f>
        <v>10</v>
      </c>
      <c r="AK19" s="104" t="str">
        <f t="shared" si="10"/>
        <v>7</v>
      </c>
      <c r="AL19" s="108">
        <f t="shared" si="2"/>
        <v>10</v>
      </c>
      <c r="AM19" s="114"/>
      <c r="AN19" s="187">
        <v>0.10902777777777778</v>
      </c>
      <c r="AO19" s="107">
        <f>AO2/AP2*AP19</f>
        <v>0.7142857142857143</v>
      </c>
      <c r="AP19" s="104" t="str">
        <f t="shared" si="11"/>
        <v>1</v>
      </c>
      <c r="AQ19" s="108">
        <f>RANK(AN19,AN3:AN32,1)</f>
        <v>24</v>
      </c>
      <c r="AR19" s="114"/>
      <c r="AS19" s="186">
        <v>8.9499999999999993</v>
      </c>
      <c r="AT19" s="107">
        <f>AT2/AU2*AU19</f>
        <v>10</v>
      </c>
      <c r="AU19" s="104" t="str">
        <f t="shared" si="12"/>
        <v>7</v>
      </c>
      <c r="AV19" s="108">
        <f t="shared" si="13"/>
        <v>5</v>
      </c>
      <c r="AW19" s="114"/>
      <c r="AX19" s="192">
        <v>7.8310000000000004</v>
      </c>
      <c r="AY19" s="107">
        <f>AY2/AZ2*AZ19</f>
        <v>6.4285714285714288</v>
      </c>
      <c r="AZ19" s="104" t="str">
        <f t="shared" si="14"/>
        <v>3</v>
      </c>
      <c r="BA19" s="108">
        <f>RANK(AX19,AX3:AX32,1)</f>
        <v>19</v>
      </c>
      <c r="BB19" s="114"/>
      <c r="BC19" s="106"/>
      <c r="BD19" s="107">
        <f>BD2/BE2*BE19</f>
        <v>0</v>
      </c>
      <c r="BE19" s="104" t="str">
        <f t="shared" si="15"/>
        <v>0</v>
      </c>
      <c r="BF19" s="108" t="e">
        <f t="shared" si="16"/>
        <v>#N/A</v>
      </c>
      <c r="BG19" s="109"/>
      <c r="BH19" s="110"/>
      <c r="BI19" s="107">
        <f t="shared" si="17"/>
        <v>31.142857142857146</v>
      </c>
      <c r="BJ19" s="111">
        <f t="shared" si="3"/>
        <v>21</v>
      </c>
    </row>
    <row r="20" spans="1:62" s="103" customFormat="1">
      <c r="A20" s="104">
        <v>18</v>
      </c>
      <c r="B20" s="103" t="s">
        <v>140</v>
      </c>
      <c r="C20" s="104"/>
      <c r="D20" s="104" t="s">
        <v>95</v>
      </c>
      <c r="E20" s="122" t="s">
        <v>71</v>
      </c>
      <c r="F20" s="136"/>
      <c r="G20" s="108" t="e">
        <f t="shared" si="0"/>
        <v>#N/A</v>
      </c>
      <c r="H20" s="109"/>
      <c r="I20" s="123"/>
      <c r="J20" s="108" t="e">
        <f t="shared" si="1"/>
        <v>#N/A</v>
      </c>
      <c r="K20" s="109"/>
      <c r="L20" s="122">
        <v>146</v>
      </c>
      <c r="M20" s="107">
        <f>IF(ISNUMBER(L20),IF(L20&lt;='Reference (GIRLS)'!$F$7,5,IF(L20&lt;='Reference (GIRLS)'!$G$7,10,IF(L20&lt;='Reference (GIRLS)'!$H$7,25,IF(L20&lt;='Reference (GIRLS)'!$I$7,50,IF(L20&lt;='Reference (GIRLS)'!$J$7,75,IF(L20&lt;='Reference (GIRLS)'!$K$7,90,IF(L20&lt;='Reference (GIRLS)'!$L$7,95,IF(L20&gt;'Reference (GIRLS)'!$L$7,95)))))))),"")</f>
        <v>25</v>
      </c>
      <c r="N20" s="107">
        <f>N2/O2*O20</f>
        <v>2</v>
      </c>
      <c r="O20" s="104" t="str">
        <f t="shared" si="4"/>
        <v>2</v>
      </c>
      <c r="P20" s="108">
        <f t="shared" si="5"/>
        <v>26</v>
      </c>
      <c r="Q20" s="114"/>
      <c r="R20" s="122">
        <v>35.76</v>
      </c>
      <c r="S20" s="107">
        <f>IF(ISNUMBER(R20),IF(R20&lt;='Reference (GIRLS)'!$F$10,5,IF(R20&lt;='Reference (GIRLS)'!$G$10,10,IF(R20&lt;='Reference (GIRLS)'!$H$10,25,IF(R20&lt;='Reference (GIRLS)'!$I$10,50,IF(R20&lt;='Reference (GIRLS)'!$J$10,75,IF(R20&lt;='Reference (GIRLS)'!$K$10,90,IF(R20&lt;='Reference (GIRLS)'!$L$10,95,IF(R20&gt;'Reference (GIRLS)'!$L$10,95)))))))),"")</f>
        <v>25</v>
      </c>
      <c r="T20" s="108">
        <f t="shared" si="6"/>
        <v>24</v>
      </c>
      <c r="U20" s="114"/>
      <c r="V20" s="122"/>
      <c r="W20" s="108" t="e">
        <f t="shared" si="7"/>
        <v>#N/A</v>
      </c>
      <c r="X20" s="114"/>
      <c r="Y20" s="114"/>
      <c r="Z20" s="122"/>
      <c r="AA20" s="108" t="e">
        <f t="shared" si="8"/>
        <v>#N/A</v>
      </c>
      <c r="AB20" s="114"/>
      <c r="AC20" s="114"/>
      <c r="AD20" s="122"/>
      <c r="AE20" s="108" t="e">
        <f t="shared" si="9"/>
        <v>#N/A</v>
      </c>
      <c r="AF20" s="114"/>
      <c r="AG20" s="114"/>
      <c r="AH20" s="122">
        <v>42</v>
      </c>
      <c r="AI20" s="107">
        <f>IF(ISNUMBER(AH20),IF(AH20&lt;='Reference (GIRLS)'!$F$25,5,IF(AH20&lt;='Reference (GIRLS)'!$G$25,10,IF(AH20&lt;='Reference (GIRLS)'!$H$25,25,IF(AH20&lt;='Reference (GIRLS)'!$I$25,50,IF(AH20&lt;='Reference (GIRLS)'!$J$25,75,IF(AH20&lt;='Reference (GIRLS)'!$K$25,90,IF(AH20&lt;='Reference (GIRLS)'!$L$25,95,IF(AH20&gt;'Reference (GIRLS)'!$L$25,95)))))))),"")</f>
        <v>95</v>
      </c>
      <c r="AJ20" s="107">
        <f>AJ2/AK2*AK20</f>
        <v>5.7142857142857144</v>
      </c>
      <c r="AK20" s="104" t="str">
        <f t="shared" si="10"/>
        <v>4</v>
      </c>
      <c r="AL20" s="108">
        <f t="shared" si="2"/>
        <v>24</v>
      </c>
      <c r="AM20" s="114"/>
      <c r="AN20" s="187">
        <v>0.10625</v>
      </c>
      <c r="AO20" s="107">
        <f>AO2/AP2*AP20</f>
        <v>0.7142857142857143</v>
      </c>
      <c r="AP20" s="104" t="str">
        <f t="shared" si="11"/>
        <v>1</v>
      </c>
      <c r="AQ20" s="108">
        <f>RANK(AN20,AN3:AN32,1)</f>
        <v>21</v>
      </c>
      <c r="AR20" s="114"/>
      <c r="AS20" s="186">
        <v>6.9</v>
      </c>
      <c r="AT20" s="107">
        <f>AT2/AU2*AU20</f>
        <v>8.5714285714285712</v>
      </c>
      <c r="AU20" s="104" t="str">
        <f t="shared" si="12"/>
        <v>6</v>
      </c>
      <c r="AV20" s="108">
        <f t="shared" si="13"/>
        <v>19</v>
      </c>
      <c r="AW20" s="114"/>
      <c r="AX20" s="192">
        <v>8.1199999999999992</v>
      </c>
      <c r="AY20" s="107">
        <f>AY2/AZ2*AZ20</f>
        <v>2.1428571428571428</v>
      </c>
      <c r="AZ20" s="104" t="str">
        <f t="shared" si="14"/>
        <v>1</v>
      </c>
      <c r="BA20" s="108">
        <f>RANK(AX20,AX3:AX32,1)</f>
        <v>26</v>
      </c>
      <c r="BB20" s="114"/>
      <c r="BC20" s="106"/>
      <c r="BD20" s="107">
        <f>BD2/BE2*BE20</f>
        <v>0</v>
      </c>
      <c r="BE20" s="104" t="str">
        <f t="shared" si="15"/>
        <v>0</v>
      </c>
      <c r="BF20" s="108" t="e">
        <f t="shared" si="16"/>
        <v>#N/A</v>
      </c>
      <c r="BG20" s="109"/>
      <c r="BH20" s="110"/>
      <c r="BI20" s="107">
        <f t="shared" si="17"/>
        <v>19.142857142857142</v>
      </c>
      <c r="BJ20" s="111">
        <f t="shared" si="3"/>
        <v>26</v>
      </c>
    </row>
    <row r="21" spans="1:62" s="103" customFormat="1">
      <c r="A21" s="104">
        <v>19</v>
      </c>
      <c r="B21" s="103" t="s">
        <v>141</v>
      </c>
      <c r="C21" s="104"/>
      <c r="D21" s="104" t="s">
        <v>95</v>
      </c>
      <c r="E21" s="122" t="s">
        <v>71</v>
      </c>
      <c r="F21" s="136"/>
      <c r="G21" s="108" t="e">
        <f t="shared" si="0"/>
        <v>#N/A</v>
      </c>
      <c r="H21" s="109"/>
      <c r="I21" s="123"/>
      <c r="J21" s="108" t="e">
        <f t="shared" si="1"/>
        <v>#N/A</v>
      </c>
      <c r="K21" s="109"/>
      <c r="L21" s="122">
        <v>160</v>
      </c>
      <c r="M21" s="107">
        <f>IF(ISNUMBER(L21),IF(L21&lt;='Reference (GIRLS)'!$F$7,5,IF(L21&lt;='Reference (GIRLS)'!$G$7,10,IF(L21&lt;='Reference (GIRLS)'!$H$7,25,IF(L21&lt;='Reference (GIRLS)'!$I$7,50,IF(L21&lt;='Reference (GIRLS)'!$J$7,75,IF(L21&lt;='Reference (GIRLS)'!$K$7,90,IF(L21&lt;='Reference (GIRLS)'!$L$7,95,IF(L21&gt;'Reference (GIRLS)'!$L$7,95)))))))),"")</f>
        <v>90</v>
      </c>
      <c r="N21" s="107">
        <f>N2/O2*O21</f>
        <v>8</v>
      </c>
      <c r="O21" s="104" t="str">
        <f t="shared" si="4"/>
        <v>8</v>
      </c>
      <c r="P21" s="108">
        <f t="shared" si="5"/>
        <v>8</v>
      </c>
      <c r="Q21" s="114"/>
      <c r="R21" s="122">
        <v>41.62</v>
      </c>
      <c r="S21" s="107">
        <f>IF(ISNUMBER(R21),IF(R21&lt;='Reference (GIRLS)'!$F$10,5,IF(R21&lt;='Reference (GIRLS)'!$G$10,10,IF(R21&lt;='Reference (GIRLS)'!$H$10,25,IF(R21&lt;='Reference (GIRLS)'!$I$10,50,IF(R21&lt;='Reference (GIRLS)'!$J$10,75,IF(R21&lt;='Reference (GIRLS)'!$K$10,90,IF(R21&lt;='Reference (GIRLS)'!$L$10,95,IF(R21&gt;'Reference (GIRLS)'!$L$10,95)))))))),"")</f>
        <v>75</v>
      </c>
      <c r="T21" s="108">
        <f t="shared" si="6"/>
        <v>11</v>
      </c>
      <c r="U21" s="114"/>
      <c r="V21" s="122"/>
      <c r="W21" s="108" t="e">
        <f t="shared" si="7"/>
        <v>#N/A</v>
      </c>
      <c r="X21" s="114"/>
      <c r="Y21" s="114"/>
      <c r="Z21" s="122"/>
      <c r="AA21" s="108" t="e">
        <f t="shared" si="8"/>
        <v>#N/A</v>
      </c>
      <c r="AB21" s="114"/>
      <c r="AC21" s="114"/>
      <c r="AD21" s="122"/>
      <c r="AE21" s="108" t="e">
        <f t="shared" si="9"/>
        <v>#N/A</v>
      </c>
      <c r="AF21" s="114"/>
      <c r="AG21" s="114"/>
      <c r="AH21" s="122">
        <v>44</v>
      </c>
      <c r="AI21" s="107">
        <f>IF(ISNUMBER(AH21),IF(AH21&lt;='Reference (GIRLS)'!$F$25,5,IF(AH21&lt;='Reference (GIRLS)'!$G$25,10,IF(AH21&lt;='Reference (GIRLS)'!$H$25,25,IF(AH21&lt;='Reference (GIRLS)'!$I$25,50,IF(AH21&lt;='Reference (GIRLS)'!$J$25,75,IF(AH21&lt;='Reference (GIRLS)'!$K$25,90,IF(AH21&lt;='Reference (GIRLS)'!$L$25,95,IF(AH21&gt;'Reference (GIRLS)'!$L$25,95)))))))),"")</f>
        <v>95</v>
      </c>
      <c r="AJ21" s="107">
        <f>AJ2/AK2*AK21</f>
        <v>7.1428571428571432</v>
      </c>
      <c r="AK21" s="104" t="str">
        <f t="shared" si="10"/>
        <v>5</v>
      </c>
      <c r="AL21" s="108">
        <f t="shared" si="2"/>
        <v>22</v>
      </c>
      <c r="AM21" s="114"/>
      <c r="AN21" s="187">
        <v>0.11527777777777777</v>
      </c>
      <c r="AO21" s="107">
        <f>AO2/AP2*AP21</f>
        <v>0.7142857142857143</v>
      </c>
      <c r="AP21" s="104" t="str">
        <f t="shared" si="11"/>
        <v>1</v>
      </c>
      <c r="AQ21" s="108">
        <f>RANK(AN21,AN3:AN32,1)</f>
        <v>28</v>
      </c>
      <c r="AR21" s="114"/>
      <c r="AS21" s="186">
        <v>8</v>
      </c>
      <c r="AT21" s="107">
        <f>AT2/AU2*AU21</f>
        <v>10</v>
      </c>
      <c r="AU21" s="104" t="str">
        <f t="shared" si="12"/>
        <v>7</v>
      </c>
      <c r="AV21" s="108">
        <f t="shared" si="13"/>
        <v>13</v>
      </c>
      <c r="AW21" s="114"/>
      <c r="AX21" s="192">
        <v>7.8319999999999999</v>
      </c>
      <c r="AY21" s="107">
        <f>AY2/AZ2*AZ21</f>
        <v>6.4285714285714288</v>
      </c>
      <c r="AZ21" s="104" t="str">
        <f t="shared" si="14"/>
        <v>3</v>
      </c>
      <c r="BA21" s="108">
        <f>RANK(AX21,AX3:AX32,1)</f>
        <v>20</v>
      </c>
      <c r="BB21" s="114"/>
      <c r="BC21" s="106"/>
      <c r="BD21" s="107">
        <f>BD2/BE2*BE21</f>
        <v>0</v>
      </c>
      <c r="BE21" s="104" t="str">
        <f t="shared" si="15"/>
        <v>0</v>
      </c>
      <c r="BF21" s="108" t="e">
        <f t="shared" si="16"/>
        <v>#N/A</v>
      </c>
      <c r="BG21" s="109"/>
      <c r="BH21" s="110"/>
      <c r="BI21" s="107">
        <f t="shared" si="17"/>
        <v>32.285714285714285</v>
      </c>
      <c r="BJ21" s="111">
        <f t="shared" si="3"/>
        <v>19</v>
      </c>
    </row>
    <row r="22" spans="1:62" s="103" customFormat="1">
      <c r="A22" s="104">
        <v>20</v>
      </c>
      <c r="B22" s="103" t="s">
        <v>142</v>
      </c>
      <c r="C22" s="104"/>
      <c r="D22" s="104" t="s">
        <v>95</v>
      </c>
      <c r="E22" s="122" t="s">
        <v>71</v>
      </c>
      <c r="F22" s="136"/>
      <c r="G22" s="108" t="e">
        <f t="shared" si="0"/>
        <v>#N/A</v>
      </c>
      <c r="H22" s="109"/>
      <c r="I22" s="123"/>
      <c r="J22" s="108" t="e">
        <f>RANK(I22,I22:I61,1)</f>
        <v>#N/A</v>
      </c>
      <c r="K22" s="109"/>
      <c r="L22" s="122">
        <v>142.30000000000001</v>
      </c>
      <c r="M22" s="107">
        <f>IF(ISNUMBER(L22),IF(L22&lt;='Reference (GIRLS)'!$F$7,5,IF(L22&lt;='Reference (GIRLS)'!$G$7,10,IF(L22&lt;='Reference (GIRLS)'!$H$7,25,IF(L22&lt;='Reference (GIRLS)'!$I$7,50,IF(L22&lt;='Reference (GIRLS)'!$J$7,75,IF(L22&lt;='Reference (GIRLS)'!$K$7,90,IF(L22&lt;='Reference (GIRLS)'!$L$7,95,IF(L22&gt;'Reference (GIRLS)'!$L$7,95)))))))),"")</f>
        <v>10</v>
      </c>
      <c r="N22" s="107">
        <f>N2/O2*O22</f>
        <v>1</v>
      </c>
      <c r="O22" s="104" t="str">
        <f t="shared" si="4"/>
        <v>1</v>
      </c>
      <c r="P22" s="108">
        <f t="shared" si="5"/>
        <v>27</v>
      </c>
      <c r="Q22" s="114"/>
      <c r="R22" s="122">
        <v>33.479999999999997</v>
      </c>
      <c r="S22" s="107">
        <f>IF(ISNUMBER(R22),IF(R22&lt;='Reference (GIRLS)'!$F$10,5,IF(R22&lt;='Reference (GIRLS)'!$G$10,10,IF(R22&lt;='Reference (GIRLS)'!$H$10,25,IF(R22&lt;='Reference (GIRLS)'!$I$10,50,IF(R22&lt;='Reference (GIRLS)'!$J$10,75,IF(R22&lt;='Reference (GIRLS)'!$K$10,90,IF(R22&lt;='Reference (GIRLS)'!$L$10,95,IF(R22&gt;'Reference (GIRLS)'!$L$10,95)))))))),"")</f>
        <v>25</v>
      </c>
      <c r="T22" s="108">
        <f t="shared" si="6"/>
        <v>26</v>
      </c>
      <c r="U22" s="114"/>
      <c r="V22" s="122"/>
      <c r="W22" s="108" t="e">
        <f t="shared" si="7"/>
        <v>#N/A</v>
      </c>
      <c r="X22" s="114"/>
      <c r="Y22" s="114"/>
      <c r="Z22" s="122"/>
      <c r="AA22" s="108" t="e">
        <f t="shared" si="8"/>
        <v>#N/A</v>
      </c>
      <c r="AB22" s="114"/>
      <c r="AC22" s="114"/>
      <c r="AD22" s="122"/>
      <c r="AE22" s="108" t="e">
        <f t="shared" si="9"/>
        <v>#N/A</v>
      </c>
      <c r="AF22" s="114"/>
      <c r="AG22" s="114"/>
      <c r="AH22" s="122">
        <v>36</v>
      </c>
      <c r="AI22" s="107">
        <f>IF(ISNUMBER(AH22),IF(AH22&lt;='Reference (GIRLS)'!$F$25,5,IF(AH22&lt;='Reference (GIRLS)'!$G$25,10,IF(AH22&lt;='Reference (GIRLS)'!$H$25,25,IF(AH22&lt;='Reference (GIRLS)'!$I$25,50,IF(AH22&lt;='Reference (GIRLS)'!$J$25,75,IF(AH22&lt;='Reference (GIRLS)'!$K$25,90,IF(AH22&lt;='Reference (GIRLS)'!$L$25,95,IF(AH22&gt;'Reference (GIRLS)'!$L$25,95)))))))),"")</f>
        <v>75</v>
      </c>
      <c r="AJ22" s="107">
        <f>AJ2/AK2*AK22</f>
        <v>2.8571428571428572</v>
      </c>
      <c r="AK22" s="104" t="str">
        <f t="shared" si="10"/>
        <v>2</v>
      </c>
      <c r="AL22" s="108">
        <f t="shared" si="2"/>
        <v>30</v>
      </c>
      <c r="AM22" s="114"/>
      <c r="AN22" s="187">
        <v>9.9999999999999992E-2</v>
      </c>
      <c r="AO22" s="107">
        <f>AO2/AP2*AP22</f>
        <v>1.4285714285714286</v>
      </c>
      <c r="AP22" s="104" t="str">
        <f t="shared" si="11"/>
        <v>2</v>
      </c>
      <c r="AQ22" s="108">
        <f>RANK(AN22,AN3:AN32,1)</f>
        <v>15</v>
      </c>
      <c r="AR22" s="114"/>
      <c r="AS22" s="186">
        <v>6.25</v>
      </c>
      <c r="AT22" s="107">
        <f>AT2/AU2*AU22</f>
        <v>7.1428571428571432</v>
      </c>
      <c r="AU22" s="104" t="str">
        <f t="shared" si="12"/>
        <v>5</v>
      </c>
      <c r="AV22" s="108">
        <f t="shared" si="13"/>
        <v>24</v>
      </c>
      <c r="AW22" s="114"/>
      <c r="AX22" s="192">
        <v>7.9749999999999996</v>
      </c>
      <c r="AY22" s="107">
        <f>AY2/AZ2*AZ22</f>
        <v>4.2857142857142856</v>
      </c>
      <c r="AZ22" s="104" t="str">
        <f t="shared" si="14"/>
        <v>2</v>
      </c>
      <c r="BA22" s="108">
        <f>RANK(AX22,AX3:AX32,1)</f>
        <v>21</v>
      </c>
      <c r="BB22" s="114"/>
      <c r="BC22" s="106"/>
      <c r="BD22" s="107">
        <f>BD2/BE2*BE22</f>
        <v>0</v>
      </c>
      <c r="BE22" s="104" t="str">
        <f t="shared" si="15"/>
        <v>0</v>
      </c>
      <c r="BF22" s="108" t="e">
        <f t="shared" si="16"/>
        <v>#N/A</v>
      </c>
      <c r="BG22" s="109"/>
      <c r="BH22" s="110"/>
      <c r="BI22" s="107">
        <f t="shared" si="17"/>
        <v>16.714285714285715</v>
      </c>
      <c r="BJ22" s="111">
        <f t="shared" si="3"/>
        <v>30</v>
      </c>
    </row>
    <row r="23" spans="1:62" s="103" customFormat="1">
      <c r="A23" s="104">
        <v>21</v>
      </c>
      <c r="B23" s="103" t="s">
        <v>143</v>
      </c>
      <c r="C23" s="104"/>
      <c r="D23" s="104" t="s">
        <v>95</v>
      </c>
      <c r="E23" s="122" t="s">
        <v>71</v>
      </c>
      <c r="F23" s="136"/>
      <c r="G23" s="108" t="e">
        <f t="shared" si="0"/>
        <v>#N/A</v>
      </c>
      <c r="H23" s="109"/>
      <c r="I23" s="123"/>
      <c r="J23" s="108" t="e">
        <f>RANK(I23,I23:I62,1)</f>
        <v>#N/A</v>
      </c>
      <c r="K23" s="109"/>
      <c r="L23" s="122">
        <v>159.80000000000001</v>
      </c>
      <c r="M23" s="107">
        <f>IF(ISNUMBER(L23),IF(L23&lt;='Reference (GIRLS)'!$F$7,5,IF(L23&lt;='Reference (GIRLS)'!$G$7,10,IF(L23&lt;='Reference (GIRLS)'!$H$7,25,IF(L23&lt;='Reference (GIRLS)'!$I$7,50,IF(L23&lt;='Reference (GIRLS)'!$J$7,75,IF(L23&lt;='Reference (GIRLS)'!$K$7,90,IF(L23&lt;='Reference (GIRLS)'!$L$7,95,IF(L23&gt;'Reference (GIRLS)'!$L$7,95)))))))),"")</f>
        <v>90</v>
      </c>
      <c r="N23" s="107">
        <f>N2/O2*O23</f>
        <v>8</v>
      </c>
      <c r="O23" s="104" t="str">
        <f t="shared" si="4"/>
        <v>8</v>
      </c>
      <c r="P23" s="108">
        <f t="shared" si="5"/>
        <v>9</v>
      </c>
      <c r="Q23" s="114"/>
      <c r="R23" s="122">
        <v>45.52</v>
      </c>
      <c r="S23" s="107">
        <f>IF(ISNUMBER(R23),IF(R23&lt;='Reference (GIRLS)'!$F$10,5,IF(R23&lt;='Reference (GIRLS)'!$G$10,10,IF(R23&lt;='Reference (GIRLS)'!$H$10,25,IF(R23&lt;='Reference (GIRLS)'!$I$10,50,IF(R23&lt;='Reference (GIRLS)'!$J$10,75,IF(R23&lt;='Reference (GIRLS)'!$K$10,90,IF(R23&lt;='Reference (GIRLS)'!$L$10,95,IF(R23&gt;'Reference (GIRLS)'!$L$10,95)))))))),"")</f>
        <v>90</v>
      </c>
      <c r="T23" s="108">
        <f t="shared" si="6"/>
        <v>6</v>
      </c>
      <c r="U23" s="114"/>
      <c r="V23" s="122"/>
      <c r="W23" s="108" t="e">
        <f t="shared" si="7"/>
        <v>#N/A</v>
      </c>
      <c r="X23" s="114"/>
      <c r="Y23" s="114"/>
      <c r="Z23" s="122"/>
      <c r="AA23" s="108" t="e">
        <f t="shared" si="8"/>
        <v>#N/A</v>
      </c>
      <c r="AB23" s="114"/>
      <c r="AC23" s="114"/>
      <c r="AD23" s="122"/>
      <c r="AE23" s="108" t="e">
        <f t="shared" si="9"/>
        <v>#N/A</v>
      </c>
      <c r="AF23" s="114"/>
      <c r="AG23" s="114"/>
      <c r="AH23" s="122">
        <v>38</v>
      </c>
      <c r="AI23" s="107">
        <f>IF(ISNUMBER(AH23),IF(AH23&lt;='Reference (GIRLS)'!$F$25,5,IF(AH23&lt;='Reference (GIRLS)'!$G$25,10,IF(AH23&lt;='Reference (GIRLS)'!$H$25,25,IF(AH23&lt;='Reference (GIRLS)'!$I$25,50,IF(AH23&lt;='Reference (GIRLS)'!$J$25,75,IF(AH23&lt;='Reference (GIRLS)'!$K$25,90,IF(AH23&lt;='Reference (GIRLS)'!$L$25,95,IF(AH23&gt;'Reference (GIRLS)'!$L$25,95)))))))),"")</f>
        <v>90</v>
      </c>
      <c r="AJ23" s="107">
        <f>AJ2/AK2*AK23</f>
        <v>4.2857142857142856</v>
      </c>
      <c r="AK23" s="104" t="str">
        <f t="shared" si="10"/>
        <v>3</v>
      </c>
      <c r="AL23" s="108">
        <f t="shared" si="2"/>
        <v>29</v>
      </c>
      <c r="AM23" s="114"/>
      <c r="AN23" s="187">
        <v>0.11875000000000001</v>
      </c>
      <c r="AO23" s="107">
        <f>AO2/AP2*AP23</f>
        <v>0.7142857142857143</v>
      </c>
      <c r="AP23" s="104" t="str">
        <f t="shared" si="11"/>
        <v>1</v>
      </c>
      <c r="AQ23" s="108">
        <f>RANK(AN23,AN3:AN32,1)</f>
        <v>29</v>
      </c>
      <c r="AR23" s="114"/>
      <c r="AS23" s="186">
        <v>6.07</v>
      </c>
      <c r="AT23" s="107">
        <f>AT2/AU2*AU23</f>
        <v>7.1428571428571432</v>
      </c>
      <c r="AU23" s="104" t="str">
        <f t="shared" si="12"/>
        <v>5</v>
      </c>
      <c r="AV23" s="108">
        <f t="shared" si="13"/>
        <v>25</v>
      </c>
      <c r="AW23" s="114"/>
      <c r="AX23" s="192">
        <v>8.2609999999999992</v>
      </c>
      <c r="AY23" s="107">
        <f>AY2/AZ2*AZ23</f>
        <v>2.1428571428571428</v>
      </c>
      <c r="AZ23" s="104" t="str">
        <f t="shared" si="14"/>
        <v>1</v>
      </c>
      <c r="BA23" s="108">
        <f>RANK(AX23,AX3:AX32,1)</f>
        <v>27</v>
      </c>
      <c r="BB23" s="114"/>
      <c r="BC23" s="106"/>
      <c r="BD23" s="107">
        <f>BD2/BE2*BE23</f>
        <v>0</v>
      </c>
      <c r="BE23" s="104" t="str">
        <f t="shared" si="15"/>
        <v>0</v>
      </c>
      <c r="BF23" s="108" t="e">
        <f t="shared" si="16"/>
        <v>#N/A</v>
      </c>
      <c r="BG23" s="109"/>
      <c r="BH23" s="110"/>
      <c r="BI23" s="107">
        <f t="shared" si="17"/>
        <v>22.285714285714285</v>
      </c>
      <c r="BJ23" s="111">
        <f t="shared" si="3"/>
        <v>25</v>
      </c>
    </row>
    <row r="24" spans="1:62" s="103" customFormat="1">
      <c r="A24" s="104">
        <v>22</v>
      </c>
      <c r="B24" s="103" t="s">
        <v>239</v>
      </c>
      <c r="C24" s="104"/>
      <c r="D24" s="104" t="s">
        <v>95</v>
      </c>
      <c r="E24" s="122" t="s">
        <v>71</v>
      </c>
      <c r="F24" s="136"/>
      <c r="G24" s="108" t="e">
        <f t="shared" si="0"/>
        <v>#N/A</v>
      </c>
      <c r="H24" s="109"/>
      <c r="I24" s="123"/>
      <c r="J24" s="108" t="e">
        <f>RANK(I24,I24:I73,1)</f>
        <v>#N/A</v>
      </c>
      <c r="K24" s="109"/>
      <c r="L24" s="122">
        <v>152.9</v>
      </c>
      <c r="M24" s="107">
        <f>IF(ISNUMBER(L24),IF(L24&lt;='Reference (GIRLS)'!$F$7,5,IF(L24&lt;='Reference (GIRLS)'!$G$7,10,IF(L24&lt;='Reference (GIRLS)'!$H$7,25,IF(L24&lt;='Reference (GIRLS)'!$I$7,50,IF(L24&lt;='Reference (GIRLS)'!$J$7,75,IF(L24&lt;='Reference (GIRLS)'!$K$7,90,IF(L24&lt;='Reference (GIRLS)'!$L$7,95,IF(L24&gt;'Reference (GIRLS)'!$L$7,95)))))))),"")</f>
        <v>75</v>
      </c>
      <c r="N24" s="107">
        <f>N2/O2*O24</f>
        <v>6</v>
      </c>
      <c r="O24" s="104" t="str">
        <f t="shared" si="4"/>
        <v>6</v>
      </c>
      <c r="P24" s="108">
        <f t="shared" si="5"/>
        <v>20</v>
      </c>
      <c r="Q24" s="114"/>
      <c r="R24" s="122">
        <v>41.42</v>
      </c>
      <c r="S24" s="107">
        <f>IF(ISNUMBER(R24),IF(R24&lt;='Reference (GIRLS)'!$F$10,5,IF(R24&lt;='Reference (GIRLS)'!$G$10,10,IF(R24&lt;='Reference (GIRLS)'!$H$10,25,IF(R24&lt;='Reference (GIRLS)'!$I$10,50,IF(R24&lt;='Reference (GIRLS)'!$J$10,75,IF(R24&lt;='Reference (GIRLS)'!$K$10,90,IF(R24&lt;='Reference (GIRLS)'!$L$10,95,IF(R24&gt;'Reference (GIRLS)'!$L$10,95)))))))),"")</f>
        <v>75</v>
      </c>
      <c r="T24" s="108">
        <f t="shared" si="6"/>
        <v>12</v>
      </c>
      <c r="U24" s="114"/>
      <c r="V24" s="122"/>
      <c r="W24" s="108" t="e">
        <f t="shared" si="7"/>
        <v>#N/A</v>
      </c>
      <c r="X24" s="114"/>
      <c r="Y24" s="114"/>
      <c r="Z24" s="122"/>
      <c r="AA24" s="108" t="e">
        <f t="shared" si="8"/>
        <v>#N/A</v>
      </c>
      <c r="AB24" s="114"/>
      <c r="AC24" s="114"/>
      <c r="AD24" s="122"/>
      <c r="AE24" s="108" t="e">
        <f t="shared" si="9"/>
        <v>#N/A</v>
      </c>
      <c r="AF24" s="114"/>
      <c r="AG24" s="114"/>
      <c r="AH24" s="122">
        <v>55</v>
      </c>
      <c r="AI24" s="107">
        <f>IF(ISNUMBER(AH24),IF(AH24&lt;='Reference (GIRLS)'!$F$25,5,IF(AH24&lt;='Reference (GIRLS)'!$G$25,10,IF(AH24&lt;='Reference (GIRLS)'!$H$25,25,IF(AH24&lt;='Reference (GIRLS)'!$I$25,50,IF(AH24&lt;='Reference (GIRLS)'!$J$25,75,IF(AH24&lt;='Reference (GIRLS)'!$K$25,90,IF(AH24&lt;='Reference (GIRLS)'!$L$25,95,IF(AH24&gt;'Reference (GIRLS)'!$L$25,95)))))))),"")</f>
        <v>95</v>
      </c>
      <c r="AJ24" s="107">
        <f>AJ2/AK2*AK24</f>
        <v>10</v>
      </c>
      <c r="AK24" s="104" t="str">
        <f t="shared" si="10"/>
        <v>7</v>
      </c>
      <c r="AL24" s="108">
        <f t="shared" si="2"/>
        <v>4</v>
      </c>
      <c r="AM24" s="114"/>
      <c r="AN24" s="187">
        <v>9.5833333333333326E-2</v>
      </c>
      <c r="AO24" s="107">
        <f>AO2/AP2*AP24</f>
        <v>2.1428571428571428</v>
      </c>
      <c r="AP24" s="104" t="str">
        <f t="shared" si="11"/>
        <v>3</v>
      </c>
      <c r="AQ24" s="108">
        <f>RANK(AN24,AN3:AN32,1)</f>
        <v>13</v>
      </c>
      <c r="AR24" s="114"/>
      <c r="AS24" s="186">
        <v>9.15</v>
      </c>
      <c r="AT24" s="107">
        <f>AT2/AU2*AU24</f>
        <v>10</v>
      </c>
      <c r="AU24" s="104" t="str">
        <f t="shared" si="12"/>
        <v>7</v>
      </c>
      <c r="AV24" s="108">
        <f t="shared" si="13"/>
        <v>4</v>
      </c>
      <c r="AW24" s="114"/>
      <c r="AX24" s="192">
        <v>7.2880000000000003</v>
      </c>
      <c r="AY24" s="107">
        <f>AY2/AZ2*AZ24</f>
        <v>15</v>
      </c>
      <c r="AZ24" s="104" t="str">
        <f t="shared" si="14"/>
        <v>7</v>
      </c>
      <c r="BA24" s="108">
        <f>RANK(AX24,AX3:AX32,1)</f>
        <v>8</v>
      </c>
      <c r="BB24" s="114"/>
      <c r="BC24" s="106"/>
      <c r="BD24" s="107">
        <f>BD2/BE2*BE24</f>
        <v>0</v>
      </c>
      <c r="BE24" s="104" t="str">
        <f t="shared" si="15"/>
        <v>0</v>
      </c>
      <c r="BF24" s="108" t="e">
        <f t="shared" si="16"/>
        <v>#N/A</v>
      </c>
      <c r="BG24" s="109"/>
      <c r="BH24" s="110"/>
      <c r="BI24" s="107">
        <f t="shared" si="17"/>
        <v>43.142857142857139</v>
      </c>
      <c r="BJ24" s="111">
        <f t="shared" si="3"/>
        <v>11</v>
      </c>
    </row>
    <row r="25" spans="1:62" s="103" customFormat="1">
      <c r="A25" s="104">
        <v>23</v>
      </c>
      <c r="B25" s="103" t="s">
        <v>144</v>
      </c>
      <c r="C25" s="104"/>
      <c r="D25" s="104" t="s">
        <v>95</v>
      </c>
      <c r="E25" s="122" t="s">
        <v>71</v>
      </c>
      <c r="F25" s="136"/>
      <c r="G25" s="108" t="e">
        <f t="shared" si="0"/>
        <v>#N/A</v>
      </c>
      <c r="H25" s="109"/>
      <c r="I25" s="123"/>
      <c r="J25" s="108" t="e">
        <f>RANK(I25,I25:I73,1)</f>
        <v>#N/A</v>
      </c>
      <c r="K25" s="109"/>
      <c r="L25" s="122">
        <v>166</v>
      </c>
      <c r="M25" s="107">
        <f>IF(ISNUMBER(L25),IF(L25&lt;='Reference (GIRLS)'!$F$7,5,IF(L25&lt;='Reference (GIRLS)'!$G$7,10,IF(L25&lt;='Reference (GIRLS)'!$H$7,25,IF(L25&lt;='Reference (GIRLS)'!$I$7,50,IF(L25&lt;='Reference (GIRLS)'!$J$7,75,IF(L25&lt;='Reference (GIRLS)'!$K$7,90,IF(L25&lt;='Reference (GIRLS)'!$L$7,95,IF(L25&gt;'Reference (GIRLS)'!$L$7,95)))))))),"")</f>
        <v>95</v>
      </c>
      <c r="N25" s="107">
        <f>N2/O2*O25</f>
        <v>10</v>
      </c>
      <c r="O25" s="104" t="str">
        <f t="shared" si="4"/>
        <v>10</v>
      </c>
      <c r="P25" s="108">
        <f t="shared" si="5"/>
        <v>2</v>
      </c>
      <c r="Q25" s="114"/>
      <c r="R25" s="122">
        <v>60.7</v>
      </c>
      <c r="S25" s="107">
        <f>IF(ISNUMBER(R25),IF(R25&lt;='Reference (GIRLS)'!$F$10,5,IF(R25&lt;='Reference (GIRLS)'!$G$10,10,IF(R25&lt;='Reference (GIRLS)'!$H$10,25,IF(R25&lt;='Reference (GIRLS)'!$I$10,50,IF(R25&lt;='Reference (GIRLS)'!$J$10,75,IF(R25&lt;='Reference (GIRLS)'!$K$10,90,IF(R25&lt;='Reference (GIRLS)'!$L$10,95,IF(R25&gt;'Reference (GIRLS)'!$L$10,95)))))))),"")</f>
        <v>95</v>
      </c>
      <c r="T25" s="108">
        <f t="shared" si="6"/>
        <v>2</v>
      </c>
      <c r="U25" s="114"/>
      <c r="V25" s="122"/>
      <c r="W25" s="108" t="e">
        <f t="shared" si="7"/>
        <v>#N/A</v>
      </c>
      <c r="X25" s="114"/>
      <c r="Y25" s="114"/>
      <c r="Z25" s="122"/>
      <c r="AA25" s="108" t="e">
        <f t="shared" si="8"/>
        <v>#N/A</v>
      </c>
      <c r="AB25" s="114"/>
      <c r="AC25" s="114"/>
      <c r="AD25" s="122"/>
      <c r="AE25" s="108" t="e">
        <f t="shared" si="9"/>
        <v>#N/A</v>
      </c>
      <c r="AF25" s="114"/>
      <c r="AG25" s="114"/>
      <c r="AH25" s="122">
        <v>50</v>
      </c>
      <c r="AI25" s="107">
        <f>IF(ISNUMBER(AH25),IF(AH25&lt;='Reference (GIRLS)'!$F$25,5,IF(AH25&lt;='Reference (GIRLS)'!$G$25,10,IF(AH25&lt;='Reference (GIRLS)'!$H$25,25,IF(AH25&lt;='Reference (GIRLS)'!$I$25,50,IF(AH25&lt;='Reference (GIRLS)'!$J$25,75,IF(AH25&lt;='Reference (GIRLS)'!$K$25,90,IF(AH25&lt;='Reference (GIRLS)'!$L$25,95,IF(AH25&gt;'Reference (GIRLS)'!$L$25,95)))))))),"")</f>
        <v>95</v>
      </c>
      <c r="AJ25" s="107">
        <f>AJ2/AK2*AK25</f>
        <v>10</v>
      </c>
      <c r="AK25" s="104" t="str">
        <f t="shared" si="10"/>
        <v>7</v>
      </c>
      <c r="AL25" s="108">
        <f t="shared" si="2"/>
        <v>13</v>
      </c>
      <c r="AM25" s="114"/>
      <c r="AN25" s="187">
        <v>0.10694444444444444</v>
      </c>
      <c r="AO25" s="107">
        <f>AO2/AP2*AP25</f>
        <v>0.7142857142857143</v>
      </c>
      <c r="AP25" s="104" t="str">
        <f t="shared" si="11"/>
        <v>1</v>
      </c>
      <c r="AQ25" s="108">
        <f>RANK(AN25,AN3:AN32,1)</f>
        <v>22</v>
      </c>
      <c r="AR25" s="114"/>
      <c r="AS25" s="186">
        <v>10.1</v>
      </c>
      <c r="AT25" s="107">
        <f>AT2/AU2*AU25</f>
        <v>10</v>
      </c>
      <c r="AU25" s="104" t="str">
        <f t="shared" si="12"/>
        <v>7</v>
      </c>
      <c r="AV25" s="108">
        <f t="shared" si="13"/>
        <v>1</v>
      </c>
      <c r="AW25" s="114"/>
      <c r="AX25" s="192">
        <v>7.2149999999999999</v>
      </c>
      <c r="AY25" s="107">
        <f>AY2/AZ2*AZ25</f>
        <v>15</v>
      </c>
      <c r="AZ25" s="104" t="str">
        <f t="shared" si="14"/>
        <v>7</v>
      </c>
      <c r="BA25" s="108">
        <f>RANK(AX25,AX3:AX32,1)</f>
        <v>6</v>
      </c>
      <c r="BB25" s="114"/>
      <c r="BC25" s="106"/>
      <c r="BD25" s="107">
        <f>BD2/BE2*BE25</f>
        <v>0</v>
      </c>
      <c r="BE25" s="104" t="str">
        <f t="shared" si="15"/>
        <v>0</v>
      </c>
      <c r="BF25" s="108" t="e">
        <f t="shared" si="16"/>
        <v>#N/A</v>
      </c>
      <c r="BG25" s="109"/>
      <c r="BH25" s="110"/>
      <c r="BI25" s="107">
        <f t="shared" si="17"/>
        <v>45.714285714285715</v>
      </c>
      <c r="BJ25" s="111">
        <f t="shared" si="3"/>
        <v>8</v>
      </c>
    </row>
    <row r="26" spans="1:62" s="103" customFormat="1">
      <c r="A26" s="104">
        <v>24</v>
      </c>
      <c r="B26" s="103" t="s">
        <v>145</v>
      </c>
      <c r="C26" s="104"/>
      <c r="D26" s="104" t="s">
        <v>95</v>
      </c>
      <c r="E26" s="122" t="s">
        <v>71</v>
      </c>
      <c r="F26" s="136"/>
      <c r="G26" s="108" t="e">
        <f t="shared" si="0"/>
        <v>#N/A</v>
      </c>
      <c r="H26" s="109"/>
      <c r="I26" s="123"/>
      <c r="J26" s="108" t="e">
        <f>RANK(I26,I26:I73,1)</f>
        <v>#N/A</v>
      </c>
      <c r="K26" s="109"/>
      <c r="L26" s="122">
        <v>183</v>
      </c>
      <c r="M26" s="107">
        <f>IF(ISNUMBER(L26),IF(L26&lt;='Reference (GIRLS)'!$F$7,5,IF(L26&lt;='Reference (GIRLS)'!$G$7,10,IF(L26&lt;='Reference (GIRLS)'!$H$7,25,IF(L26&lt;='Reference (GIRLS)'!$I$7,50,IF(L26&lt;='Reference (GIRLS)'!$J$7,75,IF(L26&lt;='Reference (GIRLS)'!$K$7,90,IF(L26&lt;='Reference (GIRLS)'!$L$7,95,IF(L26&gt;'Reference (GIRLS)'!$L$7,95)))))))),"")</f>
        <v>95</v>
      </c>
      <c r="N26" s="107">
        <f>N2/O2*O26</f>
        <v>10</v>
      </c>
      <c r="O26" s="104" t="str">
        <f t="shared" si="4"/>
        <v>10</v>
      </c>
      <c r="P26" s="108">
        <f t="shared" si="5"/>
        <v>1</v>
      </c>
      <c r="Q26" s="114"/>
      <c r="R26" s="122">
        <v>61.46</v>
      </c>
      <c r="S26" s="107">
        <f>IF(ISNUMBER(R26),IF(R26&lt;='Reference (GIRLS)'!$F$10,5,IF(R26&lt;='Reference (GIRLS)'!$G$10,10,IF(R26&lt;='Reference (GIRLS)'!$H$10,25,IF(R26&lt;='Reference (GIRLS)'!$I$10,50,IF(R26&lt;='Reference (GIRLS)'!$J$10,75,IF(R26&lt;='Reference (GIRLS)'!$K$10,90,IF(R26&lt;='Reference (GIRLS)'!$L$10,95,IF(R26&gt;'Reference (GIRLS)'!$L$10,95)))))))),"")</f>
        <v>95</v>
      </c>
      <c r="T26" s="108">
        <f t="shared" si="6"/>
        <v>1</v>
      </c>
      <c r="U26" s="114"/>
      <c r="V26" s="122"/>
      <c r="W26" s="108" t="e">
        <f t="shared" si="7"/>
        <v>#N/A</v>
      </c>
      <c r="X26" s="114"/>
      <c r="Y26" s="114"/>
      <c r="Z26" s="122"/>
      <c r="AA26" s="108" t="e">
        <f t="shared" si="8"/>
        <v>#N/A</v>
      </c>
      <c r="AB26" s="114"/>
      <c r="AC26" s="114"/>
      <c r="AD26" s="122"/>
      <c r="AE26" s="108" t="e">
        <f t="shared" si="9"/>
        <v>#N/A</v>
      </c>
      <c r="AF26" s="114"/>
      <c r="AG26" s="114"/>
      <c r="AH26" s="122">
        <v>50</v>
      </c>
      <c r="AI26" s="107">
        <f>IF(ISNUMBER(AH26),IF(AH26&lt;='Reference (GIRLS)'!$F$25,5,IF(AH26&lt;='Reference (GIRLS)'!$G$25,10,IF(AH26&lt;='Reference (GIRLS)'!$H$25,25,IF(AH26&lt;='Reference (GIRLS)'!$I$25,50,IF(AH26&lt;='Reference (GIRLS)'!$J$25,75,IF(AH26&lt;='Reference (GIRLS)'!$K$25,90,IF(AH26&lt;='Reference (GIRLS)'!$L$25,95,IF(AH26&gt;'Reference (GIRLS)'!$L$25,95)))))))),"")</f>
        <v>95</v>
      </c>
      <c r="AJ26" s="107">
        <f>AJ2/AK2*AK26</f>
        <v>10</v>
      </c>
      <c r="AK26" s="104" t="str">
        <f t="shared" si="10"/>
        <v>7</v>
      </c>
      <c r="AL26" s="108">
        <f t="shared" si="2"/>
        <v>13</v>
      </c>
      <c r="AM26" s="114"/>
      <c r="AN26" s="187">
        <v>0.11458333333333333</v>
      </c>
      <c r="AO26" s="107">
        <f>AO2/AP2*AP26</f>
        <v>0.7142857142857143</v>
      </c>
      <c r="AP26" s="104" t="str">
        <f t="shared" si="11"/>
        <v>1</v>
      </c>
      <c r="AQ26" s="108">
        <f>RANK(AN26,AN3:AN32,1)</f>
        <v>27</v>
      </c>
      <c r="AR26" s="114"/>
      <c r="AS26" s="186">
        <v>8.9499999999999993</v>
      </c>
      <c r="AT26" s="107">
        <f>AT2/AU2*AU26</f>
        <v>10</v>
      </c>
      <c r="AU26" s="104" t="str">
        <f t="shared" si="12"/>
        <v>7</v>
      </c>
      <c r="AV26" s="108">
        <f t="shared" si="13"/>
        <v>5</v>
      </c>
      <c r="AW26" s="114"/>
      <c r="AX26" s="192">
        <v>8.0470000000000006</v>
      </c>
      <c r="AY26" s="107">
        <f>AY2/AZ2*AZ26</f>
        <v>2.1428571428571428</v>
      </c>
      <c r="AZ26" s="104" t="str">
        <f t="shared" si="14"/>
        <v>1</v>
      </c>
      <c r="BA26" s="108">
        <f>RANK(AX26,AX3:AX32,1)</f>
        <v>25</v>
      </c>
      <c r="BB26" s="114"/>
      <c r="BC26" s="106"/>
      <c r="BD26" s="107">
        <f>BD2/BE2*BE26</f>
        <v>0</v>
      </c>
      <c r="BE26" s="104" t="str">
        <f t="shared" si="15"/>
        <v>0</v>
      </c>
      <c r="BF26" s="108" t="e">
        <f t="shared" si="16"/>
        <v>#N/A</v>
      </c>
      <c r="BG26" s="109"/>
      <c r="BH26" s="110"/>
      <c r="BI26" s="107">
        <f t="shared" si="17"/>
        <v>32.857142857142861</v>
      </c>
      <c r="BJ26" s="111">
        <f t="shared" si="3"/>
        <v>18</v>
      </c>
    </row>
    <row r="27" spans="1:62" s="103" customFormat="1">
      <c r="A27" s="104">
        <v>25</v>
      </c>
      <c r="B27" s="103" t="s">
        <v>146</v>
      </c>
      <c r="C27" s="104"/>
      <c r="D27" s="104" t="s">
        <v>95</v>
      </c>
      <c r="E27" s="122" t="s">
        <v>71</v>
      </c>
      <c r="F27" s="136"/>
      <c r="G27" s="108" t="e">
        <f t="shared" si="0"/>
        <v>#N/A</v>
      </c>
      <c r="H27" s="109"/>
      <c r="I27" s="123"/>
      <c r="J27" s="108" t="e">
        <f>RANK(I27,I27:I73,1)</f>
        <v>#N/A</v>
      </c>
      <c r="K27" s="109"/>
      <c r="L27" s="122">
        <v>147.5</v>
      </c>
      <c r="M27" s="107">
        <f>IF(ISNUMBER(L27),IF(L27&lt;='Reference (GIRLS)'!$F$7,5,IF(L27&lt;='Reference (GIRLS)'!$G$7,10,IF(L27&lt;='Reference (GIRLS)'!$H$7,25,IF(L27&lt;='Reference (GIRLS)'!$I$7,50,IF(L27&lt;='Reference (GIRLS)'!$J$7,75,IF(L27&lt;='Reference (GIRLS)'!$K$7,90,IF(L27&lt;='Reference (GIRLS)'!$L$7,95,IF(L27&gt;'Reference (GIRLS)'!$L$7,95)))))))),"")</f>
        <v>50</v>
      </c>
      <c r="N27" s="107">
        <f>N2/O2*O27</f>
        <v>4</v>
      </c>
      <c r="O27" s="104" t="str">
        <f t="shared" si="4"/>
        <v>4</v>
      </c>
      <c r="P27" s="108">
        <f t="shared" si="5"/>
        <v>24</v>
      </c>
      <c r="Q27" s="114"/>
      <c r="R27" s="122">
        <v>37</v>
      </c>
      <c r="S27" s="107">
        <f>IF(ISNUMBER(R27),IF(R27&lt;='Reference (GIRLS)'!$F$10,5,IF(R27&lt;='Reference (GIRLS)'!$G$10,10,IF(R27&lt;='Reference (GIRLS)'!$H$10,25,IF(R27&lt;='Reference (GIRLS)'!$I$10,50,IF(R27&lt;='Reference (GIRLS)'!$J$10,75,IF(R27&lt;='Reference (GIRLS)'!$K$10,90,IF(R27&lt;='Reference (GIRLS)'!$L$10,95,IF(R27&gt;'Reference (GIRLS)'!$L$10,95)))))))),"")</f>
        <v>50</v>
      </c>
      <c r="T27" s="108">
        <f t="shared" si="6"/>
        <v>21</v>
      </c>
      <c r="U27" s="114"/>
      <c r="V27" s="122"/>
      <c r="W27" s="108" t="e">
        <f t="shared" si="7"/>
        <v>#N/A</v>
      </c>
      <c r="X27" s="114"/>
      <c r="Y27" s="114"/>
      <c r="Z27" s="122"/>
      <c r="AA27" s="108" t="e">
        <f t="shared" si="8"/>
        <v>#N/A</v>
      </c>
      <c r="AB27" s="114"/>
      <c r="AC27" s="114"/>
      <c r="AD27" s="122"/>
      <c r="AE27" s="108" t="e">
        <f t="shared" si="9"/>
        <v>#N/A</v>
      </c>
      <c r="AF27" s="114"/>
      <c r="AG27" s="114"/>
      <c r="AH27" s="122">
        <v>41</v>
      </c>
      <c r="AI27" s="107">
        <f>IF(ISNUMBER(AH27),IF(AH27&lt;='Reference (GIRLS)'!$F$25,5,IF(AH27&lt;='Reference (GIRLS)'!$G$25,10,IF(AH27&lt;='Reference (GIRLS)'!$H$25,25,IF(AH27&lt;='Reference (GIRLS)'!$I$25,50,IF(AH27&lt;='Reference (GIRLS)'!$J$25,75,IF(AH27&lt;='Reference (GIRLS)'!$K$25,90,IF(AH27&lt;='Reference (GIRLS)'!$L$25,95,IF(AH27&gt;'Reference (GIRLS)'!$L$25,95)))))))),"")</f>
        <v>95</v>
      </c>
      <c r="AJ27" s="107">
        <f>AJ2/AK2*AK27</f>
        <v>5.7142857142857144</v>
      </c>
      <c r="AK27" s="104" t="str">
        <f t="shared" si="10"/>
        <v>4</v>
      </c>
      <c r="AL27" s="108">
        <f t="shared" si="2"/>
        <v>25</v>
      </c>
      <c r="AM27" s="114"/>
      <c r="AN27" s="187">
        <v>0.11319444444444444</v>
      </c>
      <c r="AO27" s="107">
        <f>AO2/AP2*AP27</f>
        <v>0.7142857142857143</v>
      </c>
      <c r="AP27" s="104" t="str">
        <f t="shared" si="11"/>
        <v>1</v>
      </c>
      <c r="AQ27" s="108">
        <f>RANK(AN27,AN3:AN32,1)</f>
        <v>26</v>
      </c>
      <c r="AR27" s="114"/>
      <c r="AS27" s="186">
        <v>5.95</v>
      </c>
      <c r="AT27" s="107">
        <f>AT2/AU2*AU27</f>
        <v>5.7142857142857144</v>
      </c>
      <c r="AU27" s="104" t="str">
        <f t="shared" si="12"/>
        <v>4</v>
      </c>
      <c r="AV27" s="108">
        <f t="shared" si="13"/>
        <v>26</v>
      </c>
      <c r="AW27" s="114"/>
      <c r="AX27" s="192">
        <v>8.59</v>
      </c>
      <c r="AY27" s="107">
        <f>AY2/AZ2*AZ27</f>
        <v>2.1428571428571428</v>
      </c>
      <c r="AZ27" s="104" t="str">
        <f t="shared" si="14"/>
        <v>1</v>
      </c>
      <c r="BA27" s="108">
        <f>RANK(AX27,AX3:AX32,1)</f>
        <v>30</v>
      </c>
      <c r="BB27" s="114"/>
      <c r="BC27" s="106"/>
      <c r="BD27" s="107">
        <f>BD2/BE2*BE27</f>
        <v>0</v>
      </c>
      <c r="BE27" s="104" t="str">
        <f t="shared" si="15"/>
        <v>0</v>
      </c>
      <c r="BF27" s="108" t="e">
        <f t="shared" si="16"/>
        <v>#N/A</v>
      </c>
      <c r="BG27" s="109"/>
      <c r="BH27" s="110"/>
      <c r="BI27" s="107">
        <f t="shared" si="17"/>
        <v>18.285714285714285</v>
      </c>
      <c r="BJ27" s="111">
        <f t="shared" si="3"/>
        <v>28</v>
      </c>
    </row>
    <row r="28" spans="1:62" s="103" customFormat="1">
      <c r="A28" s="104">
        <v>26</v>
      </c>
      <c r="B28" s="103" t="s">
        <v>147</v>
      </c>
      <c r="C28" s="104"/>
      <c r="D28" s="104" t="s">
        <v>95</v>
      </c>
      <c r="E28" s="122" t="s">
        <v>71</v>
      </c>
      <c r="F28" s="136"/>
      <c r="G28" s="108" t="e">
        <f t="shared" si="0"/>
        <v>#N/A</v>
      </c>
      <c r="H28" s="109"/>
      <c r="I28" s="123"/>
      <c r="J28" s="108" t="e">
        <f>RANK(I28,I28:I73,1)</f>
        <v>#N/A</v>
      </c>
      <c r="K28" s="109"/>
      <c r="L28" s="122">
        <v>137.5</v>
      </c>
      <c r="M28" s="107">
        <f>IF(ISNUMBER(L28),IF(L28&lt;='Reference (GIRLS)'!$F$7,5,IF(L28&lt;='Reference (GIRLS)'!$G$7,10,IF(L28&lt;='Reference (GIRLS)'!$H$7,25,IF(L28&lt;='Reference (GIRLS)'!$I$7,50,IF(L28&lt;='Reference (GIRLS)'!$J$7,75,IF(L28&lt;='Reference (GIRLS)'!$K$7,90,IF(L28&lt;='Reference (GIRLS)'!$L$7,95,IF(L28&gt;'Reference (GIRLS)'!$L$7,95)))))))),"")</f>
        <v>5</v>
      </c>
      <c r="N28" s="107">
        <f>N2/O2*O28</f>
        <v>0</v>
      </c>
      <c r="O28" s="104" t="str">
        <f t="shared" si="4"/>
        <v>0</v>
      </c>
      <c r="P28" s="108">
        <f t="shared" si="5"/>
        <v>30</v>
      </c>
      <c r="Q28" s="114"/>
      <c r="R28" s="122">
        <v>32.08</v>
      </c>
      <c r="S28" s="107">
        <f>IF(ISNUMBER(R28),IF(R28&lt;='Reference (GIRLS)'!$F$10,5,IF(R28&lt;='Reference (GIRLS)'!$G$10,10,IF(R28&lt;='Reference (GIRLS)'!$H$10,25,IF(R28&lt;='Reference (GIRLS)'!$I$10,50,IF(R28&lt;='Reference (GIRLS)'!$J$10,75,IF(R28&lt;='Reference (GIRLS)'!$K$10,90,IF(R28&lt;='Reference (GIRLS)'!$L$10,95,IF(R28&gt;'Reference (GIRLS)'!$L$10,95)))))))),"")</f>
        <v>10</v>
      </c>
      <c r="T28" s="108">
        <f t="shared" si="6"/>
        <v>29</v>
      </c>
      <c r="U28" s="114"/>
      <c r="V28" s="122"/>
      <c r="W28" s="108" t="e">
        <f t="shared" si="7"/>
        <v>#N/A</v>
      </c>
      <c r="X28" s="114"/>
      <c r="Y28" s="114"/>
      <c r="Z28" s="122"/>
      <c r="AA28" s="108" t="e">
        <f t="shared" si="8"/>
        <v>#N/A</v>
      </c>
      <c r="AB28" s="114"/>
      <c r="AC28" s="114"/>
      <c r="AD28" s="122"/>
      <c r="AE28" s="108" t="e">
        <f t="shared" si="9"/>
        <v>#N/A</v>
      </c>
      <c r="AF28" s="114"/>
      <c r="AG28" s="114"/>
      <c r="AH28" s="122">
        <v>41</v>
      </c>
      <c r="AI28" s="107">
        <f>IF(ISNUMBER(AH28),IF(AH28&lt;='Reference (GIRLS)'!$F$25,5,IF(AH28&lt;='Reference (GIRLS)'!$G$25,10,IF(AH28&lt;='Reference (GIRLS)'!$H$25,25,IF(AH28&lt;='Reference (GIRLS)'!$I$25,50,IF(AH28&lt;='Reference (GIRLS)'!$J$25,75,IF(AH28&lt;='Reference (GIRLS)'!$K$25,90,IF(AH28&lt;='Reference (GIRLS)'!$L$25,95,IF(AH28&gt;'Reference (GIRLS)'!$L$25,95)))))))),"")</f>
        <v>95</v>
      </c>
      <c r="AJ28" s="107">
        <f>AJ2/AK2*AK28</f>
        <v>5.7142857142857144</v>
      </c>
      <c r="AK28" s="104" t="str">
        <f t="shared" si="10"/>
        <v>4</v>
      </c>
      <c r="AL28" s="108">
        <f t="shared" si="2"/>
        <v>25</v>
      </c>
      <c r="AM28" s="114"/>
      <c r="AN28" s="187">
        <v>0.10555555555555556</v>
      </c>
      <c r="AO28" s="107">
        <f>AO2/AP2*AP28</f>
        <v>0.7142857142857143</v>
      </c>
      <c r="AP28" s="104" t="str">
        <f t="shared" si="11"/>
        <v>1</v>
      </c>
      <c r="AQ28" s="108">
        <f>RANK(AN28,AN3:AN32,1)</f>
        <v>20</v>
      </c>
      <c r="AR28" s="114"/>
      <c r="AS28" s="186">
        <v>4.8499999999999996</v>
      </c>
      <c r="AT28" s="107">
        <f>AT2/AU2*AU28</f>
        <v>2.8571428571428572</v>
      </c>
      <c r="AU28" s="104" t="str">
        <f t="shared" si="12"/>
        <v>2</v>
      </c>
      <c r="AV28" s="108">
        <f t="shared" si="13"/>
        <v>29</v>
      </c>
      <c r="AW28" s="114"/>
      <c r="AX28" s="192">
        <v>8.2889999999999997</v>
      </c>
      <c r="AY28" s="107">
        <f>AY2/AZ2*AZ28</f>
        <v>2.1428571428571428</v>
      </c>
      <c r="AZ28" s="104" t="str">
        <f t="shared" si="14"/>
        <v>1</v>
      </c>
      <c r="BA28" s="108">
        <f>RANK(AX28,AX3:AX32,1)</f>
        <v>28</v>
      </c>
      <c r="BB28" s="114"/>
      <c r="BC28" s="106"/>
      <c r="BD28" s="107">
        <f>BD2/BE2*BE28</f>
        <v>0</v>
      </c>
      <c r="BE28" s="104" t="str">
        <f t="shared" si="15"/>
        <v>0</v>
      </c>
      <c r="BF28" s="108" t="e">
        <f t="shared" si="16"/>
        <v>#N/A</v>
      </c>
      <c r="BG28" s="109"/>
      <c r="BH28" s="110"/>
      <c r="BI28" s="107">
        <f t="shared" si="17"/>
        <v>11.428571428571429</v>
      </c>
      <c r="BJ28" s="111">
        <f t="shared" si="3"/>
        <v>43</v>
      </c>
    </row>
    <row r="29" spans="1:62" s="103" customFormat="1">
      <c r="A29" s="104">
        <v>27</v>
      </c>
      <c r="B29" s="103" t="s">
        <v>148</v>
      </c>
      <c r="C29" s="104"/>
      <c r="D29" s="104" t="s">
        <v>95</v>
      </c>
      <c r="E29" s="122" t="s">
        <v>71</v>
      </c>
      <c r="F29" s="136"/>
      <c r="G29" s="108" t="e">
        <f t="shared" si="0"/>
        <v>#N/A</v>
      </c>
      <c r="H29" s="109"/>
      <c r="I29" s="123"/>
      <c r="J29" s="108" t="e">
        <f>RANK(I29,I29:I73,1)</f>
        <v>#N/A</v>
      </c>
      <c r="K29" s="109"/>
      <c r="L29" s="122">
        <v>138</v>
      </c>
      <c r="M29" s="107">
        <f>IF(ISNUMBER(L29),IF(L29&lt;='Reference (GIRLS)'!$F$7,5,IF(L29&lt;='Reference (GIRLS)'!$G$7,10,IF(L29&lt;='Reference (GIRLS)'!$H$7,25,IF(L29&lt;='Reference (GIRLS)'!$I$7,50,IF(L29&lt;='Reference (GIRLS)'!$J$7,75,IF(L29&lt;='Reference (GIRLS)'!$K$7,90,IF(L29&lt;='Reference (GIRLS)'!$L$7,95,IF(L29&gt;'Reference (GIRLS)'!$L$7,95)))))))),"")</f>
        <v>5</v>
      </c>
      <c r="N29" s="107">
        <f>N2/O2*O29</f>
        <v>0</v>
      </c>
      <c r="O29" s="104" t="str">
        <f t="shared" si="4"/>
        <v>0</v>
      </c>
      <c r="P29" s="108">
        <f t="shared" si="5"/>
        <v>29</v>
      </c>
      <c r="Q29" s="114"/>
      <c r="R29" s="122">
        <v>28.86</v>
      </c>
      <c r="S29" s="107">
        <f>IF(ISNUMBER(R29),IF(R29&lt;='Reference (GIRLS)'!$F$10,5,IF(R29&lt;='Reference (GIRLS)'!$G$10,10,IF(R29&lt;='Reference (GIRLS)'!$H$10,25,IF(R29&lt;='Reference (GIRLS)'!$I$10,50,IF(R29&lt;='Reference (GIRLS)'!$J$10,75,IF(R29&lt;='Reference (GIRLS)'!$K$10,90,IF(R29&lt;='Reference (GIRLS)'!$L$10,95,IF(R29&gt;'Reference (GIRLS)'!$L$10,95)))))))),"")</f>
        <v>5</v>
      </c>
      <c r="T29" s="108">
        <f t="shared" si="6"/>
        <v>30</v>
      </c>
      <c r="U29" s="114"/>
      <c r="V29" s="122"/>
      <c r="W29" s="108" t="e">
        <f t="shared" si="7"/>
        <v>#N/A</v>
      </c>
      <c r="X29" s="114"/>
      <c r="Y29" s="114"/>
      <c r="Z29" s="122"/>
      <c r="AA29" s="108" t="e">
        <f t="shared" si="8"/>
        <v>#N/A</v>
      </c>
      <c r="AB29" s="114"/>
      <c r="AC29" s="114"/>
      <c r="AD29" s="122"/>
      <c r="AE29" s="108" t="e">
        <f t="shared" si="9"/>
        <v>#N/A</v>
      </c>
      <c r="AF29" s="114"/>
      <c r="AG29" s="114"/>
      <c r="AH29" s="122">
        <v>39</v>
      </c>
      <c r="AI29" s="107">
        <f>IF(ISNUMBER(AH29),IF(AH29&lt;='Reference (GIRLS)'!$F$25,5,IF(AH29&lt;='Reference (GIRLS)'!$G$25,10,IF(AH29&lt;='Reference (GIRLS)'!$H$25,25,IF(AH29&lt;='Reference (GIRLS)'!$I$25,50,IF(AH29&lt;='Reference (GIRLS)'!$J$25,75,IF(AH29&lt;='Reference (GIRLS)'!$K$25,90,IF(AH29&lt;='Reference (GIRLS)'!$L$25,95,IF(AH29&gt;'Reference (GIRLS)'!$L$25,95)))))))),"")</f>
        <v>90</v>
      </c>
      <c r="AJ29" s="107">
        <f>AJ2/AK2*AK29</f>
        <v>4.2857142857142856</v>
      </c>
      <c r="AK29" s="104" t="str">
        <f t="shared" si="10"/>
        <v>3</v>
      </c>
      <c r="AL29" s="108">
        <f t="shared" si="2"/>
        <v>28</v>
      </c>
      <c r="AM29" s="114"/>
      <c r="AN29" s="187">
        <v>0.10902777777777778</v>
      </c>
      <c r="AO29" s="107">
        <f>AO2/AP2*AP29</f>
        <v>0.7142857142857143</v>
      </c>
      <c r="AP29" s="104" t="str">
        <f t="shared" si="11"/>
        <v>1</v>
      </c>
      <c r="AQ29" s="108">
        <f>RANK(AN29,AN3:AN32,1)</f>
        <v>24</v>
      </c>
      <c r="AR29" s="114"/>
      <c r="AS29" s="186">
        <v>6.65</v>
      </c>
      <c r="AT29" s="107">
        <f>AT2/AU2*AU29</f>
        <v>8.5714285714285712</v>
      </c>
      <c r="AU29" s="104" t="str">
        <f t="shared" si="12"/>
        <v>6</v>
      </c>
      <c r="AV29" s="108">
        <f t="shared" si="13"/>
        <v>23</v>
      </c>
      <c r="AW29" s="114"/>
      <c r="AX29" s="192">
        <v>8.0310000000000006</v>
      </c>
      <c r="AY29" s="107">
        <f>AY2/AZ2*AZ29</f>
        <v>2.1428571428571428</v>
      </c>
      <c r="AZ29" s="104" t="str">
        <f t="shared" si="14"/>
        <v>1</v>
      </c>
      <c r="BA29" s="108">
        <f>RANK(AX29,AX3:AX32,1)</f>
        <v>24</v>
      </c>
      <c r="BB29" s="114"/>
      <c r="BC29" s="106"/>
      <c r="BD29" s="107">
        <f>BD2/BE2*BE29</f>
        <v>0</v>
      </c>
      <c r="BE29" s="104" t="str">
        <f t="shared" si="15"/>
        <v>0</v>
      </c>
      <c r="BF29" s="108" t="e">
        <f t="shared" si="16"/>
        <v>#N/A</v>
      </c>
      <c r="BG29" s="109"/>
      <c r="BH29" s="110"/>
      <c r="BI29" s="107">
        <f t="shared" si="17"/>
        <v>15.714285714285714</v>
      </c>
      <c r="BJ29" s="111">
        <f t="shared" si="3"/>
        <v>33</v>
      </c>
    </row>
    <row r="30" spans="1:62" s="103" customFormat="1">
      <c r="A30" s="104">
        <v>28</v>
      </c>
      <c r="B30" s="103" t="s">
        <v>149</v>
      </c>
      <c r="C30" s="104"/>
      <c r="D30" s="104" t="s">
        <v>95</v>
      </c>
      <c r="E30" s="122" t="s">
        <v>71</v>
      </c>
      <c r="F30" s="136"/>
      <c r="G30" s="108" t="e">
        <f t="shared" si="0"/>
        <v>#N/A</v>
      </c>
      <c r="H30" s="109"/>
      <c r="I30" s="123"/>
      <c r="J30" s="108" t="e">
        <f>RANK(I30,I30:I80,1)</f>
        <v>#N/A</v>
      </c>
      <c r="K30" s="109"/>
      <c r="L30" s="122">
        <v>158.19999999999999</v>
      </c>
      <c r="M30" s="107">
        <f>IF(ISNUMBER(L30),IF(L30&lt;='Reference (GIRLS)'!$F$7,5,IF(L30&lt;='Reference (GIRLS)'!$G$7,10,IF(L30&lt;='Reference (GIRLS)'!$H$7,25,IF(L30&lt;='Reference (GIRLS)'!$I$7,50,IF(L30&lt;='Reference (GIRLS)'!$J$7,75,IF(L30&lt;='Reference (GIRLS)'!$K$7,90,IF(L30&lt;='Reference (GIRLS)'!$L$7,95,IF(L30&gt;'Reference (GIRLS)'!$L$7,95)))))))),"")</f>
        <v>90</v>
      </c>
      <c r="N30" s="107">
        <f>N2/O2*O30</f>
        <v>8</v>
      </c>
      <c r="O30" s="104" t="str">
        <f t="shared" si="4"/>
        <v>8</v>
      </c>
      <c r="P30" s="108">
        <f t="shared" si="5"/>
        <v>10</v>
      </c>
      <c r="Q30" s="114"/>
      <c r="R30" s="122">
        <v>41.98</v>
      </c>
      <c r="S30" s="107">
        <f>IF(ISNUMBER(R30),IF(R30&lt;='Reference (GIRLS)'!$F$10,5,IF(R30&lt;='Reference (GIRLS)'!$G$10,10,IF(R30&lt;='Reference (GIRLS)'!$H$10,25,IF(R30&lt;='Reference (GIRLS)'!$I$10,50,IF(R30&lt;='Reference (GIRLS)'!$J$10,75,IF(R30&lt;='Reference (GIRLS)'!$K$10,90,IF(R30&lt;='Reference (GIRLS)'!$L$10,95,IF(R30&gt;'Reference (GIRLS)'!$L$10,95)))))))),"")</f>
        <v>75</v>
      </c>
      <c r="T30" s="108">
        <f t="shared" si="6"/>
        <v>10</v>
      </c>
      <c r="U30" s="114"/>
      <c r="V30" s="122"/>
      <c r="W30" s="108" t="e">
        <f t="shared" si="7"/>
        <v>#N/A</v>
      </c>
      <c r="X30" s="114"/>
      <c r="Y30" s="114"/>
      <c r="Z30" s="122"/>
      <c r="AA30" s="108" t="e">
        <f t="shared" si="8"/>
        <v>#N/A</v>
      </c>
      <c r="AB30" s="114"/>
      <c r="AC30" s="114"/>
      <c r="AD30" s="122"/>
      <c r="AE30" s="108" t="e">
        <f t="shared" si="9"/>
        <v>#N/A</v>
      </c>
      <c r="AF30" s="114"/>
      <c r="AG30" s="114"/>
      <c r="AH30" s="122">
        <v>51</v>
      </c>
      <c r="AI30" s="107">
        <f>IF(ISNUMBER(AH30),IF(AH30&lt;='Reference (GIRLS)'!$F$25,5,IF(AH30&lt;='Reference (GIRLS)'!$G$25,10,IF(AH30&lt;='Reference (GIRLS)'!$H$25,25,IF(AH30&lt;='Reference (GIRLS)'!$I$25,50,IF(AH30&lt;='Reference (GIRLS)'!$J$25,75,IF(AH30&lt;='Reference (GIRLS)'!$K$25,90,IF(AH30&lt;='Reference (GIRLS)'!$L$25,95,IF(AH30&gt;'Reference (GIRLS)'!$L$25,95)))))))),"")</f>
        <v>95</v>
      </c>
      <c r="AJ30" s="107">
        <f>AJ2/AK2*AK30</f>
        <v>10</v>
      </c>
      <c r="AK30" s="104" t="str">
        <f t="shared" si="10"/>
        <v>7</v>
      </c>
      <c r="AL30" s="108">
        <f t="shared" si="2"/>
        <v>11</v>
      </c>
      <c r="AM30" s="114"/>
      <c r="AN30" s="187">
        <v>0.10694444444444444</v>
      </c>
      <c r="AO30" s="107">
        <f>AO2/AP2*AP30</f>
        <v>0.7142857142857143</v>
      </c>
      <c r="AP30" s="104" t="str">
        <f t="shared" si="11"/>
        <v>1</v>
      </c>
      <c r="AQ30" s="108">
        <f>RANK(AN30,AN3:AN32,1)</f>
        <v>22</v>
      </c>
      <c r="AR30" s="114"/>
      <c r="AS30" s="186">
        <v>8.3699999999999992</v>
      </c>
      <c r="AT30" s="107">
        <f>AT2/AU2*AU30</f>
        <v>10</v>
      </c>
      <c r="AU30" s="104" t="str">
        <f t="shared" si="12"/>
        <v>7</v>
      </c>
      <c r="AV30" s="108">
        <f t="shared" si="13"/>
        <v>10</v>
      </c>
      <c r="AW30" s="114"/>
      <c r="AX30" s="192">
        <v>7.702</v>
      </c>
      <c r="AY30" s="107">
        <f>AY2/AZ2*AZ30</f>
        <v>8.5714285714285712</v>
      </c>
      <c r="AZ30" s="104" t="str">
        <f t="shared" si="14"/>
        <v>4</v>
      </c>
      <c r="BA30" s="108">
        <f>RANK(AX30,AX3:AX32,1)</f>
        <v>18</v>
      </c>
      <c r="BB30" s="114"/>
      <c r="BC30" s="106"/>
      <c r="BD30" s="107">
        <f>BD2/BE2*BE30</f>
        <v>0</v>
      </c>
      <c r="BE30" s="104" t="str">
        <f t="shared" si="15"/>
        <v>0</v>
      </c>
      <c r="BF30" s="108" t="e">
        <f t="shared" si="16"/>
        <v>#N/A</v>
      </c>
      <c r="BG30" s="109"/>
      <c r="BH30" s="110"/>
      <c r="BI30" s="107">
        <f t="shared" si="17"/>
        <v>37.285714285714285</v>
      </c>
      <c r="BJ30" s="111">
        <f t="shared" si="3"/>
        <v>15</v>
      </c>
    </row>
    <row r="31" spans="1:62" s="103" customFormat="1">
      <c r="A31" s="104">
        <v>29</v>
      </c>
      <c r="B31" s="103" t="s">
        <v>150</v>
      </c>
      <c r="C31" s="104"/>
      <c r="D31" s="104" t="s">
        <v>95</v>
      </c>
      <c r="E31" s="122" t="s">
        <v>71</v>
      </c>
      <c r="F31" s="136"/>
      <c r="G31" s="108" t="e">
        <f t="shared" si="0"/>
        <v>#N/A</v>
      </c>
      <c r="H31" s="109"/>
      <c r="I31" s="123"/>
      <c r="J31" s="108" t="e">
        <f>RANK(I31,I31:I81,1)</f>
        <v>#N/A</v>
      </c>
      <c r="K31" s="109"/>
      <c r="L31" s="122">
        <v>156.30000000000001</v>
      </c>
      <c r="M31" s="107">
        <f>IF(ISNUMBER(L31),IF(L31&lt;='Reference (GIRLS)'!$F$7,5,IF(L31&lt;='Reference (GIRLS)'!$G$7,10,IF(L31&lt;='Reference (GIRLS)'!$H$7,25,IF(L31&lt;='Reference (GIRLS)'!$I$7,50,IF(L31&lt;='Reference (GIRLS)'!$J$7,75,IF(L31&lt;='Reference (GIRLS)'!$K$7,90,IF(L31&lt;='Reference (GIRLS)'!$L$7,95,IF(L31&gt;'Reference (GIRLS)'!$L$7,95)))))))),"")</f>
        <v>75</v>
      </c>
      <c r="N31" s="107">
        <f>N2/O2*O31</f>
        <v>6</v>
      </c>
      <c r="O31" s="104" t="str">
        <f t="shared" si="4"/>
        <v>6</v>
      </c>
      <c r="P31" s="108">
        <f t="shared" si="5"/>
        <v>12</v>
      </c>
      <c r="Q31" s="114"/>
      <c r="R31" s="122">
        <v>37.9</v>
      </c>
      <c r="S31" s="107">
        <f>IF(ISNUMBER(R31),IF(R31&lt;='Reference (GIRLS)'!$F$10,5,IF(R31&lt;='Reference (GIRLS)'!$G$10,10,IF(R31&lt;='Reference (GIRLS)'!$H$10,25,IF(R31&lt;='Reference (GIRLS)'!$I$10,50,IF(R31&lt;='Reference (GIRLS)'!$J$10,75,IF(R31&lt;='Reference (GIRLS)'!$K$10,90,IF(R31&lt;='Reference (GIRLS)'!$L$10,95,IF(R31&gt;'Reference (GIRLS)'!$L$10,95)))))))),"")</f>
        <v>50</v>
      </c>
      <c r="T31" s="108">
        <f t="shared" si="6"/>
        <v>19</v>
      </c>
      <c r="U31" s="114"/>
      <c r="V31" s="122"/>
      <c r="W31" s="108" t="e">
        <f t="shared" si="7"/>
        <v>#N/A</v>
      </c>
      <c r="X31" s="114"/>
      <c r="Y31" s="114"/>
      <c r="Z31" s="122"/>
      <c r="AA31" s="108" t="e">
        <f t="shared" si="8"/>
        <v>#N/A</v>
      </c>
      <c r="AB31" s="114"/>
      <c r="AC31" s="114"/>
      <c r="AD31" s="122"/>
      <c r="AE31" s="108" t="e">
        <f t="shared" si="9"/>
        <v>#N/A</v>
      </c>
      <c r="AF31" s="114"/>
      <c r="AG31" s="114"/>
      <c r="AH31" s="122">
        <v>47</v>
      </c>
      <c r="AI31" s="107">
        <f>IF(ISNUMBER(AH31),IF(AH31&lt;='Reference (GIRLS)'!$F$25,5,IF(AH31&lt;='Reference (GIRLS)'!$G$25,10,IF(AH31&lt;='Reference (GIRLS)'!$H$25,25,IF(AH31&lt;='Reference (GIRLS)'!$I$25,50,IF(AH31&lt;='Reference (GIRLS)'!$J$25,75,IF(AH31&lt;='Reference (GIRLS)'!$K$25,90,IF(AH31&lt;='Reference (GIRLS)'!$L$25,95,IF(AH31&gt;'Reference (GIRLS)'!$L$25,95)))))))),"")</f>
        <v>95</v>
      </c>
      <c r="AJ31" s="107">
        <f>AJ2/AK2*AK31</f>
        <v>8.5714285714285712</v>
      </c>
      <c r="AK31" s="104" t="str">
        <f t="shared" si="10"/>
        <v>6</v>
      </c>
      <c r="AL31" s="108">
        <f t="shared" si="2"/>
        <v>19</v>
      </c>
      <c r="AM31" s="114"/>
      <c r="AN31" s="187">
        <v>0.10416666666666667</v>
      </c>
      <c r="AO31" s="107">
        <f>AO2/AP2*AP31</f>
        <v>0.7142857142857143</v>
      </c>
      <c r="AP31" s="104" t="str">
        <f t="shared" si="11"/>
        <v>1</v>
      </c>
      <c r="AQ31" s="108">
        <f>RANK(AN31,AN3:AN32,1)</f>
        <v>18</v>
      </c>
      <c r="AR31" s="114"/>
      <c r="AS31" s="186">
        <v>5.9</v>
      </c>
      <c r="AT31" s="107">
        <f>AT2/AU2*AU31</f>
        <v>5.7142857142857144</v>
      </c>
      <c r="AU31" s="104" t="str">
        <f t="shared" si="12"/>
        <v>4</v>
      </c>
      <c r="AV31" s="108">
        <f t="shared" si="13"/>
        <v>27</v>
      </c>
      <c r="AW31" s="114"/>
      <c r="AX31" s="192">
        <v>8.4139999999999997</v>
      </c>
      <c r="AY31" s="107">
        <f>AY2/AZ2*AZ31</f>
        <v>2.1428571428571428</v>
      </c>
      <c r="AZ31" s="104" t="str">
        <f t="shared" si="14"/>
        <v>1</v>
      </c>
      <c r="BA31" s="108">
        <f>RANK(AX31,AX3:AX32,1)</f>
        <v>29</v>
      </c>
      <c r="BB31" s="114"/>
      <c r="BC31" s="106"/>
      <c r="BD31" s="107">
        <f>BD2/BE2*BE31</f>
        <v>0</v>
      </c>
      <c r="BE31" s="104" t="str">
        <f t="shared" si="15"/>
        <v>0</v>
      </c>
      <c r="BF31" s="108" t="e">
        <f t="shared" si="16"/>
        <v>#N/A</v>
      </c>
      <c r="BG31" s="109"/>
      <c r="BH31" s="110"/>
      <c r="BI31" s="107">
        <f t="shared" si="17"/>
        <v>23.142857142857142</v>
      </c>
      <c r="BJ31" s="111">
        <f t="shared" si="3"/>
        <v>24</v>
      </c>
    </row>
    <row r="32" spans="1:62" s="103" customFormat="1">
      <c r="A32" s="104">
        <v>30</v>
      </c>
      <c r="B32" s="103" t="s">
        <v>165</v>
      </c>
      <c r="C32" s="104"/>
      <c r="D32" s="104" t="s">
        <v>95</v>
      </c>
      <c r="E32" s="122" t="s">
        <v>71</v>
      </c>
      <c r="F32" s="136"/>
      <c r="G32" s="108" t="e">
        <f>RANK(F32,F32:F61,1)</f>
        <v>#N/A</v>
      </c>
      <c r="H32" s="109"/>
      <c r="I32" s="123"/>
      <c r="J32" s="108" t="e">
        <f>RANK(I32,I32:I82,1)</f>
        <v>#N/A</v>
      </c>
      <c r="K32" s="109"/>
      <c r="L32" s="122">
        <v>138.5</v>
      </c>
      <c r="M32" s="107">
        <f>IF(ISNUMBER(L32),IF(L32&lt;='Reference (GIRLS)'!$F$7,5,IF(L32&lt;='Reference (GIRLS)'!$G$7,10,IF(L32&lt;='Reference (GIRLS)'!$H$7,25,IF(L32&lt;='Reference (GIRLS)'!$I$7,50,IF(L32&lt;='Reference (GIRLS)'!$J$7,75,IF(L32&lt;='Reference (GIRLS)'!$K$7,90,IF(L32&lt;='Reference (GIRLS)'!$L$7,95,IF(L32&gt;'Reference (GIRLS)'!$L$7,95)))))))),"")</f>
        <v>5</v>
      </c>
      <c r="N32" s="107">
        <f>N2/O2*O32</f>
        <v>0</v>
      </c>
      <c r="O32" s="104" t="str">
        <f t="shared" si="4"/>
        <v>0</v>
      </c>
      <c r="P32" s="108">
        <f t="shared" si="5"/>
        <v>28</v>
      </c>
      <c r="Q32" s="114"/>
      <c r="R32" s="122">
        <v>32.28</v>
      </c>
      <c r="S32" s="107">
        <f>IF(ISNUMBER(R32),IF(R32&lt;='Reference (GIRLS)'!$F$10,5,IF(R32&lt;='Reference (GIRLS)'!$G$10,10,IF(R32&lt;='Reference (GIRLS)'!$H$10,25,IF(R32&lt;='Reference (GIRLS)'!$I$10,50,IF(R32&lt;='Reference (GIRLS)'!$J$10,75,IF(R32&lt;='Reference (GIRLS)'!$K$10,90,IF(R32&lt;='Reference (GIRLS)'!$L$10,95,IF(R32&gt;'Reference (GIRLS)'!$L$10,95)))))))),"")</f>
        <v>10</v>
      </c>
      <c r="T32" s="108">
        <f t="shared" si="6"/>
        <v>28</v>
      </c>
      <c r="U32" s="114"/>
      <c r="V32" s="122"/>
      <c r="W32" s="108" t="e">
        <f t="shared" si="7"/>
        <v>#N/A</v>
      </c>
      <c r="X32" s="114"/>
      <c r="Y32" s="114"/>
      <c r="Z32" s="122"/>
      <c r="AA32" s="108" t="e">
        <f t="shared" si="8"/>
        <v>#N/A</v>
      </c>
      <c r="AB32" s="114"/>
      <c r="AC32" s="114"/>
      <c r="AD32" s="122"/>
      <c r="AE32" s="108" t="e">
        <f t="shared" si="9"/>
        <v>#N/A</v>
      </c>
      <c r="AF32" s="114"/>
      <c r="AG32" s="114"/>
      <c r="AH32" s="122">
        <v>45</v>
      </c>
      <c r="AI32" s="107">
        <f>IF(ISNUMBER(AH32),IF(AH32&lt;='Reference (GIRLS)'!$F$25,5,IF(AH32&lt;='Reference (GIRLS)'!$G$25,10,IF(AH32&lt;='Reference (GIRLS)'!$H$25,25,IF(AH32&lt;='Reference (GIRLS)'!$I$25,50,IF(AH32&lt;='Reference (GIRLS)'!$J$25,75,IF(AH32&lt;='Reference (GIRLS)'!$K$25,90,IF(AH32&lt;='Reference (GIRLS)'!$L$25,95,IF(AH32&gt;'Reference (GIRLS)'!$L$25,95)))))))),"")</f>
        <v>95</v>
      </c>
      <c r="AJ32" s="107">
        <f>AJ2/AK2*AK32</f>
        <v>7.1428571428571432</v>
      </c>
      <c r="AK32" s="104" t="str">
        <f t="shared" si="10"/>
        <v>5</v>
      </c>
      <c r="AL32" s="108">
        <f t="shared" si="2"/>
        <v>21</v>
      </c>
      <c r="AM32" s="114"/>
      <c r="AN32" s="187">
        <v>9.4444444444444442E-2</v>
      </c>
      <c r="AO32" s="107">
        <f>AO2/AP2*AP32</f>
        <v>2.1428571428571428</v>
      </c>
      <c r="AP32" s="104" t="str">
        <f t="shared" si="11"/>
        <v>3</v>
      </c>
      <c r="AQ32" s="108">
        <f>RANK(AN32,AN3:AN32,1)</f>
        <v>12</v>
      </c>
      <c r="AR32" s="114"/>
      <c r="AS32" s="186">
        <v>4.0999999999999996</v>
      </c>
      <c r="AT32" s="107">
        <f>AT2/AU2*AU32</f>
        <v>1.4285714285714286</v>
      </c>
      <c r="AU32" s="104" t="str">
        <f t="shared" si="12"/>
        <v>1</v>
      </c>
      <c r="AV32" s="108">
        <f>RANK(AS32,$AS$3:$AS$32)</f>
        <v>30</v>
      </c>
      <c r="AW32" s="114"/>
      <c r="AX32" s="192">
        <v>7.9870000000000001</v>
      </c>
      <c r="AY32" s="107">
        <f>AY2/AZ2*AZ32</f>
        <v>4.2857142857142856</v>
      </c>
      <c r="AZ32" s="104" t="str">
        <f t="shared" si="14"/>
        <v>2</v>
      </c>
      <c r="BA32" s="108">
        <f>RANK(AX32,AX3:AX32,1)</f>
        <v>22</v>
      </c>
      <c r="BB32" s="114"/>
      <c r="BC32" s="106"/>
      <c r="BD32" s="107">
        <f>BD2/BE2*BE32</f>
        <v>0</v>
      </c>
      <c r="BE32" s="104" t="str">
        <f t="shared" si="15"/>
        <v>0</v>
      </c>
      <c r="BF32" s="108" t="e">
        <f t="shared" si="16"/>
        <v>#N/A</v>
      </c>
      <c r="BG32" s="109"/>
      <c r="BH32" s="110"/>
      <c r="BI32" s="107">
        <f t="shared" si="17"/>
        <v>15</v>
      </c>
      <c r="BJ32" s="111">
        <f t="shared" si="3"/>
        <v>36</v>
      </c>
    </row>
    <row r="33" spans="1:64" s="112" customFormat="1">
      <c r="A33" s="104">
        <v>31</v>
      </c>
      <c r="B33" s="103" t="s">
        <v>166</v>
      </c>
      <c r="C33" s="104"/>
      <c r="D33" s="104" t="s">
        <v>95</v>
      </c>
      <c r="E33" s="122" t="s">
        <v>71</v>
      </c>
      <c r="F33" s="105"/>
      <c r="G33" s="108" t="e">
        <f>RANK(F33,F33:F62,1)</f>
        <v>#N/A</v>
      </c>
      <c r="H33" s="109"/>
      <c r="I33" s="105"/>
      <c r="J33" s="108" t="e">
        <f>RANK(I33,I33:I62,1)</f>
        <v>#N/A</v>
      </c>
      <c r="K33" s="109"/>
      <c r="L33" s="105">
        <v>156.5</v>
      </c>
      <c r="M33" s="107">
        <f>IF(ISNUMBER(L33),IF(L33&lt;='Reference (BOYS)'!$F$7,5,IF(L33&lt;='Reference (BOYS)'!$G$7,10,IF(L33&lt;='Reference (BOYS)'!$H$7,25,IF(L33&lt;='Reference (BOYS)'!$I$7,50,IF(L33&lt;='Reference (BOYS)'!$J$7,75,IF(L33&lt;='Reference (BOYS)'!$K$7,90,IF(L33&lt;='Reference (BOYS)'!$L$7,95,IF(L33&gt;'Reference (BOYS)'!$L$7,95)))))))),"")</f>
        <v>75</v>
      </c>
      <c r="N33" s="107">
        <f>N2/O2*O33</f>
        <v>5</v>
      </c>
      <c r="O33" s="104" t="str">
        <f t="shared" ref="O33:O68" si="18">IF(M33=95,"7",IF(M33=90,"6",IF(M33=75,"5",IF(M33=50,"4",IF(M33=25,"3",IF(M33=10,"2",IF(M33=5,"1")))))))</f>
        <v>5</v>
      </c>
      <c r="P33" s="108">
        <f>RANK(L33,$L$3:$L$33)</f>
        <v>12</v>
      </c>
      <c r="Q33" s="114"/>
      <c r="R33" s="105">
        <v>40.880000000000003</v>
      </c>
      <c r="S33" s="107">
        <f>IF(ISNUMBER(R33),IF(R33&lt;='Reference (BOYS)'!$F$10,5,IF(R33&lt;='Reference (BOYS)'!$G$10,10,IF(R33&lt;='Reference (BOYS)'!$H$10,25,IF(R33&lt;='Reference (BOYS)'!$I$10,50,IF(R33&lt;='Reference (BOYS)'!$J$10,75,IF(R33&lt;='Reference (BOYS)'!$K$10,90,IF(R33&lt;='Reference (BOYS)'!$L$10,95,IF(R33&gt;'Reference (BOYS)'!$L$10,95)))))))),"")</f>
        <v>75</v>
      </c>
      <c r="T33" s="108">
        <f t="shared" ref="T33:T68" si="19">RANK(R33,$R$33:$R$62)</f>
        <v>8</v>
      </c>
      <c r="U33" s="114"/>
      <c r="V33" s="105"/>
      <c r="W33" s="108" t="e">
        <f t="shared" ref="W33:W68" si="20">RANK(V33,$V$33:$V$62)</f>
        <v>#N/A</v>
      </c>
      <c r="X33" s="114"/>
      <c r="Y33" s="114"/>
      <c r="Z33" s="105"/>
      <c r="AA33" s="108" t="e">
        <f t="shared" ref="AA33:AA68" si="21">RANK(Z33,$Z$33:$Z$62)</f>
        <v>#N/A</v>
      </c>
      <c r="AB33" s="114"/>
      <c r="AC33" s="114"/>
      <c r="AD33" s="105"/>
      <c r="AE33" s="108" t="e">
        <f t="shared" ref="AE33:AE68" si="22">RANK(AD33,$AD$33:$AD$62)</f>
        <v>#N/A</v>
      </c>
      <c r="AF33" s="114"/>
      <c r="AG33" s="114"/>
      <c r="AH33" s="105">
        <v>46</v>
      </c>
      <c r="AI33" s="107">
        <f>IF(ISNUMBER(AH33),IF(AH33&lt;='Reference (BOYS)'!$F$25,5,IF(AH33&lt;='Reference (BOYS)'!$G$25,10,IF(AH33&lt;='Reference (BOYS)'!$H$25,25,IF(AH33&lt;='Reference (BOYS)'!$I$25,50,IF(AH33&lt;='Reference (BOYS)'!$J$25,75,IF(AH33&lt;='Reference (BOYS)'!$K$25,90,IF(AH33&lt;='Reference (BOYS)'!$L$25,95,IF(AH33&gt;'Reference (BOYS)'!$L$25,95)))))))),"")</f>
        <v>90</v>
      </c>
      <c r="AJ33" s="107">
        <f>AJ2/AK2*AK33</f>
        <v>5.7142857142857144</v>
      </c>
      <c r="AK33" s="104" t="str">
        <f>IF(AH33&gt;=60,"7",IF(AH33&gt;=55,"6",IF(AH33&gt;=50,"5",IF(AH33&gt;=45,"4",IF(AH33&gt;=40,"3",IF(AH33&gt;=35,"2",IF(AH33&lt;35,"1")))))))</f>
        <v>4</v>
      </c>
      <c r="AL33" s="108">
        <f t="shared" ref="AL33:AL68" si="23">RANK(AH33,$AH$33:$AH$62)</f>
        <v>2</v>
      </c>
      <c r="AM33" s="114"/>
      <c r="AN33" s="187">
        <v>8.8888888888888892E-2</v>
      </c>
      <c r="AO33" s="107">
        <f>AO2/AP2*AP33</f>
        <v>2.1428571428571428</v>
      </c>
      <c r="AP33" s="104" t="str">
        <f>IF(AN33&lt;=TIME(1,50,0),"7",IF(AN33&lt;=TIME(1,55,0),"6",IF(AN33&lt;=TIME(2,0,0),"5",IF(AN33&lt;=TIME(2,5,0),"4",IF(AN33&lt;=TIME(2,10,0),"3",IF(AN33&lt;=TIME(2,15,0),"2",IF(AN33&gt;TIME(2,15,0),"1")))))))</f>
        <v>3</v>
      </c>
      <c r="AQ33" s="108">
        <f>RANK(AN33,AN33:AN62,1)</f>
        <v>1</v>
      </c>
      <c r="AR33" s="114"/>
      <c r="AS33" s="186">
        <v>4.5999999999999996</v>
      </c>
      <c r="AT33" s="107">
        <f>AT2/AU2*AU33</f>
        <v>1.4285714285714286</v>
      </c>
      <c r="AU33" s="104" t="str">
        <f>IF(AS33&gt;=9,"7",IF(AS33&gt;=8.5,"6",IF(AS33&gt;=8,"5",IF(AS33&gt;=7.5,"4",IF(AS33&gt;=7,"3",IF(AS33&gt;=6.5,"2",IF(AS33&lt;6.5,"1")))))))</f>
        <v>1</v>
      </c>
      <c r="AV33" s="108">
        <f t="shared" ref="AV33:AV68" si="24">RANK(AS33,$AS$33:$AS$62)</f>
        <v>18</v>
      </c>
      <c r="AW33" s="114"/>
      <c r="AX33" s="192">
        <v>7.54</v>
      </c>
      <c r="AY33" s="107">
        <f>AY2/AZ2*AZ33</f>
        <v>2.1428571428571428</v>
      </c>
      <c r="AZ33" s="104" t="str">
        <f>IF(AX33&lt;=7,"7",IF(AX33&lt;=7.1,"6",IF(AX33&lt;=7.2,"5",IF(AX33&lt;=7.3,"4",IF(AX33&lt;=7.4,"3",IF(AX33&lt;=7.5,"2",IF(AX33&gt;7.5,"1")))))))</f>
        <v>1</v>
      </c>
      <c r="BA33" s="108">
        <f>RANK(AX33,AX33:AX62,1)</f>
        <v>2</v>
      </c>
      <c r="BB33" s="114"/>
      <c r="BC33" s="105"/>
      <c r="BD33" s="107">
        <f>BD2/BE2*BE33</f>
        <v>0</v>
      </c>
      <c r="BE33" s="104" t="str">
        <f t="shared" si="15"/>
        <v>0</v>
      </c>
      <c r="BF33" s="108" t="e">
        <f t="shared" ref="BF33:BF68" si="25">RANK(BC33,$BC$33:$BC$62)</f>
        <v>#N/A</v>
      </c>
      <c r="BG33" s="109"/>
      <c r="BH33" s="114"/>
      <c r="BI33" s="107">
        <f t="shared" si="17"/>
        <v>16.428571428571431</v>
      </c>
      <c r="BJ33" s="111">
        <f t="shared" si="3"/>
        <v>31</v>
      </c>
      <c r="BK33" s="105"/>
      <c r="BL33" s="105"/>
    </row>
    <row r="34" spans="1:64" s="112" customFormat="1">
      <c r="A34" s="104">
        <v>32</v>
      </c>
      <c r="B34" s="103" t="s">
        <v>167</v>
      </c>
      <c r="C34" s="104"/>
      <c r="D34" s="104" t="s">
        <v>95</v>
      </c>
      <c r="E34" s="122" t="s">
        <v>71</v>
      </c>
      <c r="F34" s="105"/>
      <c r="G34" s="108" t="e">
        <f>RANK(F34,F34:F73,1)</f>
        <v>#N/A</v>
      </c>
      <c r="H34" s="109"/>
      <c r="I34" s="105"/>
      <c r="J34" s="108" t="e">
        <f>RANK(I34,I34:I73,1)</f>
        <v>#N/A</v>
      </c>
      <c r="K34" s="109"/>
      <c r="L34" s="105">
        <v>164</v>
      </c>
      <c r="M34" s="107">
        <f>IF(ISNUMBER(L34),IF(L34&lt;='Reference (BOYS)'!$F$7,5,IF(L34&lt;='Reference (BOYS)'!$G$7,10,IF(L34&lt;='Reference (BOYS)'!$H$7,25,IF(L34&lt;='Reference (BOYS)'!$I$7,50,IF(L34&lt;='Reference (BOYS)'!$J$7,75,IF(L34&lt;='Reference (BOYS)'!$K$7,90,IF(L34&lt;='Reference (BOYS)'!$L$7,95,IF(L34&gt;'Reference (BOYS)'!$L$7,95)))))))),"")</f>
        <v>95</v>
      </c>
      <c r="N34" s="107">
        <f>N2/O2*O34</f>
        <v>7</v>
      </c>
      <c r="O34" s="104" t="str">
        <f t="shared" si="18"/>
        <v>7</v>
      </c>
      <c r="P34" s="108">
        <f t="shared" ref="P34:P68" si="26">RANK(L34,$L$33:$L$62)</f>
        <v>2</v>
      </c>
      <c r="Q34" s="114"/>
      <c r="R34" s="105">
        <v>47.2</v>
      </c>
      <c r="S34" s="107">
        <f>IF(ISNUMBER(R34),IF(R34&lt;='Reference (BOYS)'!$F$10,5,IF(R34&lt;='Reference (BOYS)'!$G$10,10,IF(R34&lt;='Reference (BOYS)'!$H$10,25,IF(R34&lt;='Reference (BOYS)'!$I$10,50,IF(R34&lt;='Reference (BOYS)'!$J$10,75,IF(R34&lt;='Reference (BOYS)'!$K$10,90,IF(R34&lt;='Reference (BOYS)'!$L$10,95,IF(R34&gt;'Reference (BOYS)'!$L$10,95)))))))),"")</f>
        <v>90</v>
      </c>
      <c r="T34" s="108">
        <f t="shared" si="19"/>
        <v>3</v>
      </c>
      <c r="U34" s="114"/>
      <c r="V34" s="105"/>
      <c r="W34" s="108" t="e">
        <f t="shared" si="20"/>
        <v>#N/A</v>
      </c>
      <c r="X34" s="114"/>
      <c r="Y34" s="114"/>
      <c r="Z34" s="105"/>
      <c r="AA34" s="108" t="e">
        <f t="shared" si="21"/>
        <v>#N/A</v>
      </c>
      <c r="AB34" s="114"/>
      <c r="AC34" s="114"/>
      <c r="AD34" s="105"/>
      <c r="AE34" s="108" t="e">
        <f t="shared" si="22"/>
        <v>#N/A</v>
      </c>
      <c r="AF34" s="114"/>
      <c r="AG34" s="114"/>
      <c r="AH34" s="105">
        <v>47</v>
      </c>
      <c r="AI34" s="107">
        <f>IF(ISNUMBER(AH34),IF(AH34&lt;='Reference (BOYS)'!$F$25,5,IF(AH34&lt;='Reference (BOYS)'!$G$25,10,IF(AH34&lt;='Reference (BOYS)'!$H$25,25,IF(AH34&lt;='Reference (BOYS)'!$I$25,50,IF(AH34&lt;='Reference (BOYS)'!$J$25,75,IF(AH34&lt;='Reference (BOYS)'!$K$25,90,IF(AH34&lt;='Reference (BOYS)'!$L$25,95,IF(AH34&gt;'Reference (BOYS)'!$L$25,95)))))))),"")</f>
        <v>95</v>
      </c>
      <c r="AJ34" s="107">
        <f>AJ2/AK2*AK34</f>
        <v>5.7142857142857144</v>
      </c>
      <c r="AK34" s="104" t="str">
        <f t="shared" ref="AK34:AK68" si="27">IF(AH34&gt;=60,"7",IF(AH34&gt;=55,"6",IF(AH34&gt;=50,"5",IF(AH34&gt;=45,"4",IF(AH34&gt;=40,"3",IF(AH34&gt;=35,"2",IF(AH34&lt;35,"1")))))))</f>
        <v>4</v>
      </c>
      <c r="AL34" s="108">
        <f t="shared" si="23"/>
        <v>1</v>
      </c>
      <c r="AM34" s="114"/>
      <c r="AN34" s="187">
        <v>0.10347222222222223</v>
      </c>
      <c r="AO34" s="107">
        <f>AO2/AP2*AP34</f>
        <v>0.7142857142857143</v>
      </c>
      <c r="AP34" s="104" t="str">
        <f t="shared" ref="AP34:AP68" si="28">IF(AN34&lt;=TIME(1,50,0),"7",IF(AN34&lt;=TIME(1,55,0),"6",IF(AN34&lt;=TIME(2,0,0),"5",IF(AN34&lt;=TIME(2,5,0),"4",IF(AN34&lt;=TIME(2,10,0),"3",IF(AN34&lt;=TIME(2,15,0),"2",IF(AN34&gt;TIME(2,15,0),"1")))))))</f>
        <v>1</v>
      </c>
      <c r="AQ34" s="108">
        <f>RANK(AN34,AN33:AN62,1)</f>
        <v>8</v>
      </c>
      <c r="AR34" s="114"/>
      <c r="AS34" s="186">
        <v>4.8</v>
      </c>
      <c r="AT34" s="107">
        <f>AT2/AU2*AU34</f>
        <v>1.4285714285714286</v>
      </c>
      <c r="AU34" s="104" t="str">
        <f t="shared" ref="AU34:AU68" si="29">IF(AS34&gt;=9,"7",IF(AS34&gt;=8.5,"6",IF(AS34&gt;=8,"5",IF(AS34&gt;=7.5,"4",IF(AS34&gt;=7,"3",IF(AS34&gt;=6.5,"2",IF(AS34&lt;6.5,"1")))))))</f>
        <v>1</v>
      </c>
      <c r="AV34" s="108">
        <f t="shared" si="24"/>
        <v>17</v>
      </c>
      <c r="AW34" s="114"/>
      <c r="AX34" s="192">
        <v>7.8</v>
      </c>
      <c r="AY34" s="107">
        <f>AY2/AZ2*AZ34</f>
        <v>2.1428571428571428</v>
      </c>
      <c r="AZ34" s="104" t="str">
        <f t="shared" ref="AZ34:AZ68" si="30">IF(AX34&lt;=7,"7",IF(AX34&lt;=7.1,"6",IF(AX34&lt;=7.2,"5",IF(AX34&lt;=7.3,"4",IF(AX34&lt;=7.4,"3",IF(AX34&lt;=7.5,"2",IF(AX34&gt;7.5,"1")))))))</f>
        <v>1</v>
      </c>
      <c r="BA34" s="108">
        <f>RANK(AX34,AX33:AX62,1)</f>
        <v>4</v>
      </c>
      <c r="BB34" s="114"/>
      <c r="BC34" s="105"/>
      <c r="BD34" s="107">
        <f>BD2/BE2*BE34</f>
        <v>0</v>
      </c>
      <c r="BE34" s="104" t="str">
        <f t="shared" si="15"/>
        <v>0</v>
      </c>
      <c r="BF34" s="108" t="e">
        <f t="shared" si="25"/>
        <v>#N/A</v>
      </c>
      <c r="BG34" s="109"/>
      <c r="BH34" s="114"/>
      <c r="BI34" s="107">
        <f t="shared" si="17"/>
        <v>17</v>
      </c>
      <c r="BJ34" s="111">
        <f t="shared" si="3"/>
        <v>29</v>
      </c>
      <c r="BK34" s="105"/>
      <c r="BL34" s="105"/>
    </row>
    <row r="35" spans="1:64" s="112" customFormat="1">
      <c r="A35" s="104">
        <v>33</v>
      </c>
      <c r="B35" s="103" t="s">
        <v>168</v>
      </c>
      <c r="C35" s="104"/>
      <c r="D35" s="104" t="s">
        <v>95</v>
      </c>
      <c r="E35" s="122" t="s">
        <v>71</v>
      </c>
      <c r="F35" s="105"/>
      <c r="G35" s="108" t="e">
        <f>RANK(F35,F35:F74,1)</f>
        <v>#N/A</v>
      </c>
      <c r="H35" s="109"/>
      <c r="I35" s="105"/>
      <c r="J35" s="108" t="e">
        <f>RANK(I35,I35:I73,1)</f>
        <v>#N/A</v>
      </c>
      <c r="K35" s="109"/>
      <c r="L35" s="105">
        <v>152.5</v>
      </c>
      <c r="M35" s="107">
        <f>IF(ISNUMBER(L35),IF(L35&lt;='Reference (BOYS)'!$F$7,5,IF(L35&lt;='Reference (BOYS)'!$G$7,10,IF(L35&lt;='Reference (BOYS)'!$H$7,25,IF(L35&lt;='Reference (BOYS)'!$I$7,50,IF(L35&lt;='Reference (BOYS)'!$J$7,75,IF(L35&lt;='Reference (BOYS)'!$K$7,90,IF(L35&lt;='Reference (BOYS)'!$L$7,95,IF(L35&gt;'Reference (BOYS)'!$L$7,95)))))))),"")</f>
        <v>75</v>
      </c>
      <c r="N35" s="107">
        <f>N2/O2*O35</f>
        <v>5</v>
      </c>
      <c r="O35" s="104" t="str">
        <f t="shared" si="18"/>
        <v>5</v>
      </c>
      <c r="P35" s="108">
        <f t="shared" si="26"/>
        <v>7</v>
      </c>
      <c r="Q35" s="114"/>
      <c r="R35" s="105">
        <v>46.32</v>
      </c>
      <c r="S35" s="107">
        <f>IF(ISNUMBER(R35),IF(R35&lt;='Reference (BOYS)'!$F$10,5,IF(R35&lt;='Reference (BOYS)'!$G$10,10,IF(R35&lt;='Reference (BOYS)'!$H$10,25,IF(R35&lt;='Reference (BOYS)'!$I$10,50,IF(R35&lt;='Reference (BOYS)'!$J$10,75,IF(R35&lt;='Reference (BOYS)'!$K$10,90,IF(R35&lt;='Reference (BOYS)'!$L$10,95,IF(R35&gt;'Reference (BOYS)'!$L$10,95)))))))),"")</f>
        <v>90</v>
      </c>
      <c r="T35" s="108">
        <f t="shared" si="19"/>
        <v>4</v>
      </c>
      <c r="U35" s="114"/>
      <c r="V35" s="105"/>
      <c r="W35" s="108" t="e">
        <f t="shared" si="20"/>
        <v>#N/A</v>
      </c>
      <c r="X35" s="114"/>
      <c r="Y35" s="114"/>
      <c r="Z35" s="105"/>
      <c r="AA35" s="108" t="e">
        <f t="shared" si="21"/>
        <v>#N/A</v>
      </c>
      <c r="AB35" s="114"/>
      <c r="AC35" s="114"/>
      <c r="AD35" s="105"/>
      <c r="AE35" s="108" t="e">
        <f t="shared" si="22"/>
        <v>#N/A</v>
      </c>
      <c r="AF35" s="114"/>
      <c r="AG35" s="114"/>
      <c r="AH35" s="105">
        <v>41</v>
      </c>
      <c r="AI35" s="107">
        <f>IF(ISNUMBER(AH35),IF(AH35&lt;='Reference (BOYS)'!$F$25,5,IF(AH35&lt;='Reference (BOYS)'!$G$25,10,IF(AH35&lt;='Reference (BOYS)'!$H$25,25,IF(AH35&lt;='Reference (BOYS)'!$I$25,50,IF(AH35&lt;='Reference (BOYS)'!$J$25,75,IF(AH35&lt;='Reference (BOYS)'!$K$25,90,IF(AH35&lt;='Reference (BOYS)'!$L$25,95,IF(AH35&gt;'Reference (BOYS)'!$L$25,95)))))))),"")</f>
        <v>75</v>
      </c>
      <c r="AJ35" s="107">
        <f>AJ2/AK2*AK35</f>
        <v>4.2857142857142856</v>
      </c>
      <c r="AK35" s="104" t="str">
        <f t="shared" si="27"/>
        <v>3</v>
      </c>
      <c r="AL35" s="108">
        <f t="shared" si="23"/>
        <v>4</v>
      </c>
      <c r="AM35" s="114"/>
      <c r="AN35" s="187">
        <v>9.2361111111111116E-2</v>
      </c>
      <c r="AO35" s="107">
        <f>AO2/AP2*AP35</f>
        <v>1.4285714285714286</v>
      </c>
      <c r="AP35" s="104" t="str">
        <f t="shared" si="28"/>
        <v>2</v>
      </c>
      <c r="AQ35" s="108">
        <f>RANK(AN35,AN33:AN62,1)</f>
        <v>2</v>
      </c>
      <c r="AR35" s="114"/>
      <c r="AS35" s="186">
        <v>5.7</v>
      </c>
      <c r="AT35" s="107">
        <f>AT2/AU2*AU35</f>
        <v>1.4285714285714286</v>
      </c>
      <c r="AU35" s="104" t="str">
        <f t="shared" si="29"/>
        <v>1</v>
      </c>
      <c r="AV35" s="108">
        <f t="shared" si="24"/>
        <v>6</v>
      </c>
      <c r="AW35" s="114"/>
      <c r="AX35" s="192">
        <v>7.7229999999999999</v>
      </c>
      <c r="AY35" s="107">
        <f>AY2/AZ2*AZ35</f>
        <v>2.1428571428571428</v>
      </c>
      <c r="AZ35" s="104" t="str">
        <f t="shared" si="30"/>
        <v>1</v>
      </c>
      <c r="BA35" s="108">
        <f>RANK(AX35,AX33:AX62,1)</f>
        <v>3</v>
      </c>
      <c r="BB35" s="114"/>
      <c r="BC35" s="105"/>
      <c r="BD35" s="107">
        <f>BD2/BE2*BE35</f>
        <v>0</v>
      </c>
      <c r="BE35" s="104" t="str">
        <f t="shared" si="15"/>
        <v>0</v>
      </c>
      <c r="BF35" s="108" t="e">
        <f t="shared" si="25"/>
        <v>#N/A</v>
      </c>
      <c r="BG35" s="109"/>
      <c r="BH35" s="114"/>
      <c r="BI35" s="107">
        <f t="shared" si="17"/>
        <v>14.285714285714285</v>
      </c>
      <c r="BJ35" s="111">
        <f t="shared" ref="BJ35:BJ66" si="31">RANK(BI35,$BI$3:$BI$62)</f>
        <v>37</v>
      </c>
      <c r="BK35" s="105"/>
      <c r="BL35" s="105"/>
    </row>
    <row r="36" spans="1:64" s="112" customFormat="1">
      <c r="A36" s="104">
        <v>34</v>
      </c>
      <c r="B36" s="103" t="s">
        <v>169</v>
      </c>
      <c r="C36" s="104"/>
      <c r="D36" s="104" t="s">
        <v>95</v>
      </c>
      <c r="E36" s="122" t="s">
        <v>71</v>
      </c>
      <c r="F36" s="105"/>
      <c r="G36" s="108">
        <f t="shared" ref="G36:G68" si="32">RANK(F36,F36:F76,1)</f>
        <v>1</v>
      </c>
      <c r="H36" s="109"/>
      <c r="I36" s="105"/>
      <c r="J36" s="108" t="e">
        <f>RANK(I36,I36:I73,1)</f>
        <v>#N/A</v>
      </c>
      <c r="K36" s="109"/>
      <c r="L36" s="105">
        <v>154</v>
      </c>
      <c r="M36" s="107">
        <f>IF(ISNUMBER(L36),IF(L36&lt;='Reference (BOYS)'!$F$7,5,IF(L36&lt;='Reference (BOYS)'!$G$7,10,IF(L36&lt;='Reference (BOYS)'!$H$7,25,IF(L36&lt;='Reference (BOYS)'!$I$7,50,IF(L36&lt;='Reference (BOYS)'!$J$7,75,IF(L36&lt;='Reference (BOYS)'!$K$7,90,IF(L36&lt;='Reference (BOYS)'!$L$7,95,IF(L36&gt;'Reference (BOYS)'!$L$7,95)))))))),"")</f>
        <v>75</v>
      </c>
      <c r="N36" s="107">
        <f>N2/O2*O36</f>
        <v>5</v>
      </c>
      <c r="O36" s="104" t="str">
        <f t="shared" si="18"/>
        <v>5</v>
      </c>
      <c r="P36" s="108">
        <f t="shared" si="26"/>
        <v>6</v>
      </c>
      <c r="Q36" s="114"/>
      <c r="R36" s="105">
        <v>38.159999999999997</v>
      </c>
      <c r="S36" s="107">
        <f>IF(ISNUMBER(R36),IF(R36&lt;='Reference (BOYS)'!$F$10,5,IF(R36&lt;='Reference (BOYS)'!$G$10,10,IF(R36&lt;='Reference (BOYS)'!$H$10,25,IF(R36&lt;='Reference (BOYS)'!$I$10,50,IF(R36&lt;='Reference (BOYS)'!$J$10,75,IF(R36&lt;='Reference (BOYS)'!$K$10,90,IF(R36&lt;='Reference (BOYS)'!$L$10,95,IF(R36&gt;'Reference (BOYS)'!$L$10,95)))))))),"")</f>
        <v>50</v>
      </c>
      <c r="T36" s="108">
        <f t="shared" si="19"/>
        <v>9</v>
      </c>
      <c r="U36" s="114"/>
      <c r="V36" s="105"/>
      <c r="W36" s="108" t="e">
        <f t="shared" si="20"/>
        <v>#N/A</v>
      </c>
      <c r="X36" s="114"/>
      <c r="Y36" s="114"/>
      <c r="Z36" s="105"/>
      <c r="AA36" s="108" t="e">
        <f t="shared" si="21"/>
        <v>#N/A</v>
      </c>
      <c r="AB36" s="114"/>
      <c r="AC36" s="114"/>
      <c r="AD36" s="105"/>
      <c r="AE36" s="108" t="e">
        <f t="shared" si="22"/>
        <v>#N/A</v>
      </c>
      <c r="AF36" s="114"/>
      <c r="AG36" s="114"/>
      <c r="AH36" s="105">
        <v>37</v>
      </c>
      <c r="AI36" s="107">
        <f>IF(ISNUMBER(AH36),IF(AH36&lt;='Reference (BOYS)'!$F$25,5,IF(AH36&lt;='Reference (BOYS)'!$G$25,10,IF(AH36&lt;='Reference (BOYS)'!$H$25,25,IF(AH36&lt;='Reference (BOYS)'!$I$25,50,IF(AH36&lt;='Reference (BOYS)'!$J$25,75,IF(AH36&lt;='Reference (BOYS)'!$K$25,90,IF(AH36&lt;='Reference (BOYS)'!$L$25,95,IF(AH36&gt;'Reference (BOYS)'!$L$25,95)))))))),"")</f>
        <v>50</v>
      </c>
      <c r="AJ36" s="107">
        <f>AJ2/AK2*AK36</f>
        <v>2.8571428571428572</v>
      </c>
      <c r="AK36" s="104" t="str">
        <f t="shared" si="27"/>
        <v>2</v>
      </c>
      <c r="AL36" s="108">
        <f t="shared" si="23"/>
        <v>12</v>
      </c>
      <c r="AM36" s="114"/>
      <c r="AN36" s="187"/>
      <c r="AO36" s="107">
        <f>AO2/AP2*AP36</f>
        <v>5</v>
      </c>
      <c r="AP36" s="104" t="str">
        <f t="shared" si="28"/>
        <v>7</v>
      </c>
      <c r="AQ36" s="108" t="e">
        <f>RANK(AN36,AN33:AN62,1)</f>
        <v>#N/A</v>
      </c>
      <c r="AR36" s="114"/>
      <c r="AS36" s="186">
        <v>4.25</v>
      </c>
      <c r="AT36" s="107">
        <f>AT2/AU2*AU36</f>
        <v>1.4285714285714286</v>
      </c>
      <c r="AU36" s="104" t="str">
        <f t="shared" si="29"/>
        <v>1</v>
      </c>
      <c r="AV36" s="108">
        <f t="shared" si="24"/>
        <v>20</v>
      </c>
      <c r="AW36" s="114"/>
      <c r="AX36" s="192">
        <v>7.8410000000000002</v>
      </c>
      <c r="AY36" s="107">
        <f>AY2/AZ2*AZ36</f>
        <v>2.1428571428571428</v>
      </c>
      <c r="AZ36" s="104" t="str">
        <f t="shared" si="30"/>
        <v>1</v>
      </c>
      <c r="BA36" s="108">
        <f>RANK(AX36,AX33:AX62,1)</f>
        <v>8</v>
      </c>
      <c r="BB36" s="114"/>
      <c r="BC36" s="105"/>
      <c r="BD36" s="107">
        <f>BD2/BE2*BE36</f>
        <v>0</v>
      </c>
      <c r="BE36" s="104" t="str">
        <f t="shared" si="15"/>
        <v>0</v>
      </c>
      <c r="BF36" s="108" t="e">
        <f t="shared" si="25"/>
        <v>#N/A</v>
      </c>
      <c r="BG36" s="109"/>
      <c r="BH36" s="114"/>
      <c r="BI36" s="107">
        <f t="shared" si="17"/>
        <v>16.428571428571431</v>
      </c>
      <c r="BJ36" s="111">
        <f t="shared" si="31"/>
        <v>31</v>
      </c>
      <c r="BK36" s="105"/>
      <c r="BL36" s="105"/>
    </row>
    <row r="37" spans="1:64" s="112" customFormat="1">
      <c r="A37" s="104">
        <v>35</v>
      </c>
      <c r="B37" s="103" t="s">
        <v>170</v>
      </c>
      <c r="C37" s="104"/>
      <c r="D37" s="104" t="s">
        <v>95</v>
      </c>
      <c r="E37" s="122" t="s">
        <v>71</v>
      </c>
      <c r="F37" s="105"/>
      <c r="G37" s="108" t="e">
        <f t="shared" si="32"/>
        <v>#DIV/0!</v>
      </c>
      <c r="H37" s="109"/>
      <c r="I37" s="105"/>
      <c r="J37" s="108" t="e">
        <f>RANK(I37,I37:I73,1)</f>
        <v>#N/A</v>
      </c>
      <c r="K37" s="109"/>
      <c r="L37" s="105">
        <v>139</v>
      </c>
      <c r="M37" s="107">
        <f>IF(ISNUMBER(L37),IF(L37&lt;='Reference (BOYS)'!$F$7,5,IF(L37&lt;='Reference (BOYS)'!$G$7,10,IF(L37&lt;='Reference (BOYS)'!$H$7,25,IF(L37&lt;='Reference (BOYS)'!$I$7,50,IF(L37&lt;='Reference (BOYS)'!$J$7,75,IF(L37&lt;='Reference (BOYS)'!$K$7,90,IF(L37&lt;='Reference (BOYS)'!$L$7,95,IF(L37&gt;'Reference (BOYS)'!$L$7,95)))))))),"")</f>
        <v>10</v>
      </c>
      <c r="N37" s="107">
        <f>N2/O2*O37</f>
        <v>2</v>
      </c>
      <c r="O37" s="104" t="str">
        <f t="shared" si="18"/>
        <v>2</v>
      </c>
      <c r="P37" s="108">
        <f t="shared" si="26"/>
        <v>25</v>
      </c>
      <c r="Q37" s="114"/>
      <c r="R37" s="105">
        <v>30.2</v>
      </c>
      <c r="S37" s="107">
        <f>IF(ISNUMBER(R37),IF(R37&lt;='Reference (BOYS)'!$F$10,5,IF(R37&lt;='Reference (BOYS)'!$G$10,10,IF(R37&lt;='Reference (BOYS)'!$H$10,25,IF(R37&lt;='Reference (BOYS)'!$I$10,50,IF(R37&lt;='Reference (BOYS)'!$J$10,75,IF(R37&lt;='Reference (BOYS)'!$K$10,90,IF(R37&lt;='Reference (BOYS)'!$L$10,95,IF(R37&gt;'Reference (BOYS)'!$L$10,95)))))))),"")</f>
        <v>10</v>
      </c>
      <c r="T37" s="108">
        <f t="shared" si="19"/>
        <v>23</v>
      </c>
      <c r="U37" s="114"/>
      <c r="V37" s="105"/>
      <c r="W37" s="108" t="e">
        <f t="shared" si="20"/>
        <v>#N/A</v>
      </c>
      <c r="X37" s="114"/>
      <c r="Y37" s="114"/>
      <c r="Z37" s="105"/>
      <c r="AA37" s="108" t="e">
        <f t="shared" si="21"/>
        <v>#N/A</v>
      </c>
      <c r="AB37" s="114"/>
      <c r="AC37" s="114"/>
      <c r="AD37" s="105"/>
      <c r="AE37" s="108" t="e">
        <f t="shared" si="22"/>
        <v>#N/A</v>
      </c>
      <c r="AF37" s="114"/>
      <c r="AG37" s="114"/>
      <c r="AH37" s="105">
        <v>31</v>
      </c>
      <c r="AI37" s="107">
        <f>IF(ISNUMBER(AH37),IF(AH37&lt;='Reference (BOYS)'!$F$25,5,IF(AH37&lt;='Reference (BOYS)'!$G$25,10,IF(AH37&lt;='Reference (BOYS)'!$H$25,25,IF(AH37&lt;='Reference (BOYS)'!$I$25,50,IF(AH37&lt;='Reference (BOYS)'!$J$25,75,IF(AH37&lt;='Reference (BOYS)'!$K$25,90,IF(AH37&lt;='Reference (BOYS)'!$L$25,95,IF(AH37&gt;'Reference (BOYS)'!$L$25,95)))))))),"")</f>
        <v>25</v>
      </c>
      <c r="AJ37" s="107">
        <f>AJ2/AK2*AK37</f>
        <v>1.4285714285714286</v>
      </c>
      <c r="AK37" s="104" t="str">
        <f t="shared" si="27"/>
        <v>1</v>
      </c>
      <c r="AL37" s="108">
        <f t="shared" si="23"/>
        <v>21</v>
      </c>
      <c r="AM37" s="114"/>
      <c r="AN37" s="187">
        <v>0.11180555555555556</v>
      </c>
      <c r="AO37" s="107">
        <f>AO2/AP2*AP37</f>
        <v>0.7142857142857143</v>
      </c>
      <c r="AP37" s="104" t="str">
        <f t="shared" si="28"/>
        <v>1</v>
      </c>
      <c r="AQ37" s="108">
        <f>RANK(AN37,AN33:AN62,1)</f>
        <v>20</v>
      </c>
      <c r="AR37" s="114"/>
      <c r="AS37" s="186">
        <v>3</v>
      </c>
      <c r="AT37" s="107">
        <f>AT2/AU2*AU37</f>
        <v>1.4285714285714286</v>
      </c>
      <c r="AU37" s="104" t="str">
        <f t="shared" si="29"/>
        <v>1</v>
      </c>
      <c r="AV37" s="108">
        <f t="shared" si="24"/>
        <v>29</v>
      </c>
      <c r="AW37" s="114"/>
      <c r="AX37" s="192">
        <v>8.2330000000000005</v>
      </c>
      <c r="AY37" s="107">
        <f>AY2/AZ2*AZ37</f>
        <v>2.1428571428571428</v>
      </c>
      <c r="AZ37" s="104" t="str">
        <f t="shared" si="30"/>
        <v>1</v>
      </c>
      <c r="BA37" s="108">
        <f>RANK(AX37,AX33:AX62,1)</f>
        <v>16</v>
      </c>
      <c r="BB37" s="114"/>
      <c r="BC37" s="105"/>
      <c r="BD37" s="107">
        <f>BD2/BE2*BE37</f>
        <v>0</v>
      </c>
      <c r="BE37" s="104" t="str">
        <f t="shared" si="15"/>
        <v>0</v>
      </c>
      <c r="BF37" s="108" t="e">
        <f t="shared" si="25"/>
        <v>#N/A</v>
      </c>
      <c r="BG37" s="109"/>
      <c r="BH37" s="114"/>
      <c r="BI37" s="107">
        <f t="shared" si="17"/>
        <v>7.7142857142857153</v>
      </c>
      <c r="BJ37" s="111">
        <f t="shared" si="31"/>
        <v>58</v>
      </c>
      <c r="BK37" s="105"/>
      <c r="BL37" s="105"/>
    </row>
    <row r="38" spans="1:64" s="112" customFormat="1">
      <c r="A38" s="104">
        <v>36</v>
      </c>
      <c r="B38" s="103" t="s">
        <v>171</v>
      </c>
      <c r="C38" s="104"/>
      <c r="D38" s="104" t="s">
        <v>95</v>
      </c>
      <c r="E38" s="122" t="s">
        <v>71</v>
      </c>
      <c r="F38" s="105"/>
      <c r="G38" s="108" t="e">
        <f t="shared" si="32"/>
        <v>#DIV/0!</v>
      </c>
      <c r="H38" s="109"/>
      <c r="I38" s="105"/>
      <c r="J38" s="108" t="e">
        <f>RANK(I38,I38:I73,1)</f>
        <v>#N/A</v>
      </c>
      <c r="K38" s="109"/>
      <c r="L38" s="105">
        <v>157.5</v>
      </c>
      <c r="M38" s="107">
        <f>IF(ISNUMBER(L38),IF(L38&lt;='Reference (BOYS)'!$F$7,5,IF(L38&lt;='Reference (BOYS)'!$G$7,10,IF(L38&lt;='Reference (BOYS)'!$H$7,25,IF(L38&lt;='Reference (BOYS)'!$I$7,50,IF(L38&lt;='Reference (BOYS)'!$J$7,75,IF(L38&lt;='Reference (BOYS)'!$K$7,90,IF(L38&lt;='Reference (BOYS)'!$L$7,95,IF(L38&gt;'Reference (BOYS)'!$L$7,95)))))))),"")</f>
        <v>90</v>
      </c>
      <c r="N38" s="107">
        <f>N2/O2*O38</f>
        <v>6</v>
      </c>
      <c r="O38" s="104" t="str">
        <f t="shared" si="18"/>
        <v>6</v>
      </c>
      <c r="P38" s="108">
        <f t="shared" si="26"/>
        <v>3</v>
      </c>
      <c r="Q38" s="114"/>
      <c r="R38" s="105">
        <v>64.06</v>
      </c>
      <c r="S38" s="107">
        <f>IF(ISNUMBER(R38),IF(R38&lt;='Reference (BOYS)'!$F$10,5,IF(R38&lt;='Reference (BOYS)'!$G$10,10,IF(R38&lt;='Reference (BOYS)'!$H$10,25,IF(R38&lt;='Reference (BOYS)'!$I$10,50,IF(R38&lt;='Reference (BOYS)'!$J$10,75,IF(R38&lt;='Reference (BOYS)'!$K$10,90,IF(R38&lt;='Reference (BOYS)'!$L$10,95,IF(R38&gt;'Reference (BOYS)'!$L$10,95)))))))),"")</f>
        <v>95</v>
      </c>
      <c r="T38" s="108">
        <f t="shared" si="19"/>
        <v>2</v>
      </c>
      <c r="U38" s="114"/>
      <c r="V38" s="105"/>
      <c r="W38" s="108" t="e">
        <f t="shared" si="20"/>
        <v>#N/A</v>
      </c>
      <c r="X38" s="114"/>
      <c r="Y38" s="114"/>
      <c r="Z38" s="105"/>
      <c r="AA38" s="108" t="e">
        <f t="shared" si="21"/>
        <v>#N/A</v>
      </c>
      <c r="AB38" s="114"/>
      <c r="AC38" s="114"/>
      <c r="AD38" s="105"/>
      <c r="AE38" s="108" t="e">
        <f t="shared" si="22"/>
        <v>#N/A</v>
      </c>
      <c r="AF38" s="114"/>
      <c r="AG38" s="114"/>
      <c r="AH38" s="105">
        <v>29</v>
      </c>
      <c r="AI38" s="107">
        <f>IF(ISNUMBER(AH38),IF(AH38&lt;='Reference (BOYS)'!$F$25,5,IF(AH38&lt;='Reference (BOYS)'!$G$25,10,IF(AH38&lt;='Reference (BOYS)'!$H$25,25,IF(AH38&lt;='Reference (BOYS)'!$I$25,50,IF(AH38&lt;='Reference (BOYS)'!$J$25,75,IF(AH38&lt;='Reference (BOYS)'!$K$25,90,IF(AH38&lt;='Reference (BOYS)'!$L$25,95,IF(AH38&gt;'Reference (BOYS)'!$L$25,95)))))))),"")</f>
        <v>25</v>
      </c>
      <c r="AJ38" s="107">
        <f>AJ2/AK2*AK38</f>
        <v>1.4285714285714286</v>
      </c>
      <c r="AK38" s="104" t="str">
        <f t="shared" si="27"/>
        <v>1</v>
      </c>
      <c r="AL38" s="108">
        <f t="shared" si="23"/>
        <v>27</v>
      </c>
      <c r="AM38" s="114"/>
      <c r="AN38" s="187">
        <v>0.1423611111111111</v>
      </c>
      <c r="AO38" s="107">
        <f>AO2/AP2*AP38</f>
        <v>0.7142857142857143</v>
      </c>
      <c r="AP38" s="104" t="str">
        <f t="shared" si="28"/>
        <v>1</v>
      </c>
      <c r="AQ38" s="108">
        <f>RANK(AN38,AN33:AN62,1)</f>
        <v>27</v>
      </c>
      <c r="AR38" s="114"/>
      <c r="AS38" s="186">
        <v>4.95</v>
      </c>
      <c r="AT38" s="107">
        <f>AT2/AU2*AU38</f>
        <v>1.4285714285714286</v>
      </c>
      <c r="AU38" s="104" t="str">
        <f t="shared" si="29"/>
        <v>1</v>
      </c>
      <c r="AV38" s="108">
        <f t="shared" si="24"/>
        <v>13</v>
      </c>
      <c r="AW38" s="114"/>
      <c r="AX38" s="192">
        <v>8.6929999999999996</v>
      </c>
      <c r="AY38" s="107">
        <f>AY2/AZ2*AZ38</f>
        <v>2.1428571428571428</v>
      </c>
      <c r="AZ38" s="104" t="str">
        <f t="shared" si="30"/>
        <v>1</v>
      </c>
      <c r="BA38" s="108">
        <f>RANK(AX38,AX33:AX62,1)</f>
        <v>24</v>
      </c>
      <c r="BB38" s="114"/>
      <c r="BC38" s="105"/>
      <c r="BD38" s="107">
        <f>BD2/BE2*BE38</f>
        <v>0</v>
      </c>
      <c r="BE38" s="104" t="str">
        <f t="shared" si="15"/>
        <v>0</v>
      </c>
      <c r="BF38" s="108" t="e">
        <f t="shared" si="25"/>
        <v>#N/A</v>
      </c>
      <c r="BG38" s="109"/>
      <c r="BH38" s="114"/>
      <c r="BI38" s="107">
        <f t="shared" si="17"/>
        <v>11.714285714285714</v>
      </c>
      <c r="BJ38" s="111">
        <f t="shared" si="31"/>
        <v>40</v>
      </c>
      <c r="BK38" s="105"/>
      <c r="BL38" s="105"/>
    </row>
    <row r="39" spans="1:64" s="112" customFormat="1">
      <c r="A39" s="104">
        <v>37</v>
      </c>
      <c r="B39" s="103" t="s">
        <v>173</v>
      </c>
      <c r="C39" s="104"/>
      <c r="D39" s="104" t="s">
        <v>95</v>
      </c>
      <c r="E39" s="122" t="s">
        <v>71</v>
      </c>
      <c r="F39" s="105"/>
      <c r="G39" s="108" t="e">
        <f t="shared" si="32"/>
        <v>#DIV/0!</v>
      </c>
      <c r="H39" s="109"/>
      <c r="I39" s="105"/>
      <c r="J39" s="108" t="e">
        <f>RANK(I39,I39:I73,1)</f>
        <v>#N/A</v>
      </c>
      <c r="K39" s="109"/>
      <c r="L39" s="105">
        <v>136</v>
      </c>
      <c r="M39" s="107">
        <f>IF(ISNUMBER(L39),IF(L39&lt;='Reference (BOYS)'!$F$7,5,IF(L39&lt;='Reference (BOYS)'!$G$7,10,IF(L39&lt;='Reference (BOYS)'!$H$7,25,IF(L39&lt;='Reference (BOYS)'!$I$7,50,IF(L39&lt;='Reference (BOYS)'!$J$7,75,IF(L39&lt;='Reference (BOYS)'!$K$7,90,IF(L39&lt;='Reference (BOYS)'!$L$7,95,IF(L39&gt;'Reference (BOYS)'!$L$7,95)))))))),"")</f>
        <v>5</v>
      </c>
      <c r="N39" s="107">
        <f>N2/O2*O39</f>
        <v>1</v>
      </c>
      <c r="O39" s="104" t="str">
        <f t="shared" si="18"/>
        <v>1</v>
      </c>
      <c r="P39" s="108">
        <f t="shared" si="26"/>
        <v>27</v>
      </c>
      <c r="Q39" s="114"/>
      <c r="R39" s="105">
        <v>27.58</v>
      </c>
      <c r="S39" s="107">
        <f>IF(ISNUMBER(R39),IF(R39&lt;='Reference (BOYS)'!$F$10,5,IF(R39&lt;='Reference (BOYS)'!$G$10,10,IF(R39&lt;='Reference (BOYS)'!$H$10,25,IF(R39&lt;='Reference (BOYS)'!$I$10,50,IF(R39&lt;='Reference (BOYS)'!$J$10,75,IF(R39&lt;='Reference (BOYS)'!$K$10,90,IF(R39&lt;='Reference (BOYS)'!$L$10,95,IF(R39&gt;'Reference (BOYS)'!$L$10,95)))))))),"")</f>
        <v>10</v>
      </c>
      <c r="T39" s="108">
        <f t="shared" si="19"/>
        <v>28</v>
      </c>
      <c r="U39" s="114"/>
      <c r="V39" s="105"/>
      <c r="W39" s="108" t="e">
        <f t="shared" si="20"/>
        <v>#N/A</v>
      </c>
      <c r="X39" s="114"/>
      <c r="Y39" s="114"/>
      <c r="Z39" s="105"/>
      <c r="AA39" s="108" t="e">
        <f t="shared" si="21"/>
        <v>#N/A</v>
      </c>
      <c r="AB39" s="114"/>
      <c r="AC39" s="114"/>
      <c r="AD39" s="105"/>
      <c r="AE39" s="108" t="e">
        <f t="shared" si="22"/>
        <v>#N/A</v>
      </c>
      <c r="AF39" s="114"/>
      <c r="AG39" s="114"/>
      <c r="AH39" s="105">
        <v>31</v>
      </c>
      <c r="AI39" s="107">
        <f>IF(ISNUMBER(AH39),IF(AH39&lt;='Reference (BOYS)'!$F$25,5,IF(AH39&lt;='Reference (BOYS)'!$G$25,10,IF(AH39&lt;='Reference (BOYS)'!$H$25,25,IF(AH39&lt;='Reference (BOYS)'!$I$25,50,IF(AH39&lt;='Reference (BOYS)'!$J$25,75,IF(AH39&lt;='Reference (BOYS)'!$K$25,90,IF(AH39&lt;='Reference (BOYS)'!$L$25,95,IF(AH39&gt;'Reference (BOYS)'!$L$25,95)))))))),"")</f>
        <v>25</v>
      </c>
      <c r="AJ39" s="107">
        <f>AJ2/AK2*AK39</f>
        <v>1.4285714285714286</v>
      </c>
      <c r="AK39" s="104" t="str">
        <f t="shared" si="27"/>
        <v>1</v>
      </c>
      <c r="AL39" s="108">
        <f t="shared" si="23"/>
        <v>21</v>
      </c>
      <c r="AM39" s="114"/>
      <c r="AN39" s="187">
        <v>0.11319444444444444</v>
      </c>
      <c r="AO39" s="107">
        <f>AO2/AP2*AP39</f>
        <v>0.7142857142857143</v>
      </c>
      <c r="AP39" s="104" t="str">
        <f t="shared" si="28"/>
        <v>1</v>
      </c>
      <c r="AQ39" s="108">
        <f>RANK(AN39,AN33:AN62,1)</f>
        <v>21</v>
      </c>
      <c r="AR39" s="114"/>
      <c r="AS39" s="186">
        <v>3.2</v>
      </c>
      <c r="AT39" s="107">
        <f>AT2/AU2*AU39</f>
        <v>1.4285714285714286</v>
      </c>
      <c r="AU39" s="104" t="str">
        <f t="shared" si="29"/>
        <v>1</v>
      </c>
      <c r="AV39" s="108">
        <f t="shared" si="24"/>
        <v>27</v>
      </c>
      <c r="AW39" s="114"/>
      <c r="AX39" s="192">
        <v>9.1379999999999999</v>
      </c>
      <c r="AY39" s="107">
        <f>AY2/AZ2*AZ39</f>
        <v>2.1428571428571428</v>
      </c>
      <c r="AZ39" s="104" t="str">
        <f t="shared" si="30"/>
        <v>1</v>
      </c>
      <c r="BA39" s="108">
        <f>RANK(AX39,AX33:AX62,1)</f>
        <v>28</v>
      </c>
      <c r="BB39" s="114"/>
      <c r="BC39" s="105"/>
      <c r="BD39" s="107">
        <f>BD2/BE2*BE39</f>
        <v>0</v>
      </c>
      <c r="BE39" s="104" t="str">
        <f t="shared" si="15"/>
        <v>0</v>
      </c>
      <c r="BF39" s="108" t="e">
        <f t="shared" si="25"/>
        <v>#N/A</v>
      </c>
      <c r="BG39" s="109"/>
      <c r="BH39" s="114"/>
      <c r="BI39" s="107">
        <f t="shared" si="17"/>
        <v>6.7142857142857153</v>
      </c>
      <c r="BJ39" s="111">
        <f t="shared" si="31"/>
        <v>59</v>
      </c>
      <c r="BK39" s="105"/>
      <c r="BL39" s="105"/>
    </row>
    <row r="40" spans="1:64" s="112" customFormat="1">
      <c r="A40" s="104">
        <v>38</v>
      </c>
      <c r="B40" s="103" t="s">
        <v>174</v>
      </c>
      <c r="C40" s="104"/>
      <c r="D40" s="104" t="s">
        <v>95</v>
      </c>
      <c r="E40" s="122" t="s">
        <v>71</v>
      </c>
      <c r="F40" s="105"/>
      <c r="G40" s="108" t="e">
        <f t="shared" si="32"/>
        <v>#DIV/0!</v>
      </c>
      <c r="H40" s="109"/>
      <c r="I40" s="105"/>
      <c r="J40" s="108" t="e">
        <f t="shared" ref="J40:J68" si="33">RANK(I40,I40:I80,1)</f>
        <v>#N/A</v>
      </c>
      <c r="K40" s="109"/>
      <c r="L40" s="105">
        <v>145</v>
      </c>
      <c r="M40" s="107">
        <f>IF(ISNUMBER(L40),IF(L40&lt;='Reference (BOYS)'!$F$7,5,IF(L40&lt;='Reference (BOYS)'!$G$7,10,IF(L40&lt;='Reference (BOYS)'!$H$7,25,IF(L40&lt;='Reference (BOYS)'!$I$7,50,IF(L40&lt;='Reference (BOYS)'!$J$7,75,IF(L40&lt;='Reference (BOYS)'!$K$7,90,IF(L40&lt;='Reference (BOYS)'!$L$7,95,IF(L40&gt;'Reference (BOYS)'!$L$7,95)))))))),"")</f>
        <v>50</v>
      </c>
      <c r="N40" s="107">
        <f>N2/O2*O40</f>
        <v>4</v>
      </c>
      <c r="O40" s="104" t="str">
        <f t="shared" si="18"/>
        <v>4</v>
      </c>
      <c r="P40" s="108">
        <f t="shared" si="26"/>
        <v>14</v>
      </c>
      <c r="Q40" s="114"/>
      <c r="R40" s="105">
        <v>32.28</v>
      </c>
      <c r="S40" s="107">
        <f>IF(ISNUMBER(R40),IF(R40&lt;='Reference (BOYS)'!$F$10,5,IF(R40&lt;='Reference (BOYS)'!$G$10,10,IF(R40&lt;='Reference (BOYS)'!$H$10,25,IF(R40&lt;='Reference (BOYS)'!$I$10,50,IF(R40&lt;='Reference (BOYS)'!$J$10,75,IF(R40&lt;='Reference (BOYS)'!$K$10,90,IF(R40&lt;='Reference (BOYS)'!$L$10,95,IF(R40&gt;'Reference (BOYS)'!$L$10,95)))))))),"")</f>
        <v>25</v>
      </c>
      <c r="T40" s="108">
        <f t="shared" si="19"/>
        <v>20</v>
      </c>
      <c r="U40" s="114"/>
      <c r="V40" s="105"/>
      <c r="W40" s="108" t="e">
        <f t="shared" si="20"/>
        <v>#N/A</v>
      </c>
      <c r="X40" s="114"/>
      <c r="Y40" s="114"/>
      <c r="Z40" s="105"/>
      <c r="AA40" s="108" t="e">
        <f t="shared" si="21"/>
        <v>#N/A</v>
      </c>
      <c r="AB40" s="114"/>
      <c r="AC40" s="114"/>
      <c r="AD40" s="105"/>
      <c r="AE40" s="108" t="e">
        <f t="shared" si="22"/>
        <v>#N/A</v>
      </c>
      <c r="AF40" s="114"/>
      <c r="AG40" s="114"/>
      <c r="AH40" s="105">
        <v>36</v>
      </c>
      <c r="AI40" s="107">
        <f>IF(ISNUMBER(AH40),IF(AH40&lt;='Reference (BOYS)'!$F$25,5,IF(AH40&lt;='Reference (BOYS)'!$G$25,10,IF(AH40&lt;='Reference (BOYS)'!$H$25,25,IF(AH40&lt;='Reference (BOYS)'!$I$25,50,IF(AH40&lt;='Reference (BOYS)'!$J$25,75,IF(AH40&lt;='Reference (BOYS)'!$K$25,90,IF(AH40&lt;='Reference (BOYS)'!$L$25,95,IF(AH40&gt;'Reference (BOYS)'!$L$25,95)))))))),"")</f>
        <v>50</v>
      </c>
      <c r="AJ40" s="107">
        <f>AJ2/AK2*AK40</f>
        <v>2.8571428571428572</v>
      </c>
      <c r="AK40" s="104" t="str">
        <f t="shared" si="27"/>
        <v>2</v>
      </c>
      <c r="AL40" s="108">
        <f t="shared" si="23"/>
        <v>15</v>
      </c>
      <c r="AM40" s="114"/>
      <c r="AN40" s="187">
        <v>0.10625</v>
      </c>
      <c r="AO40" s="107">
        <f>AO2/AP2*AP40</f>
        <v>0.7142857142857143</v>
      </c>
      <c r="AP40" s="104" t="str">
        <f t="shared" si="28"/>
        <v>1</v>
      </c>
      <c r="AQ40" s="108">
        <f>RANK(AN40,AN33:AN62,1)</f>
        <v>10</v>
      </c>
      <c r="AR40" s="114"/>
      <c r="AS40" s="186">
        <v>3.6</v>
      </c>
      <c r="AT40" s="107">
        <f>AT2/AU2*AU40</f>
        <v>1.4285714285714286</v>
      </c>
      <c r="AU40" s="104" t="str">
        <f t="shared" si="29"/>
        <v>1</v>
      </c>
      <c r="AV40" s="108">
        <f t="shared" si="24"/>
        <v>24</v>
      </c>
      <c r="AW40" s="114"/>
      <c r="AX40" s="192">
        <v>8.3059999999999992</v>
      </c>
      <c r="AY40" s="107">
        <f>AY2/AZ2*AZ40</f>
        <v>2.1428571428571428</v>
      </c>
      <c r="AZ40" s="104" t="str">
        <f t="shared" si="30"/>
        <v>1</v>
      </c>
      <c r="BA40" s="108">
        <f>RANK(AX40,AX33:AX62,1)</f>
        <v>18</v>
      </c>
      <c r="BB40" s="114"/>
      <c r="BC40" s="105"/>
      <c r="BD40" s="107">
        <f>BD2/BE2*BE40</f>
        <v>0</v>
      </c>
      <c r="BE40" s="104" t="str">
        <f t="shared" si="15"/>
        <v>0</v>
      </c>
      <c r="BF40" s="108" t="e">
        <f t="shared" si="25"/>
        <v>#N/A</v>
      </c>
      <c r="BG40" s="109"/>
      <c r="BH40" s="114"/>
      <c r="BI40" s="107">
        <f t="shared" si="17"/>
        <v>11.142857142857142</v>
      </c>
      <c r="BJ40" s="111">
        <f t="shared" si="31"/>
        <v>44</v>
      </c>
      <c r="BK40" s="105"/>
      <c r="BL40" s="105"/>
    </row>
    <row r="41" spans="1:64" s="229" customFormat="1">
      <c r="A41" s="230">
        <v>39</v>
      </c>
      <c r="B41" s="229" t="s">
        <v>194</v>
      </c>
      <c r="C41" s="230"/>
      <c r="D41" s="230" t="s">
        <v>95</v>
      </c>
      <c r="E41" s="231" t="s">
        <v>71</v>
      </c>
      <c r="F41" s="230"/>
      <c r="G41" s="232" t="e">
        <f t="shared" si="32"/>
        <v>#DIV/0!</v>
      </c>
      <c r="H41" s="233"/>
      <c r="I41" s="230"/>
      <c r="J41" s="232" t="e">
        <f t="shared" si="33"/>
        <v>#N/A</v>
      </c>
      <c r="K41" s="233"/>
      <c r="L41" s="230">
        <v>128</v>
      </c>
      <c r="M41" s="235">
        <f>IF(ISNUMBER(L41),IF(L41&lt;='Reference (BOYS)'!$F$7,5,IF(L41&lt;='Reference (BOYS)'!$G$7,10,IF(L41&lt;='Reference (BOYS)'!$H$7,25,IF(L41&lt;='Reference (BOYS)'!$I$7,50,IF(L41&lt;='Reference (BOYS)'!$J$7,75,IF(L41&lt;='Reference (BOYS)'!$K$7,90,IF(L41&lt;='Reference (BOYS)'!$L$7,95,IF(L41&gt;'Reference (BOYS)'!$L$7,95)))))))),"")</f>
        <v>5</v>
      </c>
      <c r="N41" s="235">
        <f>N2/O2*O41</f>
        <v>1</v>
      </c>
      <c r="O41" s="230" t="str">
        <f t="shared" si="18"/>
        <v>1</v>
      </c>
      <c r="P41" s="232">
        <f t="shared" si="26"/>
        <v>29</v>
      </c>
      <c r="Q41" s="232"/>
      <c r="R41" s="230">
        <v>23.1</v>
      </c>
      <c r="S41" s="235">
        <f>IF(ISNUMBER(R41),IF(R41&lt;='Reference (BOYS)'!$F$10,5,IF(R41&lt;='Reference (BOYS)'!$G$10,10,IF(R41&lt;='Reference (BOYS)'!$H$10,25,IF(R41&lt;='Reference (BOYS)'!$I$10,50,IF(R41&lt;='Reference (BOYS)'!$J$10,75,IF(R41&lt;='Reference (BOYS)'!$K$10,90,IF(R41&lt;='Reference (BOYS)'!$L$10,95,IF(R41&gt;'Reference (BOYS)'!$L$10,95)))))))),"")</f>
        <v>5</v>
      </c>
      <c r="T41" s="232">
        <f t="shared" si="19"/>
        <v>30</v>
      </c>
      <c r="U41" s="232"/>
      <c r="V41" s="230"/>
      <c r="W41" s="232" t="e">
        <f t="shared" si="20"/>
        <v>#N/A</v>
      </c>
      <c r="X41" s="232"/>
      <c r="Y41" s="232"/>
      <c r="Z41" s="230"/>
      <c r="AA41" s="232" t="e">
        <f t="shared" si="21"/>
        <v>#N/A</v>
      </c>
      <c r="AB41" s="232"/>
      <c r="AC41" s="232"/>
      <c r="AD41" s="230"/>
      <c r="AE41" s="232" t="e">
        <f t="shared" si="22"/>
        <v>#N/A</v>
      </c>
      <c r="AF41" s="232"/>
      <c r="AG41" s="232"/>
      <c r="AH41" s="230">
        <v>29</v>
      </c>
      <c r="AI41" s="235">
        <f>IF(ISNUMBER(AH41),IF(AH41&lt;='Reference (BOYS)'!$F$25,5,IF(AH41&lt;='Reference (BOYS)'!$G$25,10,IF(AH41&lt;='Reference (BOYS)'!$H$25,25,IF(AH41&lt;='Reference (BOYS)'!$I$25,50,IF(AH41&lt;='Reference (BOYS)'!$J$25,75,IF(AH41&lt;='Reference (BOYS)'!$K$25,90,IF(AH41&lt;='Reference (BOYS)'!$L$25,95,IF(AH41&gt;'Reference (BOYS)'!$L$25,95)))))))),"")</f>
        <v>25</v>
      </c>
      <c r="AJ41" s="235">
        <f>AJ2/AK2*AK41</f>
        <v>1.4285714285714286</v>
      </c>
      <c r="AK41" s="230" t="str">
        <f t="shared" si="27"/>
        <v>1</v>
      </c>
      <c r="AL41" s="232">
        <f t="shared" si="23"/>
        <v>27</v>
      </c>
      <c r="AM41" s="232"/>
      <c r="AN41" s="237">
        <v>0.11041666666666666</v>
      </c>
      <c r="AO41" s="235">
        <f>AO2/AP2*AP41</f>
        <v>0.7142857142857143</v>
      </c>
      <c r="AP41" s="230" t="str">
        <f t="shared" si="28"/>
        <v>1</v>
      </c>
      <c r="AQ41" s="232">
        <f>RANK(AN41,AN33:AN62,1)</f>
        <v>17</v>
      </c>
      <c r="AR41" s="232"/>
      <c r="AS41" s="238">
        <v>2.8</v>
      </c>
      <c r="AT41" s="235">
        <f>AT2/AU2*AU41</f>
        <v>1.4285714285714286</v>
      </c>
      <c r="AU41" s="230" t="str">
        <f t="shared" si="29"/>
        <v>1</v>
      </c>
      <c r="AV41" s="232">
        <f t="shared" si="24"/>
        <v>30</v>
      </c>
      <c r="AW41" s="232"/>
      <c r="AX41" s="239">
        <v>8.7110000000000003</v>
      </c>
      <c r="AY41" s="235">
        <f>AY2/AZ2*AZ41</f>
        <v>2.1428571428571428</v>
      </c>
      <c r="AZ41" s="230" t="str">
        <f t="shared" si="30"/>
        <v>1</v>
      </c>
      <c r="BA41" s="232">
        <f>RANK(AX41,AX33:AX62,1)</f>
        <v>26</v>
      </c>
      <c r="BB41" s="232"/>
      <c r="BC41" s="230"/>
      <c r="BD41" s="235">
        <f>BD2/BE2*BE41</f>
        <v>0</v>
      </c>
      <c r="BE41" s="230" t="str">
        <f t="shared" si="15"/>
        <v>0</v>
      </c>
      <c r="BF41" s="232" t="e">
        <f t="shared" si="25"/>
        <v>#N/A</v>
      </c>
      <c r="BG41" s="233"/>
      <c r="BH41" s="232"/>
      <c r="BI41" s="235">
        <f t="shared" si="17"/>
        <v>6.7142857142857153</v>
      </c>
      <c r="BJ41" s="232">
        <f t="shared" si="31"/>
        <v>59</v>
      </c>
      <c r="BK41" s="230"/>
      <c r="BL41" s="230"/>
    </row>
    <row r="42" spans="1:64" s="112" customFormat="1">
      <c r="A42" s="104">
        <v>40</v>
      </c>
      <c r="B42" s="112" t="s">
        <v>175</v>
      </c>
      <c r="C42" s="105"/>
      <c r="D42" s="104" t="s">
        <v>95</v>
      </c>
      <c r="E42" s="122" t="s">
        <v>71</v>
      </c>
      <c r="F42" s="106"/>
      <c r="G42" s="108" t="e">
        <f t="shared" si="32"/>
        <v>#DIV/0!</v>
      </c>
      <c r="H42" s="109"/>
      <c r="I42" s="105"/>
      <c r="J42" s="108" t="e">
        <f t="shared" si="33"/>
        <v>#N/A</v>
      </c>
      <c r="K42" s="109"/>
      <c r="L42" s="105">
        <v>146.5</v>
      </c>
      <c r="M42" s="107">
        <f>IF(ISNUMBER(L42),IF(L42&lt;='Reference (BOYS)'!$F$7,5,IF(L42&lt;='Reference (BOYS)'!$G$7,10,IF(L42&lt;='Reference (BOYS)'!$H$7,25,IF(L42&lt;='Reference (BOYS)'!$I$7,50,IF(L42&lt;='Reference (BOYS)'!$J$7,75,IF(L42&lt;='Reference (BOYS)'!$K$7,90,IF(L42&lt;='Reference (BOYS)'!$L$7,95,IF(L42&gt;'Reference (BOYS)'!$L$7,95)))))))),"")</f>
        <v>50</v>
      </c>
      <c r="N42" s="107">
        <f>N2/O2*O42</f>
        <v>4</v>
      </c>
      <c r="O42" s="104" t="str">
        <f t="shared" si="18"/>
        <v>4</v>
      </c>
      <c r="P42" s="108">
        <f t="shared" si="26"/>
        <v>10</v>
      </c>
      <c r="Q42" s="113"/>
      <c r="R42" s="105">
        <v>33.979999999999997</v>
      </c>
      <c r="S42" s="107">
        <f>IF(ISNUMBER(R42),IF(R42&lt;='Reference (BOYS)'!$F$10,5,IF(R42&lt;='Reference (BOYS)'!$G$10,10,IF(R42&lt;='Reference (BOYS)'!$H$10,25,IF(R42&lt;='Reference (BOYS)'!$I$10,50,IF(R42&lt;='Reference (BOYS)'!$J$10,75,IF(R42&lt;='Reference (BOYS)'!$K$10,90,IF(R42&lt;='Reference (BOYS)'!$L$10,95,IF(R42&gt;'Reference (BOYS)'!$L$10,95)))))))),"")</f>
        <v>25</v>
      </c>
      <c r="T42" s="108">
        <f t="shared" si="19"/>
        <v>16</v>
      </c>
      <c r="U42" s="113"/>
      <c r="V42" s="105"/>
      <c r="W42" s="108" t="e">
        <f t="shared" si="20"/>
        <v>#N/A</v>
      </c>
      <c r="X42" s="114"/>
      <c r="Y42" s="113"/>
      <c r="Z42" s="105"/>
      <c r="AA42" s="108" t="e">
        <f t="shared" si="21"/>
        <v>#N/A</v>
      </c>
      <c r="AB42" s="114"/>
      <c r="AC42" s="113"/>
      <c r="AD42" s="105"/>
      <c r="AE42" s="108" t="e">
        <f t="shared" si="22"/>
        <v>#N/A</v>
      </c>
      <c r="AF42" s="114"/>
      <c r="AG42" s="113"/>
      <c r="AH42" s="105">
        <v>39</v>
      </c>
      <c r="AI42" s="107">
        <f>IF(ISNUMBER(AH42),IF(AH42&lt;='Reference (BOYS)'!$F$25,5,IF(AH42&lt;='Reference (BOYS)'!$G$25,10,IF(AH42&lt;='Reference (BOYS)'!$H$25,25,IF(AH42&lt;='Reference (BOYS)'!$I$25,50,IF(AH42&lt;='Reference (BOYS)'!$J$25,75,IF(AH42&lt;='Reference (BOYS)'!$K$25,90,IF(AH42&lt;='Reference (BOYS)'!$L$25,95,IF(AH42&gt;'Reference (BOYS)'!$L$25,95)))))))),"")</f>
        <v>75</v>
      </c>
      <c r="AJ42" s="107">
        <f>AJ2/AK2*AK42</f>
        <v>2.8571428571428572</v>
      </c>
      <c r="AK42" s="104" t="str">
        <f t="shared" si="27"/>
        <v>2</v>
      </c>
      <c r="AL42" s="108">
        <f t="shared" si="23"/>
        <v>7</v>
      </c>
      <c r="AM42" s="113"/>
      <c r="AN42" s="187"/>
      <c r="AO42" s="107">
        <f>AO2/AP2*AP42</f>
        <v>5</v>
      </c>
      <c r="AP42" s="104" t="str">
        <f t="shared" si="28"/>
        <v>7</v>
      </c>
      <c r="AQ42" s="108" t="e">
        <f>RANK(AN42,AN33:AN62,1)</f>
        <v>#N/A</v>
      </c>
      <c r="AR42" s="113"/>
      <c r="AS42" s="186">
        <v>4.1500000000000004</v>
      </c>
      <c r="AT42" s="107">
        <f>AT2/AU2*AU42</f>
        <v>1.4285714285714286</v>
      </c>
      <c r="AU42" s="104" t="str">
        <f t="shared" si="29"/>
        <v>1</v>
      </c>
      <c r="AV42" s="108">
        <f t="shared" si="24"/>
        <v>23</v>
      </c>
      <c r="AW42" s="113"/>
      <c r="AX42" s="192">
        <v>8.0760000000000005</v>
      </c>
      <c r="AY42" s="107">
        <f>AY2/AZ2*AZ42</f>
        <v>2.1428571428571428</v>
      </c>
      <c r="AZ42" s="104" t="str">
        <f t="shared" si="30"/>
        <v>1</v>
      </c>
      <c r="BA42" s="108">
        <f>RANK(AX42,AX33:AX62,1)</f>
        <v>14</v>
      </c>
      <c r="BB42" s="114"/>
      <c r="BC42" s="105"/>
      <c r="BD42" s="107">
        <f>BD2/BE2*BE42</f>
        <v>0</v>
      </c>
      <c r="BE42" s="104" t="str">
        <f t="shared" si="15"/>
        <v>0</v>
      </c>
      <c r="BF42" s="108" t="e">
        <f t="shared" si="25"/>
        <v>#N/A</v>
      </c>
      <c r="BG42" s="109"/>
      <c r="BH42" s="114"/>
      <c r="BI42" s="107">
        <f t="shared" si="17"/>
        <v>15.428571428571429</v>
      </c>
      <c r="BJ42" s="111">
        <f t="shared" si="31"/>
        <v>34</v>
      </c>
      <c r="BK42" s="105"/>
      <c r="BL42" s="105"/>
    </row>
    <row r="43" spans="1:64" s="112" customFormat="1">
      <c r="A43" s="104">
        <v>41</v>
      </c>
      <c r="B43" s="112" t="s">
        <v>172</v>
      </c>
      <c r="C43" s="105"/>
      <c r="D43" s="104" t="s">
        <v>95</v>
      </c>
      <c r="E43" s="122" t="s">
        <v>71</v>
      </c>
      <c r="F43" s="106"/>
      <c r="G43" s="108" t="e">
        <f t="shared" si="32"/>
        <v>#DIV/0!</v>
      </c>
      <c r="H43" s="109"/>
      <c r="I43" s="105"/>
      <c r="J43" s="108" t="e">
        <f t="shared" si="33"/>
        <v>#N/A</v>
      </c>
      <c r="K43" s="109"/>
      <c r="L43" s="105">
        <v>149</v>
      </c>
      <c r="M43" s="107">
        <f>IF(ISNUMBER(L43),IF(L43&lt;='Reference (BOYS)'!$F$7,5,IF(L43&lt;='Reference (BOYS)'!$G$7,10,IF(L43&lt;='Reference (BOYS)'!$H$7,25,IF(L43&lt;='Reference (BOYS)'!$I$7,50,IF(L43&lt;='Reference (BOYS)'!$J$7,75,IF(L43&lt;='Reference (BOYS)'!$K$7,90,IF(L43&lt;='Reference (BOYS)'!$L$7,95,IF(L43&gt;'Reference (BOYS)'!$L$7,95)))))))),"")</f>
        <v>50</v>
      </c>
      <c r="N43" s="107">
        <f>N2/O2*O43</f>
        <v>4</v>
      </c>
      <c r="O43" s="104" t="str">
        <f t="shared" si="18"/>
        <v>4</v>
      </c>
      <c r="P43" s="108">
        <f t="shared" si="26"/>
        <v>9</v>
      </c>
      <c r="Q43" s="113"/>
      <c r="R43" s="105">
        <v>36.74</v>
      </c>
      <c r="S43" s="107">
        <f>IF(ISNUMBER(R43),IF(R43&lt;='Reference (BOYS)'!$F$10,5,IF(R43&lt;='Reference (BOYS)'!$G$10,10,IF(R43&lt;='Reference (BOYS)'!$H$10,25,IF(R43&lt;='Reference (BOYS)'!$I$10,50,IF(R43&lt;='Reference (BOYS)'!$J$10,75,IF(R43&lt;='Reference (BOYS)'!$K$10,90,IF(R43&lt;='Reference (BOYS)'!$L$10,95,IF(R43&gt;'Reference (BOYS)'!$L$10,95)))))))),"")</f>
        <v>50</v>
      </c>
      <c r="T43" s="108">
        <f t="shared" si="19"/>
        <v>10</v>
      </c>
      <c r="U43" s="113"/>
      <c r="V43" s="105"/>
      <c r="W43" s="108" t="e">
        <f t="shared" si="20"/>
        <v>#N/A</v>
      </c>
      <c r="X43" s="114"/>
      <c r="Y43" s="113"/>
      <c r="Z43" s="105"/>
      <c r="AA43" s="108" t="e">
        <f t="shared" si="21"/>
        <v>#N/A</v>
      </c>
      <c r="AB43" s="114"/>
      <c r="AC43" s="113"/>
      <c r="AD43" s="105"/>
      <c r="AE43" s="108" t="e">
        <f t="shared" si="22"/>
        <v>#N/A</v>
      </c>
      <c r="AF43" s="114"/>
      <c r="AG43" s="113"/>
      <c r="AH43" s="105">
        <v>37</v>
      </c>
      <c r="AI43" s="107">
        <f>IF(ISNUMBER(AH43),IF(AH43&lt;='Reference (BOYS)'!$F$25,5,IF(AH43&lt;='Reference (BOYS)'!$G$25,10,IF(AH43&lt;='Reference (BOYS)'!$H$25,25,IF(AH43&lt;='Reference (BOYS)'!$I$25,50,IF(AH43&lt;='Reference (BOYS)'!$J$25,75,IF(AH43&lt;='Reference (BOYS)'!$K$25,90,IF(AH43&lt;='Reference (BOYS)'!$L$25,95,IF(AH43&gt;'Reference (BOYS)'!$L$25,95)))))))),"")</f>
        <v>50</v>
      </c>
      <c r="AJ43" s="107">
        <f>AJ2/AK2*AK43</f>
        <v>2.8571428571428572</v>
      </c>
      <c r="AK43" s="104" t="str">
        <f t="shared" si="27"/>
        <v>2</v>
      </c>
      <c r="AL43" s="108">
        <f t="shared" si="23"/>
        <v>12</v>
      </c>
      <c r="AM43" s="113"/>
      <c r="AN43" s="187">
        <v>9.7916666666666666E-2</v>
      </c>
      <c r="AO43" s="107">
        <f>AO2/AP2*AP43</f>
        <v>0.7142857142857143</v>
      </c>
      <c r="AP43" s="104" t="str">
        <f t="shared" si="28"/>
        <v>1</v>
      </c>
      <c r="AQ43" s="108">
        <f>RANK(AN43,AN33:AN62,1)</f>
        <v>3</v>
      </c>
      <c r="AR43" s="113"/>
      <c r="AS43" s="186">
        <v>4.4000000000000004</v>
      </c>
      <c r="AT43" s="107">
        <f>AT2/AU2*AU43</f>
        <v>1.4285714285714286</v>
      </c>
      <c r="AU43" s="104" t="str">
        <f t="shared" si="29"/>
        <v>1</v>
      </c>
      <c r="AV43" s="108">
        <f t="shared" si="24"/>
        <v>19</v>
      </c>
      <c r="AW43" s="113"/>
      <c r="AX43" s="192">
        <v>7.88</v>
      </c>
      <c r="AY43" s="107">
        <f>AY2/AZ2*AZ43</f>
        <v>2.1428571428571428</v>
      </c>
      <c r="AZ43" s="104" t="str">
        <f t="shared" si="30"/>
        <v>1</v>
      </c>
      <c r="BA43" s="108">
        <f>RANK(AX43,AX33:AX62,1)</f>
        <v>10</v>
      </c>
      <c r="BB43" s="114"/>
      <c r="BC43" s="105"/>
      <c r="BD43" s="107">
        <f>BD2/BE2*BE43</f>
        <v>0</v>
      </c>
      <c r="BE43" s="104" t="str">
        <f t="shared" si="15"/>
        <v>0</v>
      </c>
      <c r="BF43" s="108" t="e">
        <f t="shared" si="25"/>
        <v>#N/A</v>
      </c>
      <c r="BG43" s="109"/>
      <c r="BH43" s="114"/>
      <c r="BI43" s="107">
        <f t="shared" si="17"/>
        <v>11.142857142857142</v>
      </c>
      <c r="BJ43" s="111">
        <f t="shared" si="31"/>
        <v>44</v>
      </c>
      <c r="BK43" s="105"/>
      <c r="BL43" s="105"/>
    </row>
    <row r="44" spans="1:64" s="229" customFormat="1">
      <c r="A44" s="230">
        <v>42</v>
      </c>
      <c r="B44" s="229" t="s">
        <v>176</v>
      </c>
      <c r="C44" s="230"/>
      <c r="D44" s="230" t="s">
        <v>95</v>
      </c>
      <c r="E44" s="231" t="s">
        <v>71</v>
      </c>
      <c r="F44" s="242"/>
      <c r="G44" s="232" t="e">
        <f t="shared" si="32"/>
        <v>#DIV/0!</v>
      </c>
      <c r="H44" s="233"/>
      <c r="I44" s="230"/>
      <c r="J44" s="232" t="e">
        <f t="shared" si="33"/>
        <v>#N/A</v>
      </c>
      <c r="K44" s="233"/>
      <c r="L44" s="230">
        <v>146</v>
      </c>
      <c r="M44" s="235">
        <f>IF(ISNUMBER(L44),IF(L44&lt;='Reference (BOYS)'!$F$7,5,IF(L44&lt;='Reference (BOYS)'!$G$7,10,IF(L44&lt;='Reference (BOYS)'!$H$7,25,IF(L44&lt;='Reference (BOYS)'!$I$7,50,IF(L44&lt;='Reference (BOYS)'!$J$7,75,IF(L44&lt;='Reference (BOYS)'!$K$7,90,IF(L44&lt;='Reference (BOYS)'!$L$7,95,IF(L44&gt;'Reference (BOYS)'!$L$7,95)))))))),"")</f>
        <v>50</v>
      </c>
      <c r="N44" s="235">
        <f>N2/O2*O44</f>
        <v>4</v>
      </c>
      <c r="O44" s="230" t="str">
        <f t="shared" si="18"/>
        <v>4</v>
      </c>
      <c r="P44" s="232">
        <f t="shared" si="26"/>
        <v>12</v>
      </c>
      <c r="Q44" s="236"/>
      <c r="R44" s="230">
        <v>35.380000000000003</v>
      </c>
      <c r="S44" s="235">
        <f>IF(ISNUMBER(R44),IF(R44&lt;='Reference (BOYS)'!$F$10,5,IF(R44&lt;='Reference (BOYS)'!$G$10,10,IF(R44&lt;='Reference (BOYS)'!$H$10,25,IF(R44&lt;='Reference (BOYS)'!$I$10,50,IF(R44&lt;='Reference (BOYS)'!$J$10,75,IF(R44&lt;='Reference (BOYS)'!$K$10,90,IF(R44&lt;='Reference (BOYS)'!$L$10,95,IF(R44&gt;'Reference (BOYS)'!$L$10,95)))))))),"")</f>
        <v>50</v>
      </c>
      <c r="T44" s="232">
        <f t="shared" si="19"/>
        <v>12</v>
      </c>
      <c r="U44" s="236"/>
      <c r="V44" s="230"/>
      <c r="W44" s="232" t="e">
        <f t="shared" si="20"/>
        <v>#N/A</v>
      </c>
      <c r="X44" s="232"/>
      <c r="Y44" s="236"/>
      <c r="Z44" s="230"/>
      <c r="AA44" s="232" t="e">
        <f t="shared" si="21"/>
        <v>#N/A</v>
      </c>
      <c r="AB44" s="232"/>
      <c r="AC44" s="236"/>
      <c r="AD44" s="230"/>
      <c r="AE44" s="232" t="e">
        <f t="shared" si="22"/>
        <v>#N/A</v>
      </c>
      <c r="AF44" s="232"/>
      <c r="AG44" s="236"/>
      <c r="AH44" s="230">
        <v>33</v>
      </c>
      <c r="AI44" s="235">
        <f>IF(ISNUMBER(AH44),IF(AH44&lt;='Reference (BOYS)'!$F$25,5,IF(AH44&lt;='Reference (BOYS)'!$G$25,10,IF(AH44&lt;='Reference (BOYS)'!$H$25,25,IF(AH44&lt;='Reference (BOYS)'!$I$25,50,IF(AH44&lt;='Reference (BOYS)'!$J$25,75,IF(AH44&lt;='Reference (BOYS)'!$K$25,90,IF(AH44&lt;='Reference (BOYS)'!$L$25,95,IF(AH44&gt;'Reference (BOYS)'!$L$25,95)))))))),"")</f>
        <v>25</v>
      </c>
      <c r="AJ44" s="235">
        <f>AJ2/AK2*AK44</f>
        <v>1.4285714285714286</v>
      </c>
      <c r="AK44" s="230" t="str">
        <f t="shared" si="27"/>
        <v>1</v>
      </c>
      <c r="AL44" s="232">
        <f t="shared" si="23"/>
        <v>20</v>
      </c>
      <c r="AM44" s="236"/>
      <c r="AN44" s="237">
        <v>0.10347222222222223</v>
      </c>
      <c r="AO44" s="235">
        <f>AO2/AP2*AP44</f>
        <v>0.7142857142857143</v>
      </c>
      <c r="AP44" s="230" t="str">
        <f t="shared" si="28"/>
        <v>1</v>
      </c>
      <c r="AQ44" s="232">
        <f>RANK(AN44,AN33:AN62,1)</f>
        <v>8</v>
      </c>
      <c r="AR44" s="236"/>
      <c r="AS44" s="238">
        <v>4.2</v>
      </c>
      <c r="AT44" s="235">
        <f>AT2/AU2*AU44</f>
        <v>1.4285714285714286</v>
      </c>
      <c r="AU44" s="230" t="str">
        <f t="shared" si="29"/>
        <v>1</v>
      </c>
      <c r="AV44" s="232">
        <f t="shared" si="24"/>
        <v>21</v>
      </c>
      <c r="AW44" s="236"/>
      <c r="AX44" s="239">
        <v>7.8019999999999996</v>
      </c>
      <c r="AY44" s="235">
        <f>AY2/AZ2*AZ44</f>
        <v>2.1428571428571428</v>
      </c>
      <c r="AZ44" s="230" t="str">
        <f t="shared" si="30"/>
        <v>1</v>
      </c>
      <c r="BA44" s="232">
        <f>RANK(AX44,AX33:AX62,1)</f>
        <v>5</v>
      </c>
      <c r="BB44" s="232"/>
      <c r="BC44" s="230"/>
      <c r="BD44" s="235">
        <f>BD2/BE2*BE44</f>
        <v>0</v>
      </c>
      <c r="BE44" s="230" t="str">
        <f t="shared" si="15"/>
        <v>0</v>
      </c>
      <c r="BF44" s="232" t="e">
        <f t="shared" si="25"/>
        <v>#N/A</v>
      </c>
      <c r="BG44" s="233"/>
      <c r="BH44" s="232"/>
      <c r="BI44" s="235">
        <f t="shared" si="17"/>
        <v>9.7142857142857153</v>
      </c>
      <c r="BJ44" s="232">
        <f t="shared" si="31"/>
        <v>52</v>
      </c>
      <c r="BK44" s="230"/>
      <c r="BL44" s="230"/>
    </row>
    <row r="45" spans="1:64" s="229" customFormat="1">
      <c r="A45" s="230">
        <v>43</v>
      </c>
      <c r="B45" s="229" t="s">
        <v>177</v>
      </c>
      <c r="C45" s="230"/>
      <c r="D45" s="230" t="s">
        <v>95</v>
      </c>
      <c r="E45" s="231" t="s">
        <v>71</v>
      </c>
      <c r="F45" s="242"/>
      <c r="G45" s="232" t="e">
        <f t="shared" si="32"/>
        <v>#DIV/0!</v>
      </c>
      <c r="H45" s="233"/>
      <c r="I45" s="230"/>
      <c r="J45" s="232" t="e">
        <f t="shared" si="33"/>
        <v>#N/A</v>
      </c>
      <c r="K45" s="233"/>
      <c r="L45" s="230">
        <v>149.5</v>
      </c>
      <c r="M45" s="235">
        <f>IF(ISNUMBER(L45),IF(L45&lt;='Reference (BOYS)'!$F$7,5,IF(L45&lt;='Reference (BOYS)'!$G$7,10,IF(L45&lt;='Reference (BOYS)'!$H$7,25,IF(L45&lt;='Reference (BOYS)'!$I$7,50,IF(L45&lt;='Reference (BOYS)'!$J$7,75,IF(L45&lt;='Reference (BOYS)'!$K$7,90,IF(L45&lt;='Reference (BOYS)'!$L$7,95,IF(L45&gt;'Reference (BOYS)'!$L$7,95)))))))),"")</f>
        <v>50</v>
      </c>
      <c r="N45" s="235">
        <f>N2/O2*O45</f>
        <v>4</v>
      </c>
      <c r="O45" s="230" t="str">
        <f t="shared" si="18"/>
        <v>4</v>
      </c>
      <c r="P45" s="232">
        <f t="shared" si="26"/>
        <v>8</v>
      </c>
      <c r="Q45" s="236"/>
      <c r="R45" s="230">
        <v>34.119999999999997</v>
      </c>
      <c r="S45" s="235">
        <f>IF(ISNUMBER(R45),IF(R45&lt;='Reference (BOYS)'!$F$10,5,IF(R45&lt;='Reference (BOYS)'!$G$10,10,IF(R45&lt;='Reference (BOYS)'!$H$10,25,IF(R45&lt;='Reference (BOYS)'!$I$10,50,IF(R45&lt;='Reference (BOYS)'!$J$10,75,IF(R45&lt;='Reference (BOYS)'!$K$10,90,IF(R45&lt;='Reference (BOYS)'!$L$10,95,IF(R45&gt;'Reference (BOYS)'!$L$10,95)))))))),"")</f>
        <v>25</v>
      </c>
      <c r="T45" s="232">
        <f t="shared" si="19"/>
        <v>14</v>
      </c>
      <c r="U45" s="236"/>
      <c r="V45" s="230"/>
      <c r="W45" s="232" t="e">
        <f t="shared" si="20"/>
        <v>#N/A</v>
      </c>
      <c r="X45" s="232"/>
      <c r="Y45" s="236"/>
      <c r="Z45" s="230"/>
      <c r="AA45" s="232" t="e">
        <f t="shared" si="21"/>
        <v>#N/A</v>
      </c>
      <c r="AB45" s="232"/>
      <c r="AC45" s="236"/>
      <c r="AD45" s="230"/>
      <c r="AE45" s="232" t="e">
        <f t="shared" si="22"/>
        <v>#N/A</v>
      </c>
      <c r="AF45" s="232"/>
      <c r="AG45" s="236"/>
      <c r="AH45" s="230">
        <v>42</v>
      </c>
      <c r="AI45" s="235">
        <f>IF(ISNUMBER(AH45),IF(AH45&lt;='Reference (BOYS)'!$F$25,5,IF(AH45&lt;='Reference (BOYS)'!$G$25,10,IF(AH45&lt;='Reference (BOYS)'!$H$25,25,IF(AH45&lt;='Reference (BOYS)'!$I$25,50,IF(AH45&lt;='Reference (BOYS)'!$J$25,75,IF(AH45&lt;='Reference (BOYS)'!$K$25,90,IF(AH45&lt;='Reference (BOYS)'!$L$25,95,IF(AH45&gt;'Reference (BOYS)'!$L$25,95)))))))),"")</f>
        <v>75</v>
      </c>
      <c r="AJ45" s="235">
        <f>AJ2/AK2*AK45</f>
        <v>4.2857142857142856</v>
      </c>
      <c r="AK45" s="230" t="str">
        <f t="shared" si="27"/>
        <v>3</v>
      </c>
      <c r="AL45" s="232">
        <f t="shared" si="23"/>
        <v>3</v>
      </c>
      <c r="AM45" s="236"/>
      <c r="AN45" s="237">
        <v>0.1013888888888889</v>
      </c>
      <c r="AO45" s="235">
        <f>AO2/AP2*AP45</f>
        <v>0.7142857142857143</v>
      </c>
      <c r="AP45" s="230" t="str">
        <f t="shared" si="28"/>
        <v>1</v>
      </c>
      <c r="AQ45" s="232">
        <f>RANK(AN45,AN33:AN62,1)</f>
        <v>5</v>
      </c>
      <c r="AR45" s="236"/>
      <c r="AS45" s="238">
        <v>3.5</v>
      </c>
      <c r="AT45" s="235">
        <f>AT2/AU2*AU45</f>
        <v>1.4285714285714286</v>
      </c>
      <c r="AU45" s="230" t="str">
        <f t="shared" si="29"/>
        <v>1</v>
      </c>
      <c r="AV45" s="232">
        <f t="shared" si="24"/>
        <v>25</v>
      </c>
      <c r="AW45" s="236"/>
      <c r="AX45" s="239">
        <v>8.0079999999999991</v>
      </c>
      <c r="AY45" s="235">
        <f>AY2/AZ2*AZ45</f>
        <v>2.1428571428571428</v>
      </c>
      <c r="AZ45" s="230" t="str">
        <f t="shared" si="30"/>
        <v>1</v>
      </c>
      <c r="BA45" s="232">
        <f>RANK(AX45,AX33:AX62,1)</f>
        <v>12</v>
      </c>
      <c r="BB45" s="232"/>
      <c r="BC45" s="230"/>
      <c r="BD45" s="235">
        <f>BD2/BE2*BE45</f>
        <v>0</v>
      </c>
      <c r="BE45" s="230" t="str">
        <f t="shared" si="15"/>
        <v>0</v>
      </c>
      <c r="BF45" s="232" t="e">
        <f t="shared" si="25"/>
        <v>#N/A</v>
      </c>
      <c r="BG45" s="233"/>
      <c r="BH45" s="232"/>
      <c r="BI45" s="235">
        <f t="shared" si="17"/>
        <v>12.571428571428569</v>
      </c>
      <c r="BJ45" s="232">
        <f t="shared" si="31"/>
        <v>38</v>
      </c>
      <c r="BK45" s="230"/>
      <c r="BL45" s="230"/>
    </row>
    <row r="46" spans="1:64" s="112" customFormat="1">
      <c r="A46" s="104">
        <v>44</v>
      </c>
      <c r="B46" s="112" t="s">
        <v>178</v>
      </c>
      <c r="C46" s="105"/>
      <c r="D46" s="104" t="s">
        <v>95</v>
      </c>
      <c r="E46" s="122" t="s">
        <v>71</v>
      </c>
      <c r="F46" s="106"/>
      <c r="G46" s="108" t="e">
        <f t="shared" si="32"/>
        <v>#DIV/0!</v>
      </c>
      <c r="H46" s="109"/>
      <c r="I46" s="105"/>
      <c r="J46" s="108" t="e">
        <f t="shared" si="33"/>
        <v>#N/A</v>
      </c>
      <c r="K46" s="109"/>
      <c r="L46" s="105">
        <v>143</v>
      </c>
      <c r="M46" s="107">
        <f>IF(ISNUMBER(L46),IF(L46&lt;='Reference (BOYS)'!$F$7,5,IF(L46&lt;='Reference (BOYS)'!$G$7,10,IF(L46&lt;='Reference (BOYS)'!$H$7,25,IF(L46&lt;='Reference (BOYS)'!$I$7,50,IF(L46&lt;='Reference (BOYS)'!$J$7,75,IF(L46&lt;='Reference (BOYS)'!$K$7,90,IF(L46&lt;='Reference (BOYS)'!$L$7,95,IF(L46&gt;'Reference (BOYS)'!$L$7,95)))))))),"")</f>
        <v>25</v>
      </c>
      <c r="N46" s="107">
        <f>N2/O2*O46</f>
        <v>3</v>
      </c>
      <c r="O46" s="104" t="str">
        <f t="shared" si="18"/>
        <v>3</v>
      </c>
      <c r="P46" s="108">
        <f t="shared" si="26"/>
        <v>17</v>
      </c>
      <c r="Q46" s="113"/>
      <c r="R46" s="105">
        <v>29.46</v>
      </c>
      <c r="S46" s="107">
        <f>IF(ISNUMBER(R46),IF(R46&lt;='Reference (BOYS)'!$F$10,5,IF(R46&lt;='Reference (BOYS)'!$G$10,10,IF(R46&lt;='Reference (BOYS)'!$H$10,25,IF(R46&lt;='Reference (BOYS)'!$I$10,50,IF(R46&lt;='Reference (BOYS)'!$J$10,75,IF(R46&lt;='Reference (BOYS)'!$K$10,90,IF(R46&lt;='Reference (BOYS)'!$L$10,95,IF(R46&gt;'Reference (BOYS)'!$L$10,95)))))))),"")</f>
        <v>10</v>
      </c>
      <c r="T46" s="108">
        <f t="shared" si="19"/>
        <v>25</v>
      </c>
      <c r="U46" s="113"/>
      <c r="V46" s="105"/>
      <c r="W46" s="108" t="e">
        <f t="shared" si="20"/>
        <v>#N/A</v>
      </c>
      <c r="X46" s="114"/>
      <c r="Y46" s="113"/>
      <c r="Z46" s="105"/>
      <c r="AA46" s="108" t="e">
        <f t="shared" si="21"/>
        <v>#N/A</v>
      </c>
      <c r="AB46" s="114"/>
      <c r="AC46" s="113"/>
      <c r="AD46" s="105"/>
      <c r="AE46" s="108" t="e">
        <f t="shared" si="22"/>
        <v>#N/A</v>
      </c>
      <c r="AF46" s="114"/>
      <c r="AG46" s="113"/>
      <c r="AH46" s="105">
        <v>39</v>
      </c>
      <c r="AI46" s="107">
        <f>IF(ISNUMBER(AH46),IF(AH46&lt;='Reference (BOYS)'!$F$25,5,IF(AH46&lt;='Reference (BOYS)'!$G$25,10,IF(AH46&lt;='Reference (BOYS)'!$H$25,25,IF(AH46&lt;='Reference (BOYS)'!$I$25,50,IF(AH46&lt;='Reference (BOYS)'!$J$25,75,IF(AH46&lt;='Reference (BOYS)'!$K$25,90,IF(AH46&lt;='Reference (BOYS)'!$L$25,95,IF(AH46&gt;'Reference (BOYS)'!$L$25,95)))))))),"")</f>
        <v>75</v>
      </c>
      <c r="AJ46" s="107">
        <f>AJ2/AK2*AK46</f>
        <v>2.8571428571428572</v>
      </c>
      <c r="AK46" s="104" t="str">
        <f t="shared" si="27"/>
        <v>2</v>
      </c>
      <c r="AL46" s="108">
        <f t="shared" si="23"/>
        <v>7</v>
      </c>
      <c r="AM46" s="113"/>
      <c r="AN46" s="187">
        <v>9.7916666666666666E-2</v>
      </c>
      <c r="AO46" s="107">
        <f>AO2/AP2*AP46</f>
        <v>0.7142857142857143</v>
      </c>
      <c r="AP46" s="104" t="str">
        <f t="shared" si="28"/>
        <v>1</v>
      </c>
      <c r="AQ46" s="108">
        <f>RANK(AN46,AN33:AN62,1)</f>
        <v>3</v>
      </c>
      <c r="AR46" s="113"/>
      <c r="AS46" s="186">
        <v>3.3</v>
      </c>
      <c r="AT46" s="107">
        <f>AT2/AU2*AU46</f>
        <v>1.4285714285714286</v>
      </c>
      <c r="AU46" s="104" t="str">
        <f t="shared" si="29"/>
        <v>1</v>
      </c>
      <c r="AV46" s="108">
        <f t="shared" si="24"/>
        <v>26</v>
      </c>
      <c r="AW46" s="113"/>
      <c r="AX46" s="192">
        <v>7.851</v>
      </c>
      <c r="AY46" s="107">
        <f>AY2/AZ2*AZ46</f>
        <v>2.1428571428571428</v>
      </c>
      <c r="AZ46" s="104" t="str">
        <f t="shared" si="30"/>
        <v>1</v>
      </c>
      <c r="BA46" s="108">
        <f>RANK(AX46,AX33:AX62,1)</f>
        <v>9</v>
      </c>
      <c r="BB46" s="114"/>
      <c r="BC46" s="105"/>
      <c r="BD46" s="107">
        <f>BD2/BE2*BE46</f>
        <v>0</v>
      </c>
      <c r="BE46" s="104" t="str">
        <f t="shared" si="15"/>
        <v>0</v>
      </c>
      <c r="BF46" s="108" t="e">
        <f t="shared" si="25"/>
        <v>#N/A</v>
      </c>
      <c r="BG46" s="109"/>
      <c r="BH46" s="114"/>
      <c r="BI46" s="107">
        <f t="shared" si="17"/>
        <v>10.142857142857142</v>
      </c>
      <c r="BJ46" s="111">
        <f t="shared" si="31"/>
        <v>48</v>
      </c>
      <c r="BK46" s="105"/>
      <c r="BL46" s="105"/>
    </row>
    <row r="47" spans="1:64" s="112" customFormat="1">
      <c r="A47" s="104">
        <v>45</v>
      </c>
      <c r="B47" s="112" t="s">
        <v>179</v>
      </c>
      <c r="C47" s="105"/>
      <c r="D47" s="104" t="s">
        <v>95</v>
      </c>
      <c r="E47" s="122" t="s">
        <v>71</v>
      </c>
      <c r="F47" s="106"/>
      <c r="G47" s="108" t="e">
        <f t="shared" si="32"/>
        <v>#DIV/0!</v>
      </c>
      <c r="H47" s="109"/>
      <c r="I47" s="105"/>
      <c r="J47" s="108" t="e">
        <f t="shared" si="33"/>
        <v>#N/A</v>
      </c>
      <c r="K47" s="109"/>
      <c r="L47" s="105">
        <v>146.5</v>
      </c>
      <c r="M47" s="107">
        <f>IF(ISNUMBER(L47),IF(L47&lt;='Reference (BOYS)'!$F$7,5,IF(L47&lt;='Reference (BOYS)'!$G$7,10,IF(L47&lt;='Reference (BOYS)'!$H$7,25,IF(L47&lt;='Reference (BOYS)'!$I$7,50,IF(L47&lt;='Reference (BOYS)'!$J$7,75,IF(L47&lt;='Reference (BOYS)'!$K$7,90,IF(L47&lt;='Reference (BOYS)'!$L$7,95,IF(L47&gt;'Reference (BOYS)'!$L$7,95)))))))),"")</f>
        <v>50</v>
      </c>
      <c r="N47" s="107">
        <f>N2/O2*O47</f>
        <v>4</v>
      </c>
      <c r="O47" s="104" t="str">
        <f t="shared" si="18"/>
        <v>4</v>
      </c>
      <c r="P47" s="108">
        <f t="shared" si="26"/>
        <v>10</v>
      </c>
      <c r="Q47" s="113"/>
      <c r="R47" s="105">
        <v>41</v>
      </c>
      <c r="S47" s="107">
        <f>IF(ISNUMBER(R47),IF(R47&lt;='Reference (BOYS)'!$F$10,5,IF(R47&lt;='Reference (BOYS)'!$G$10,10,IF(R47&lt;='Reference (BOYS)'!$H$10,25,IF(R47&lt;='Reference (BOYS)'!$I$10,50,IF(R47&lt;='Reference (BOYS)'!$J$10,75,IF(R47&lt;='Reference (BOYS)'!$K$10,90,IF(R47&lt;='Reference (BOYS)'!$L$10,95,IF(R47&gt;'Reference (BOYS)'!$L$10,95)))))))),"")</f>
        <v>75</v>
      </c>
      <c r="T47" s="108">
        <f t="shared" si="19"/>
        <v>7</v>
      </c>
      <c r="U47" s="113"/>
      <c r="V47" s="105"/>
      <c r="W47" s="108" t="e">
        <f t="shared" si="20"/>
        <v>#N/A</v>
      </c>
      <c r="X47" s="114"/>
      <c r="Y47" s="113"/>
      <c r="Z47" s="105"/>
      <c r="AA47" s="108" t="e">
        <f t="shared" si="21"/>
        <v>#N/A</v>
      </c>
      <c r="AB47" s="114"/>
      <c r="AC47" s="113"/>
      <c r="AD47" s="105"/>
      <c r="AE47" s="108" t="e">
        <f t="shared" si="22"/>
        <v>#N/A</v>
      </c>
      <c r="AF47" s="114"/>
      <c r="AG47" s="113"/>
      <c r="AH47" s="105">
        <v>36</v>
      </c>
      <c r="AI47" s="107">
        <f>IF(ISNUMBER(AH47),IF(AH47&lt;='Reference (BOYS)'!$F$25,5,IF(AH47&lt;='Reference (BOYS)'!$G$25,10,IF(AH47&lt;='Reference (BOYS)'!$H$25,25,IF(AH47&lt;='Reference (BOYS)'!$I$25,50,IF(AH47&lt;='Reference (BOYS)'!$J$25,75,IF(AH47&lt;='Reference (BOYS)'!$K$25,90,IF(AH47&lt;='Reference (BOYS)'!$L$25,95,IF(AH47&gt;'Reference (BOYS)'!$L$25,95)))))))),"")</f>
        <v>50</v>
      </c>
      <c r="AJ47" s="107">
        <f>AJ2/AK2*AK47</f>
        <v>2.8571428571428572</v>
      </c>
      <c r="AK47" s="104" t="str">
        <f t="shared" si="27"/>
        <v>2</v>
      </c>
      <c r="AL47" s="108">
        <f t="shared" si="23"/>
        <v>15</v>
      </c>
      <c r="AM47" s="113"/>
      <c r="AN47" s="187">
        <v>0.10277777777777779</v>
      </c>
      <c r="AO47" s="107">
        <f>AO2/AP2*AP47</f>
        <v>0.7142857142857143</v>
      </c>
      <c r="AP47" s="104" t="str">
        <f t="shared" si="28"/>
        <v>1</v>
      </c>
      <c r="AQ47" s="108">
        <f>RANK(AN47,AN33:AN62,1)</f>
        <v>6</v>
      </c>
      <c r="AR47" s="113"/>
      <c r="AS47" s="186">
        <v>5</v>
      </c>
      <c r="AT47" s="107">
        <f>AT2/AU2*AU47</f>
        <v>1.4285714285714286</v>
      </c>
      <c r="AU47" s="104" t="str">
        <f t="shared" si="29"/>
        <v>1</v>
      </c>
      <c r="AV47" s="108">
        <f t="shared" si="24"/>
        <v>12</v>
      </c>
      <c r="AW47" s="113"/>
      <c r="AX47" s="192">
        <v>7.806</v>
      </c>
      <c r="AY47" s="107">
        <f>AY2/AZ2*AZ47</f>
        <v>2.1428571428571428</v>
      </c>
      <c r="AZ47" s="104" t="str">
        <f t="shared" si="30"/>
        <v>1</v>
      </c>
      <c r="BA47" s="108">
        <f>RANK(AX47,AX33:AX62,1)</f>
        <v>6</v>
      </c>
      <c r="BB47" s="114"/>
      <c r="BC47" s="105"/>
      <c r="BD47" s="107">
        <f>BD2/BE2*BE47</f>
        <v>0</v>
      </c>
      <c r="BE47" s="104" t="str">
        <f t="shared" si="15"/>
        <v>0</v>
      </c>
      <c r="BF47" s="108" t="e">
        <f t="shared" si="25"/>
        <v>#N/A</v>
      </c>
      <c r="BG47" s="109"/>
      <c r="BH47" s="114"/>
      <c r="BI47" s="107">
        <f t="shared" si="17"/>
        <v>11.142857142857142</v>
      </c>
      <c r="BJ47" s="111">
        <f t="shared" si="31"/>
        <v>44</v>
      </c>
      <c r="BK47" s="105"/>
      <c r="BL47" s="105"/>
    </row>
    <row r="48" spans="1:64" s="229" customFormat="1">
      <c r="A48" s="230">
        <v>46</v>
      </c>
      <c r="B48" s="229" t="s">
        <v>180</v>
      </c>
      <c r="C48" s="230"/>
      <c r="D48" s="230" t="s">
        <v>95</v>
      </c>
      <c r="E48" s="231" t="s">
        <v>71</v>
      </c>
      <c r="F48" s="242"/>
      <c r="G48" s="232" t="e">
        <f t="shared" si="32"/>
        <v>#DIV/0!</v>
      </c>
      <c r="H48" s="233"/>
      <c r="I48" s="230"/>
      <c r="J48" s="232" t="e">
        <f t="shared" si="33"/>
        <v>#N/A</v>
      </c>
      <c r="K48" s="233"/>
      <c r="L48" s="230">
        <v>142</v>
      </c>
      <c r="M48" s="235">
        <f>IF(ISNUMBER(L48),IF(L48&lt;='Reference (BOYS)'!$F$7,5,IF(L48&lt;='Reference (BOYS)'!$G$7,10,IF(L48&lt;='Reference (BOYS)'!$H$7,25,IF(L48&lt;='Reference (BOYS)'!$I$7,50,IF(L48&lt;='Reference (BOYS)'!$J$7,75,IF(L48&lt;='Reference (BOYS)'!$K$7,90,IF(L48&lt;='Reference (BOYS)'!$L$7,95,IF(L48&gt;'Reference (BOYS)'!$L$7,95)))))))),"")</f>
        <v>25</v>
      </c>
      <c r="N48" s="235">
        <f>N2/O2*O48</f>
        <v>3</v>
      </c>
      <c r="O48" s="230" t="str">
        <f t="shared" si="18"/>
        <v>3</v>
      </c>
      <c r="P48" s="232">
        <f t="shared" si="26"/>
        <v>19</v>
      </c>
      <c r="Q48" s="236"/>
      <c r="R48" s="230">
        <v>34.28</v>
      </c>
      <c r="S48" s="235">
        <f>IF(ISNUMBER(R48),IF(R48&lt;='Reference (BOYS)'!$F$10,5,IF(R48&lt;='Reference (BOYS)'!$G$10,10,IF(R48&lt;='Reference (BOYS)'!$H$10,25,IF(R48&lt;='Reference (BOYS)'!$I$10,50,IF(R48&lt;='Reference (BOYS)'!$J$10,75,IF(R48&lt;='Reference (BOYS)'!$K$10,90,IF(R48&lt;='Reference (BOYS)'!$L$10,95,IF(R48&gt;'Reference (BOYS)'!$L$10,95)))))))),"")</f>
        <v>25</v>
      </c>
      <c r="T48" s="232">
        <f t="shared" si="19"/>
        <v>13</v>
      </c>
      <c r="U48" s="236"/>
      <c r="V48" s="230"/>
      <c r="W48" s="232" t="e">
        <f t="shared" si="20"/>
        <v>#N/A</v>
      </c>
      <c r="X48" s="232"/>
      <c r="Y48" s="236"/>
      <c r="Z48" s="230"/>
      <c r="AA48" s="232" t="e">
        <f t="shared" si="21"/>
        <v>#N/A</v>
      </c>
      <c r="AB48" s="232"/>
      <c r="AC48" s="236"/>
      <c r="AD48" s="230"/>
      <c r="AE48" s="232" t="e">
        <f t="shared" si="22"/>
        <v>#N/A</v>
      </c>
      <c r="AF48" s="232"/>
      <c r="AG48" s="236"/>
      <c r="AH48" s="230">
        <v>40</v>
      </c>
      <c r="AI48" s="235">
        <f>IF(ISNUMBER(AH48),IF(AH48&lt;='Reference (BOYS)'!$F$25,5,IF(AH48&lt;='Reference (BOYS)'!$G$25,10,IF(AH48&lt;='Reference (BOYS)'!$H$25,25,IF(AH48&lt;='Reference (BOYS)'!$I$25,50,IF(AH48&lt;='Reference (BOYS)'!$J$25,75,IF(AH48&lt;='Reference (BOYS)'!$K$25,90,IF(AH48&lt;='Reference (BOYS)'!$L$25,95,IF(AH48&gt;'Reference (BOYS)'!$L$25,95)))))))),"")</f>
        <v>75</v>
      </c>
      <c r="AJ48" s="235">
        <f>AJ2/AK2*AK48</f>
        <v>4.2857142857142856</v>
      </c>
      <c r="AK48" s="230" t="str">
        <f t="shared" si="27"/>
        <v>3</v>
      </c>
      <c r="AL48" s="232">
        <f t="shared" si="23"/>
        <v>5</v>
      </c>
      <c r="AM48" s="236"/>
      <c r="AN48" s="237">
        <v>0.11527777777777777</v>
      </c>
      <c r="AO48" s="235">
        <f>AO2/AP2*AP48</f>
        <v>0.7142857142857143</v>
      </c>
      <c r="AP48" s="230" t="str">
        <f t="shared" si="28"/>
        <v>1</v>
      </c>
      <c r="AQ48" s="232">
        <f>RANK(AN48,AN33:AN62,1)</f>
        <v>23</v>
      </c>
      <c r="AR48" s="236"/>
      <c r="AS48" s="238">
        <v>4.2</v>
      </c>
      <c r="AT48" s="235">
        <f>AT2/AU2*AU48</f>
        <v>1.4285714285714286</v>
      </c>
      <c r="AU48" s="230" t="str">
        <f t="shared" si="29"/>
        <v>1</v>
      </c>
      <c r="AV48" s="232">
        <f t="shared" si="24"/>
        <v>21</v>
      </c>
      <c r="AW48" s="236"/>
      <c r="AX48" s="239">
        <v>8.5609999999999999</v>
      </c>
      <c r="AY48" s="235">
        <f>AY2/AZ2*AZ48</f>
        <v>2.1428571428571428</v>
      </c>
      <c r="AZ48" s="230" t="str">
        <f t="shared" si="30"/>
        <v>1</v>
      </c>
      <c r="BA48" s="232">
        <f>RANK(AX48,AX33:AX62,1)</f>
        <v>22</v>
      </c>
      <c r="BB48" s="232"/>
      <c r="BC48" s="230"/>
      <c r="BD48" s="235">
        <f>BD2/BE2*BE48</f>
        <v>0</v>
      </c>
      <c r="BE48" s="230" t="str">
        <f t="shared" si="15"/>
        <v>0</v>
      </c>
      <c r="BF48" s="232" t="e">
        <f t="shared" si="25"/>
        <v>#N/A</v>
      </c>
      <c r="BG48" s="233"/>
      <c r="BH48" s="232"/>
      <c r="BI48" s="235">
        <f t="shared" si="17"/>
        <v>11.571428571428571</v>
      </c>
      <c r="BJ48" s="232">
        <f t="shared" si="31"/>
        <v>41</v>
      </c>
      <c r="BK48" s="230"/>
      <c r="BL48" s="230"/>
    </row>
    <row r="49" spans="1:64" s="112" customFormat="1">
      <c r="A49" s="104">
        <v>47</v>
      </c>
      <c r="B49" s="112" t="s">
        <v>181</v>
      </c>
      <c r="C49" s="105"/>
      <c r="D49" s="104" t="s">
        <v>95</v>
      </c>
      <c r="E49" s="122" t="s">
        <v>71</v>
      </c>
      <c r="F49" s="106"/>
      <c r="G49" s="108" t="e">
        <f t="shared" si="32"/>
        <v>#DIV/0!</v>
      </c>
      <c r="H49" s="109"/>
      <c r="I49" s="105"/>
      <c r="J49" s="108" t="e">
        <f t="shared" si="33"/>
        <v>#N/A</v>
      </c>
      <c r="K49" s="109"/>
      <c r="L49" s="105">
        <v>143</v>
      </c>
      <c r="M49" s="107">
        <f>IF(ISNUMBER(L49),IF(L49&lt;='Reference (BOYS)'!$F$7,5,IF(L49&lt;='Reference (BOYS)'!$G$7,10,IF(L49&lt;='Reference (BOYS)'!$H$7,25,IF(L49&lt;='Reference (BOYS)'!$I$7,50,IF(L49&lt;='Reference (BOYS)'!$J$7,75,IF(L49&lt;='Reference (BOYS)'!$K$7,90,IF(L49&lt;='Reference (BOYS)'!$L$7,95,IF(L49&gt;'Reference (BOYS)'!$L$7,95)))))))),"")</f>
        <v>25</v>
      </c>
      <c r="N49" s="107">
        <f>N2/O2*O49</f>
        <v>3</v>
      </c>
      <c r="O49" s="104" t="str">
        <f t="shared" si="18"/>
        <v>3</v>
      </c>
      <c r="P49" s="108">
        <f t="shared" si="26"/>
        <v>17</v>
      </c>
      <c r="Q49" s="113"/>
      <c r="R49" s="105">
        <v>27.64</v>
      </c>
      <c r="S49" s="107">
        <f>IF(ISNUMBER(R49),IF(R49&lt;='Reference (BOYS)'!$F$10,5,IF(R49&lt;='Reference (BOYS)'!$G$10,10,IF(R49&lt;='Reference (BOYS)'!$H$10,25,IF(R49&lt;='Reference (BOYS)'!$I$10,50,IF(R49&lt;='Reference (BOYS)'!$J$10,75,IF(R49&lt;='Reference (BOYS)'!$K$10,90,IF(R49&lt;='Reference (BOYS)'!$L$10,95,IF(R49&gt;'Reference (BOYS)'!$L$10,95)))))))),"")</f>
        <v>10</v>
      </c>
      <c r="T49" s="108">
        <f t="shared" si="19"/>
        <v>27</v>
      </c>
      <c r="U49" s="113"/>
      <c r="V49" s="105"/>
      <c r="W49" s="108" t="e">
        <f t="shared" si="20"/>
        <v>#N/A</v>
      </c>
      <c r="X49" s="114"/>
      <c r="Y49" s="113"/>
      <c r="Z49" s="105"/>
      <c r="AA49" s="108" t="e">
        <f t="shared" si="21"/>
        <v>#N/A</v>
      </c>
      <c r="AB49" s="114"/>
      <c r="AC49" s="113"/>
      <c r="AD49" s="105"/>
      <c r="AE49" s="108" t="e">
        <f t="shared" si="22"/>
        <v>#N/A</v>
      </c>
      <c r="AF49" s="114"/>
      <c r="AG49" s="113"/>
      <c r="AH49" s="105">
        <v>29</v>
      </c>
      <c r="AI49" s="107">
        <f>IF(ISNUMBER(AH49),IF(AH49&lt;='Reference (BOYS)'!$F$25,5,IF(AH49&lt;='Reference (BOYS)'!$G$25,10,IF(AH49&lt;='Reference (BOYS)'!$H$25,25,IF(AH49&lt;='Reference (BOYS)'!$I$25,50,IF(AH49&lt;='Reference (BOYS)'!$J$25,75,IF(AH49&lt;='Reference (BOYS)'!$K$25,90,IF(AH49&lt;='Reference (BOYS)'!$L$25,95,IF(AH49&gt;'Reference (BOYS)'!$L$25,95)))))))),"")</f>
        <v>25</v>
      </c>
      <c r="AJ49" s="107">
        <f>AJ2/AK2*AK49</f>
        <v>1.4285714285714286</v>
      </c>
      <c r="AK49" s="104" t="str">
        <f t="shared" si="27"/>
        <v>1</v>
      </c>
      <c r="AL49" s="108">
        <f t="shared" si="23"/>
        <v>27</v>
      </c>
      <c r="AM49" s="113"/>
      <c r="AN49" s="187">
        <v>0.13263888888888889</v>
      </c>
      <c r="AO49" s="107">
        <f>AO2/AP2*AP49</f>
        <v>0.7142857142857143</v>
      </c>
      <c r="AP49" s="104" t="str">
        <f t="shared" si="28"/>
        <v>1</v>
      </c>
      <c r="AQ49" s="108">
        <f>RANK(AN49,AN33:AN62,1)</f>
        <v>26</v>
      </c>
      <c r="AR49" s="113"/>
      <c r="AS49" s="186">
        <v>3.15</v>
      </c>
      <c r="AT49" s="107">
        <f>AT2/AU2*AU49</f>
        <v>1.4285714285714286</v>
      </c>
      <c r="AU49" s="104" t="str">
        <f t="shared" si="29"/>
        <v>1</v>
      </c>
      <c r="AV49" s="108">
        <f t="shared" si="24"/>
        <v>28</v>
      </c>
      <c r="AW49" s="113"/>
      <c r="AX49" s="192">
        <v>9.2460000000000004</v>
      </c>
      <c r="AY49" s="107">
        <f>AY2/AZ2*AZ49</f>
        <v>2.1428571428571428</v>
      </c>
      <c r="AZ49" s="104" t="str">
        <f t="shared" si="30"/>
        <v>1</v>
      </c>
      <c r="BA49" s="108">
        <f>RANK(AX49,AX33:AX62,1)</f>
        <v>29</v>
      </c>
      <c r="BB49" s="114"/>
      <c r="BC49" s="105"/>
      <c r="BD49" s="107">
        <f>BD2/BE2*BE49</f>
        <v>0</v>
      </c>
      <c r="BE49" s="104" t="str">
        <f t="shared" si="15"/>
        <v>0</v>
      </c>
      <c r="BF49" s="108" t="e">
        <f t="shared" si="25"/>
        <v>#N/A</v>
      </c>
      <c r="BG49" s="109"/>
      <c r="BH49" s="114"/>
      <c r="BI49" s="107">
        <f t="shared" si="17"/>
        <v>8.7142857142857153</v>
      </c>
      <c r="BJ49" s="111">
        <f t="shared" si="31"/>
        <v>55</v>
      </c>
      <c r="BK49" s="105"/>
      <c r="BL49" s="105"/>
    </row>
    <row r="50" spans="1:64" s="229" customFormat="1">
      <c r="A50" s="230">
        <v>48</v>
      </c>
      <c r="B50" s="229" t="s">
        <v>182</v>
      </c>
      <c r="C50" s="230"/>
      <c r="D50" s="230" t="s">
        <v>95</v>
      </c>
      <c r="E50" s="231" t="s">
        <v>71</v>
      </c>
      <c r="F50" s="242"/>
      <c r="G50" s="232" t="e">
        <f t="shared" si="32"/>
        <v>#DIV/0!</v>
      </c>
      <c r="H50" s="233"/>
      <c r="I50" s="230"/>
      <c r="J50" s="232" t="e">
        <f t="shared" si="33"/>
        <v>#N/A</v>
      </c>
      <c r="K50" s="233"/>
      <c r="L50" s="230">
        <v>156</v>
      </c>
      <c r="M50" s="235">
        <f>IF(ISNUMBER(L50),IF(L50&lt;='Reference (BOYS)'!$F$7,5,IF(L50&lt;='Reference (BOYS)'!$G$7,10,IF(L50&lt;='Reference (BOYS)'!$H$7,25,IF(L50&lt;='Reference (BOYS)'!$I$7,50,IF(L50&lt;='Reference (BOYS)'!$J$7,75,IF(L50&lt;='Reference (BOYS)'!$K$7,90,IF(L50&lt;='Reference (BOYS)'!$L$7,95,IF(L50&gt;'Reference (BOYS)'!$L$7,95)))))))),"")</f>
        <v>75</v>
      </c>
      <c r="N50" s="235">
        <f>N2/O2*O50</f>
        <v>5</v>
      </c>
      <c r="O50" s="230" t="str">
        <f t="shared" si="18"/>
        <v>5</v>
      </c>
      <c r="P50" s="232">
        <f t="shared" si="26"/>
        <v>5</v>
      </c>
      <c r="Q50" s="236"/>
      <c r="R50" s="230">
        <v>45.98</v>
      </c>
      <c r="S50" s="235">
        <f>IF(ISNUMBER(R50),IF(R50&lt;='Reference (BOYS)'!$F$10,5,IF(R50&lt;='Reference (BOYS)'!$G$10,10,IF(R50&lt;='Reference (BOYS)'!$H$10,25,IF(R50&lt;='Reference (BOYS)'!$I$10,50,IF(R50&lt;='Reference (BOYS)'!$J$10,75,IF(R50&lt;='Reference (BOYS)'!$K$10,90,IF(R50&lt;='Reference (BOYS)'!$L$10,95,IF(R50&gt;'Reference (BOYS)'!$L$10,95)))))))),"")</f>
        <v>75</v>
      </c>
      <c r="T50" s="232">
        <f t="shared" si="19"/>
        <v>6</v>
      </c>
      <c r="U50" s="236"/>
      <c r="V50" s="230"/>
      <c r="W50" s="232" t="e">
        <f t="shared" si="20"/>
        <v>#N/A</v>
      </c>
      <c r="X50" s="232"/>
      <c r="Y50" s="236"/>
      <c r="Z50" s="230"/>
      <c r="AA50" s="232" t="e">
        <f t="shared" si="21"/>
        <v>#N/A</v>
      </c>
      <c r="AB50" s="232"/>
      <c r="AC50" s="236"/>
      <c r="AD50" s="230"/>
      <c r="AE50" s="232" t="e">
        <f t="shared" si="22"/>
        <v>#N/A</v>
      </c>
      <c r="AF50" s="232"/>
      <c r="AG50" s="236"/>
      <c r="AH50" s="230">
        <v>37</v>
      </c>
      <c r="AI50" s="235">
        <f>IF(ISNUMBER(AH50),IF(AH50&lt;='Reference (BOYS)'!$F$25,5,IF(AH50&lt;='Reference (BOYS)'!$G$25,10,IF(AH50&lt;='Reference (BOYS)'!$H$25,25,IF(AH50&lt;='Reference (BOYS)'!$I$25,50,IF(AH50&lt;='Reference (BOYS)'!$J$25,75,IF(AH50&lt;='Reference (BOYS)'!$K$25,90,IF(AH50&lt;='Reference (BOYS)'!$L$25,95,IF(AH50&gt;'Reference (BOYS)'!$L$25,95)))))))),"")</f>
        <v>50</v>
      </c>
      <c r="AJ50" s="235">
        <f>AJ2/AK2*AK50</f>
        <v>2.8571428571428572</v>
      </c>
      <c r="AK50" s="230" t="str">
        <f t="shared" si="27"/>
        <v>2</v>
      </c>
      <c r="AL50" s="232">
        <f t="shared" si="23"/>
        <v>12</v>
      </c>
      <c r="AM50" s="236"/>
      <c r="AN50" s="237">
        <v>0.10694444444444444</v>
      </c>
      <c r="AO50" s="235">
        <f>AO2/AP2*AP50</f>
        <v>0.7142857142857143</v>
      </c>
      <c r="AP50" s="230" t="str">
        <f t="shared" si="28"/>
        <v>1</v>
      </c>
      <c r="AQ50" s="232">
        <f>RANK(AN50,AN33:AN62,1)</f>
        <v>12</v>
      </c>
      <c r="AR50" s="236"/>
      <c r="AS50" s="238">
        <v>4.95</v>
      </c>
      <c r="AT50" s="235">
        <f>AT2/AU2*AU50</f>
        <v>1.4285714285714286</v>
      </c>
      <c r="AU50" s="230" t="str">
        <f t="shared" si="29"/>
        <v>1</v>
      </c>
      <c r="AV50" s="232">
        <f t="shared" si="24"/>
        <v>13</v>
      </c>
      <c r="AW50" s="236"/>
      <c r="AX50" s="239">
        <v>8.5980000000000008</v>
      </c>
      <c r="AY50" s="235">
        <f>AY2/AZ2*AZ50</f>
        <v>2.1428571428571428</v>
      </c>
      <c r="AZ50" s="230" t="str">
        <f t="shared" si="30"/>
        <v>1</v>
      </c>
      <c r="BA50" s="232">
        <f>RANK(AX50,AX33:AX62,1)</f>
        <v>23</v>
      </c>
      <c r="BB50" s="232"/>
      <c r="BC50" s="230"/>
      <c r="BD50" s="235">
        <f>BD2/BE2*BE50</f>
        <v>0</v>
      </c>
      <c r="BE50" s="230" t="str">
        <f t="shared" si="15"/>
        <v>0</v>
      </c>
      <c r="BF50" s="232" t="e">
        <f t="shared" si="25"/>
        <v>#N/A</v>
      </c>
      <c r="BG50" s="233"/>
      <c r="BH50" s="232"/>
      <c r="BI50" s="235">
        <f t="shared" si="17"/>
        <v>12.142857142857142</v>
      </c>
      <c r="BJ50" s="232">
        <f t="shared" si="31"/>
        <v>39</v>
      </c>
      <c r="BK50" s="230"/>
      <c r="BL50" s="230"/>
    </row>
    <row r="51" spans="1:64" s="112" customFormat="1">
      <c r="A51" s="104">
        <v>49</v>
      </c>
      <c r="B51" s="112" t="s">
        <v>183</v>
      </c>
      <c r="C51" s="105"/>
      <c r="D51" s="104" t="s">
        <v>95</v>
      </c>
      <c r="E51" s="122" t="s">
        <v>71</v>
      </c>
      <c r="F51" s="106"/>
      <c r="G51" s="108" t="e">
        <f t="shared" si="32"/>
        <v>#DIV/0!</v>
      </c>
      <c r="H51" s="109"/>
      <c r="I51" s="105"/>
      <c r="J51" s="108" t="e">
        <f t="shared" si="33"/>
        <v>#N/A</v>
      </c>
      <c r="K51" s="109"/>
      <c r="L51" s="105">
        <v>139.5</v>
      </c>
      <c r="M51" s="107">
        <f>IF(ISNUMBER(L51),IF(L51&lt;='Reference (BOYS)'!$F$7,5,IF(L51&lt;='Reference (BOYS)'!$G$7,10,IF(L51&lt;='Reference (BOYS)'!$H$7,25,IF(L51&lt;='Reference (BOYS)'!$I$7,50,IF(L51&lt;='Reference (BOYS)'!$J$7,75,IF(L51&lt;='Reference (BOYS)'!$K$7,90,IF(L51&lt;='Reference (BOYS)'!$L$7,95,IF(L51&gt;'Reference (BOYS)'!$L$7,95)))))))),"")</f>
        <v>25</v>
      </c>
      <c r="N51" s="107">
        <f>N2/O2*O51</f>
        <v>3</v>
      </c>
      <c r="O51" s="104" t="str">
        <f t="shared" si="18"/>
        <v>3</v>
      </c>
      <c r="P51" s="108">
        <f t="shared" si="26"/>
        <v>24</v>
      </c>
      <c r="Q51" s="113"/>
      <c r="R51" s="105">
        <v>29.78</v>
      </c>
      <c r="S51" s="107">
        <f>IF(ISNUMBER(R51),IF(R51&lt;='Reference (BOYS)'!$F$10,5,IF(R51&lt;='Reference (BOYS)'!$G$10,10,IF(R51&lt;='Reference (BOYS)'!$H$10,25,IF(R51&lt;='Reference (BOYS)'!$I$10,50,IF(R51&lt;='Reference (BOYS)'!$J$10,75,IF(R51&lt;='Reference (BOYS)'!$K$10,90,IF(R51&lt;='Reference (BOYS)'!$L$10,95,IF(R51&gt;'Reference (BOYS)'!$L$10,95)))))))),"")</f>
        <v>10</v>
      </c>
      <c r="T51" s="108">
        <f t="shared" si="19"/>
        <v>24</v>
      </c>
      <c r="U51" s="113"/>
      <c r="V51" s="105"/>
      <c r="W51" s="108" t="e">
        <f t="shared" si="20"/>
        <v>#N/A</v>
      </c>
      <c r="X51" s="114"/>
      <c r="Y51" s="113"/>
      <c r="Z51" s="105"/>
      <c r="AA51" s="108" t="e">
        <f t="shared" si="21"/>
        <v>#N/A</v>
      </c>
      <c r="AB51" s="114"/>
      <c r="AC51" s="113"/>
      <c r="AD51" s="105"/>
      <c r="AE51" s="108" t="e">
        <f t="shared" si="22"/>
        <v>#N/A</v>
      </c>
      <c r="AF51" s="114"/>
      <c r="AG51" s="113"/>
      <c r="AH51" s="105">
        <v>39</v>
      </c>
      <c r="AI51" s="107">
        <f>IF(ISNUMBER(AH51),IF(AH51&lt;='Reference (BOYS)'!$F$25,5,IF(AH51&lt;='Reference (BOYS)'!$G$25,10,IF(AH51&lt;='Reference (BOYS)'!$H$25,25,IF(AH51&lt;='Reference (BOYS)'!$I$25,50,IF(AH51&lt;='Reference (BOYS)'!$J$25,75,IF(AH51&lt;='Reference (BOYS)'!$K$25,90,IF(AH51&lt;='Reference (BOYS)'!$L$25,95,IF(AH51&gt;'Reference (BOYS)'!$L$25,95)))))))),"")</f>
        <v>75</v>
      </c>
      <c r="AJ51" s="107">
        <f>AJ2/AK2*AK51</f>
        <v>2.8571428571428572</v>
      </c>
      <c r="AK51" s="104" t="str">
        <f t="shared" si="27"/>
        <v>2</v>
      </c>
      <c r="AL51" s="108">
        <f t="shared" si="23"/>
        <v>7</v>
      </c>
      <c r="AM51" s="113"/>
      <c r="AN51" s="187">
        <v>0.10625</v>
      </c>
      <c r="AO51" s="107">
        <f>AO2/AP2*AP51</f>
        <v>0.7142857142857143</v>
      </c>
      <c r="AP51" s="104" t="str">
        <f t="shared" si="28"/>
        <v>1</v>
      </c>
      <c r="AQ51" s="108">
        <f>RANK(AN51,AN33:AN62,1)</f>
        <v>10</v>
      </c>
      <c r="AR51" s="113"/>
      <c r="AS51" s="186">
        <v>4.9000000000000004</v>
      </c>
      <c r="AT51" s="107">
        <f>AT2/AU2*AU51</f>
        <v>1.4285714285714286</v>
      </c>
      <c r="AU51" s="104" t="str">
        <f t="shared" si="29"/>
        <v>1</v>
      </c>
      <c r="AV51" s="108">
        <f t="shared" si="24"/>
        <v>15</v>
      </c>
      <c r="AW51" s="113"/>
      <c r="AX51" s="192">
        <v>8.5350000000000001</v>
      </c>
      <c r="AY51" s="107">
        <f>AY2/AZ2*AZ51</f>
        <v>2.1428571428571428</v>
      </c>
      <c r="AZ51" s="104" t="str">
        <f t="shared" si="30"/>
        <v>1</v>
      </c>
      <c r="BA51" s="108">
        <f>RANK(AX51,AX33:AX62,1)</f>
        <v>21</v>
      </c>
      <c r="BB51" s="114"/>
      <c r="BC51" s="105"/>
      <c r="BD51" s="107">
        <f>BD2/BE2*BE51</f>
        <v>0</v>
      </c>
      <c r="BE51" s="104" t="str">
        <f t="shared" si="15"/>
        <v>0</v>
      </c>
      <c r="BF51" s="108" t="e">
        <f t="shared" si="25"/>
        <v>#N/A</v>
      </c>
      <c r="BG51" s="109"/>
      <c r="BH51" s="114"/>
      <c r="BI51" s="107">
        <f t="shared" si="17"/>
        <v>10.142857142857142</v>
      </c>
      <c r="BJ51" s="111">
        <f t="shared" si="31"/>
        <v>48</v>
      </c>
      <c r="BK51" s="105"/>
      <c r="BL51" s="105"/>
    </row>
    <row r="52" spans="1:64" s="229" customFormat="1">
      <c r="A52" s="230">
        <v>50</v>
      </c>
      <c r="B52" s="229" t="s">
        <v>184</v>
      </c>
      <c r="C52" s="230"/>
      <c r="D52" s="230" t="s">
        <v>95</v>
      </c>
      <c r="E52" s="231" t="s">
        <v>71</v>
      </c>
      <c r="F52" s="242"/>
      <c r="G52" s="232" t="e">
        <f t="shared" si="32"/>
        <v>#DIV/0!</v>
      </c>
      <c r="H52" s="233"/>
      <c r="I52" s="230"/>
      <c r="J52" s="232" t="e">
        <f t="shared" si="33"/>
        <v>#N/A</v>
      </c>
      <c r="K52" s="233"/>
      <c r="L52" s="230">
        <v>122</v>
      </c>
      <c r="M52" s="235">
        <f>IF(ISNUMBER(L52),IF(L52&lt;='Reference (BOYS)'!$F$7,5,IF(L52&lt;='Reference (BOYS)'!$G$7,10,IF(L52&lt;='Reference (BOYS)'!$H$7,25,IF(L52&lt;='Reference (BOYS)'!$I$7,50,IF(L52&lt;='Reference (BOYS)'!$J$7,75,IF(L52&lt;='Reference (BOYS)'!$K$7,90,IF(L52&lt;='Reference (BOYS)'!$L$7,95,IF(L52&gt;'Reference (BOYS)'!$L$7,95)))))))),"")</f>
        <v>5</v>
      </c>
      <c r="N52" s="235">
        <f>N2/O2*O52</f>
        <v>1</v>
      </c>
      <c r="O52" s="230" t="str">
        <f t="shared" si="18"/>
        <v>1</v>
      </c>
      <c r="P52" s="232">
        <f t="shared" si="26"/>
        <v>30</v>
      </c>
      <c r="Q52" s="236"/>
      <c r="R52" s="230">
        <v>31.68</v>
      </c>
      <c r="S52" s="235">
        <f>IF(ISNUMBER(R52),IF(R52&lt;='Reference (BOYS)'!$F$10,5,IF(R52&lt;='Reference (BOYS)'!$G$10,10,IF(R52&lt;='Reference (BOYS)'!$H$10,25,IF(R52&lt;='Reference (BOYS)'!$I$10,50,IF(R52&lt;='Reference (BOYS)'!$J$10,75,IF(R52&lt;='Reference (BOYS)'!$K$10,90,IF(R52&lt;='Reference (BOYS)'!$L$10,95,IF(R52&gt;'Reference (BOYS)'!$L$10,95)))))))),"")</f>
        <v>25</v>
      </c>
      <c r="T52" s="232">
        <f t="shared" si="19"/>
        <v>22</v>
      </c>
      <c r="U52" s="236"/>
      <c r="V52" s="230"/>
      <c r="W52" s="232" t="e">
        <f t="shared" si="20"/>
        <v>#N/A</v>
      </c>
      <c r="X52" s="232"/>
      <c r="Y52" s="236"/>
      <c r="Z52" s="230"/>
      <c r="AA52" s="232" t="e">
        <f t="shared" si="21"/>
        <v>#N/A</v>
      </c>
      <c r="AB52" s="232"/>
      <c r="AC52" s="236"/>
      <c r="AD52" s="230"/>
      <c r="AE52" s="232" t="e">
        <f t="shared" si="22"/>
        <v>#N/A</v>
      </c>
      <c r="AF52" s="232"/>
      <c r="AG52" s="236"/>
      <c r="AH52" s="230">
        <v>28</v>
      </c>
      <c r="AI52" s="235">
        <f>IF(ISNUMBER(AH52),IF(AH52&lt;='Reference (BOYS)'!$F$25,5,IF(AH52&lt;='Reference (BOYS)'!$G$25,10,IF(AH52&lt;='Reference (BOYS)'!$H$25,25,IF(AH52&lt;='Reference (BOYS)'!$I$25,50,IF(AH52&lt;='Reference (BOYS)'!$J$25,75,IF(AH52&lt;='Reference (BOYS)'!$K$25,90,IF(AH52&lt;='Reference (BOYS)'!$L$25,95,IF(AH52&gt;'Reference (BOYS)'!$L$25,95)))))))),"")</f>
        <v>10</v>
      </c>
      <c r="AJ52" s="235">
        <f>AJ2/AK2*AK52</f>
        <v>1.4285714285714286</v>
      </c>
      <c r="AK52" s="230" t="str">
        <f t="shared" si="27"/>
        <v>1</v>
      </c>
      <c r="AL52" s="232">
        <f t="shared" si="23"/>
        <v>30</v>
      </c>
      <c r="AM52" s="236"/>
      <c r="AN52" s="237">
        <v>0.12708333333333333</v>
      </c>
      <c r="AO52" s="235">
        <f>AO2/AP2*AP52</f>
        <v>0.7142857142857143</v>
      </c>
      <c r="AP52" s="230" t="str">
        <f t="shared" si="28"/>
        <v>1</v>
      </c>
      <c r="AQ52" s="232">
        <f>RANK(AN52,AN33:AN62,1)</f>
        <v>25</v>
      </c>
      <c r="AR52" s="236"/>
      <c r="AS52" s="238">
        <v>4.9000000000000004</v>
      </c>
      <c r="AT52" s="235">
        <f>AT2/AU2*AU52</f>
        <v>1.4285714285714286</v>
      </c>
      <c r="AU52" s="230" t="str">
        <f t="shared" si="29"/>
        <v>1</v>
      </c>
      <c r="AV52" s="232">
        <f t="shared" si="24"/>
        <v>15</v>
      </c>
      <c r="AW52" s="236"/>
      <c r="AX52" s="239">
        <v>7.1159999999999997</v>
      </c>
      <c r="AY52" s="235">
        <f>AY2/AZ2*AZ52</f>
        <v>10.714285714285714</v>
      </c>
      <c r="AZ52" s="230" t="str">
        <f t="shared" si="30"/>
        <v>5</v>
      </c>
      <c r="BA52" s="232">
        <f>RANK(AX52,AX33:AX62,1)</f>
        <v>1</v>
      </c>
      <c r="BB52" s="232"/>
      <c r="BC52" s="230"/>
      <c r="BD52" s="235">
        <f>BD2/BE2*BE52</f>
        <v>0</v>
      </c>
      <c r="BE52" s="230" t="str">
        <f t="shared" si="15"/>
        <v>0</v>
      </c>
      <c r="BF52" s="232" t="e">
        <f t="shared" si="25"/>
        <v>#N/A</v>
      </c>
      <c r="BG52" s="233"/>
      <c r="BH52" s="232"/>
      <c r="BI52" s="235">
        <f t="shared" si="17"/>
        <v>15.285714285714285</v>
      </c>
      <c r="BJ52" s="232">
        <f t="shared" si="31"/>
        <v>35</v>
      </c>
      <c r="BK52" s="230"/>
      <c r="BL52" s="230"/>
    </row>
    <row r="53" spans="1:64" s="229" customFormat="1">
      <c r="A53" s="230">
        <v>51</v>
      </c>
      <c r="B53" s="229" t="s">
        <v>235</v>
      </c>
      <c r="C53" s="230"/>
      <c r="D53" s="230" t="s">
        <v>95</v>
      </c>
      <c r="E53" s="231" t="s">
        <v>71</v>
      </c>
      <c r="F53" s="230"/>
      <c r="G53" s="232" t="e">
        <f t="shared" si="32"/>
        <v>#DIV/0!</v>
      </c>
      <c r="H53" s="233"/>
      <c r="I53" s="230"/>
      <c r="J53" s="232" t="e">
        <f t="shared" si="33"/>
        <v>#N/A</v>
      </c>
      <c r="K53" s="234"/>
      <c r="L53" s="230">
        <v>142</v>
      </c>
      <c r="M53" s="235">
        <f>IF(ISNUMBER(L53),IF(L53&lt;='Reference (BOYS)'!$F$7,5,IF(L53&lt;='Reference (BOYS)'!$G$7,10,IF(L53&lt;='Reference (BOYS)'!$H$7,25,IF(L53&lt;='Reference (BOYS)'!$I$7,50,IF(L53&lt;='Reference (BOYS)'!$J$7,75,IF(L53&lt;='Reference (BOYS)'!$K$7,90,IF(L53&lt;='Reference (BOYS)'!$L$7,95,IF(L53&gt;'Reference (BOYS)'!$L$7,95)))))))),"")</f>
        <v>25</v>
      </c>
      <c r="N53" s="235">
        <f>N2/O2*O53</f>
        <v>3</v>
      </c>
      <c r="O53" s="230" t="str">
        <f t="shared" si="18"/>
        <v>3</v>
      </c>
      <c r="P53" s="232">
        <f t="shared" si="26"/>
        <v>19</v>
      </c>
      <c r="Q53" s="236"/>
      <c r="R53" s="230">
        <v>31.7</v>
      </c>
      <c r="S53" s="235">
        <f>IF(ISNUMBER(R53),IF(R53&lt;='Reference (BOYS)'!$F$10,5,IF(R53&lt;='Reference (BOYS)'!$G$10,10,IF(R53&lt;='Reference (BOYS)'!$H$10,25,IF(R53&lt;='Reference (BOYS)'!$I$10,50,IF(R53&lt;='Reference (BOYS)'!$J$10,75,IF(R53&lt;='Reference (BOYS)'!$K$10,90,IF(R53&lt;='Reference (BOYS)'!$L$10,95,IF(R53&gt;'Reference (BOYS)'!$L$10,95)))))))),"")</f>
        <v>25</v>
      </c>
      <c r="T53" s="232">
        <f t="shared" si="19"/>
        <v>21</v>
      </c>
      <c r="U53" s="236"/>
      <c r="W53" s="232" t="e">
        <f t="shared" si="20"/>
        <v>#N/A</v>
      </c>
      <c r="X53" s="232"/>
      <c r="Y53" s="236"/>
      <c r="AA53" s="232" t="e">
        <f t="shared" si="21"/>
        <v>#N/A</v>
      </c>
      <c r="AB53" s="232"/>
      <c r="AC53" s="236"/>
      <c r="AE53" s="232" t="e">
        <f t="shared" si="22"/>
        <v>#N/A</v>
      </c>
      <c r="AF53" s="232"/>
      <c r="AG53" s="236"/>
      <c r="AH53" s="230">
        <v>30</v>
      </c>
      <c r="AI53" s="235">
        <f>IF(ISNUMBER(AH53),IF(AH53&lt;='Reference (BOYS)'!$F$25,5,IF(AH53&lt;='Reference (BOYS)'!$G$25,10,IF(AH53&lt;='Reference (BOYS)'!$H$25,25,IF(AH53&lt;='Reference (BOYS)'!$I$25,50,IF(AH53&lt;='Reference (BOYS)'!$J$25,75,IF(AH53&lt;='Reference (BOYS)'!$K$25,90,IF(AH53&lt;='Reference (BOYS)'!$L$25,95,IF(AH53&gt;'Reference (BOYS)'!$L$25,95)))))))),"")</f>
        <v>25</v>
      </c>
      <c r="AJ53" s="235">
        <f>AJ2/AK2*AK53</f>
        <v>1.4285714285714286</v>
      </c>
      <c r="AK53" s="230" t="str">
        <f t="shared" si="27"/>
        <v>1</v>
      </c>
      <c r="AL53" s="232">
        <f t="shared" si="23"/>
        <v>26</v>
      </c>
      <c r="AM53" s="236"/>
      <c r="AN53" s="237">
        <v>0.10277777777777779</v>
      </c>
      <c r="AO53" s="235">
        <f>AO2/AP2*AP53</f>
        <v>0.7142857142857143</v>
      </c>
      <c r="AP53" s="230" t="str">
        <f t="shared" si="28"/>
        <v>1</v>
      </c>
      <c r="AQ53" s="232">
        <f>RANK(AN53,AN33:AN62,1)</f>
        <v>6</v>
      </c>
      <c r="AR53" s="236"/>
      <c r="AS53" s="238">
        <v>5.43</v>
      </c>
      <c r="AT53" s="235">
        <f>AT2/AU2*AU53</f>
        <v>1.4285714285714286</v>
      </c>
      <c r="AU53" s="230" t="str">
        <f t="shared" si="29"/>
        <v>1</v>
      </c>
      <c r="AV53" s="232">
        <f t="shared" si="24"/>
        <v>9</v>
      </c>
      <c r="AW53" s="236"/>
      <c r="AX53" s="239">
        <v>8.4269999999999996</v>
      </c>
      <c r="AY53" s="235">
        <f>AY2/AZ2*AZ53</f>
        <v>2.1428571428571428</v>
      </c>
      <c r="AZ53" s="230" t="str">
        <f t="shared" si="30"/>
        <v>1</v>
      </c>
      <c r="BA53" s="232">
        <f>RANK(AX53,AX33:AX62,1)</f>
        <v>19</v>
      </c>
      <c r="BB53" s="232"/>
      <c r="BC53" s="230"/>
      <c r="BD53" s="235">
        <f>BD2/BE2*BE53</f>
        <v>0</v>
      </c>
      <c r="BE53" s="230" t="str">
        <f t="shared" si="15"/>
        <v>0</v>
      </c>
      <c r="BF53" s="232" t="e">
        <f t="shared" si="25"/>
        <v>#N/A</v>
      </c>
      <c r="BG53" s="233"/>
      <c r="BH53" s="232"/>
      <c r="BI53" s="235">
        <f t="shared" si="17"/>
        <v>8.7142857142857153</v>
      </c>
      <c r="BJ53" s="232">
        <f t="shared" si="31"/>
        <v>55</v>
      </c>
      <c r="BK53" s="230"/>
      <c r="BL53" s="230"/>
    </row>
    <row r="54" spans="1:64" s="112" customFormat="1">
      <c r="A54" s="104">
        <v>52</v>
      </c>
      <c r="B54" s="112" t="s">
        <v>185</v>
      </c>
      <c r="C54" s="105"/>
      <c r="D54" s="104" t="s">
        <v>95</v>
      </c>
      <c r="E54" s="122" t="s">
        <v>71</v>
      </c>
      <c r="F54" s="105"/>
      <c r="G54" s="108" t="e">
        <f t="shared" si="32"/>
        <v>#DIV/0!</v>
      </c>
      <c r="H54" s="109"/>
      <c r="I54" s="105"/>
      <c r="J54" s="108" t="e">
        <f t="shared" si="33"/>
        <v>#N/A</v>
      </c>
      <c r="K54" s="138"/>
      <c r="L54" s="105">
        <v>170</v>
      </c>
      <c r="M54" s="107">
        <f>IF(ISNUMBER(L54),IF(L54&lt;='Reference (BOYS)'!$F$7,5,IF(L54&lt;='Reference (BOYS)'!$G$7,10,IF(L54&lt;='Reference (BOYS)'!$H$7,25,IF(L54&lt;='Reference (BOYS)'!$I$7,50,IF(L54&lt;='Reference (BOYS)'!$J$7,75,IF(L54&lt;='Reference (BOYS)'!$K$7,90,IF(L54&lt;='Reference (BOYS)'!$L$7,95,IF(L54&gt;'Reference (BOYS)'!$L$7,95)))))))),"")</f>
        <v>95</v>
      </c>
      <c r="N54" s="107">
        <f>N2/O2*O54</f>
        <v>7</v>
      </c>
      <c r="O54" s="104" t="str">
        <f t="shared" si="18"/>
        <v>7</v>
      </c>
      <c r="P54" s="108">
        <f t="shared" si="26"/>
        <v>1</v>
      </c>
      <c r="Q54" s="113"/>
      <c r="R54" s="105">
        <v>67.319999999999993</v>
      </c>
      <c r="S54" s="107">
        <f>IF(ISNUMBER(R54),IF(R54&lt;='Reference (BOYS)'!$F$10,5,IF(R54&lt;='Reference (BOYS)'!$G$10,10,IF(R54&lt;='Reference (BOYS)'!$H$10,25,IF(R54&lt;='Reference (BOYS)'!$I$10,50,IF(R54&lt;='Reference (BOYS)'!$J$10,75,IF(R54&lt;='Reference (BOYS)'!$K$10,90,IF(R54&lt;='Reference (BOYS)'!$L$10,95,IF(R54&gt;'Reference (BOYS)'!$L$10,95)))))))),"")</f>
        <v>95</v>
      </c>
      <c r="T54" s="108">
        <f t="shared" si="19"/>
        <v>1</v>
      </c>
      <c r="U54" s="113"/>
      <c r="V54" s="134"/>
      <c r="W54" s="108" t="e">
        <f t="shared" si="20"/>
        <v>#N/A</v>
      </c>
      <c r="X54" s="114"/>
      <c r="Y54" s="113"/>
      <c r="Z54" s="134"/>
      <c r="AA54" s="108" t="e">
        <f t="shared" si="21"/>
        <v>#N/A</v>
      </c>
      <c r="AB54" s="114"/>
      <c r="AC54" s="113"/>
      <c r="AD54" s="134"/>
      <c r="AE54" s="108" t="e">
        <f t="shared" si="22"/>
        <v>#N/A</v>
      </c>
      <c r="AF54" s="114"/>
      <c r="AG54" s="113"/>
      <c r="AH54" s="105">
        <v>31</v>
      </c>
      <c r="AI54" s="107">
        <f>IF(ISNUMBER(AH54),IF(AH54&lt;='Reference (BOYS)'!$F$25,5,IF(AH54&lt;='Reference (BOYS)'!$G$25,10,IF(AH54&lt;='Reference (BOYS)'!$H$25,25,IF(AH54&lt;='Reference (BOYS)'!$I$25,50,IF(AH54&lt;='Reference (BOYS)'!$J$25,75,IF(AH54&lt;='Reference (BOYS)'!$K$25,90,IF(AH54&lt;='Reference (BOYS)'!$L$25,95,IF(AH54&gt;'Reference (BOYS)'!$L$25,95)))))))),"")</f>
        <v>25</v>
      </c>
      <c r="AJ54" s="107">
        <f>AJ2/AK2*AK54</f>
        <v>1.4285714285714286</v>
      </c>
      <c r="AK54" s="104" t="str">
        <f t="shared" si="27"/>
        <v>1</v>
      </c>
      <c r="AL54" s="108">
        <f t="shared" si="23"/>
        <v>21</v>
      </c>
      <c r="AM54" s="113"/>
      <c r="AN54" s="187">
        <v>0.12222222222222223</v>
      </c>
      <c r="AO54" s="107">
        <f>AO2/AP2*AP54</f>
        <v>0.7142857142857143</v>
      </c>
      <c r="AP54" s="104" t="str">
        <f t="shared" si="28"/>
        <v>1</v>
      </c>
      <c r="AQ54" s="108">
        <f>RANK(AN54,AN33:AN62,1)</f>
        <v>24</v>
      </c>
      <c r="AR54" s="113"/>
      <c r="AS54" s="186">
        <v>8.1</v>
      </c>
      <c r="AT54" s="107">
        <f>AT2/AU2*AU54</f>
        <v>7.1428571428571432</v>
      </c>
      <c r="AU54" s="104" t="str">
        <f t="shared" si="29"/>
        <v>5</v>
      </c>
      <c r="AV54" s="108">
        <f t="shared" si="24"/>
        <v>1</v>
      </c>
      <c r="AW54" s="113"/>
      <c r="AX54" s="192">
        <v>7.98</v>
      </c>
      <c r="AY54" s="107">
        <f>AY2/AZ2*AZ54</f>
        <v>2.1428571428571428</v>
      </c>
      <c r="AZ54" s="104" t="str">
        <f t="shared" si="30"/>
        <v>1</v>
      </c>
      <c r="BA54" s="108">
        <f>RANK(AX54,AX33:AX62,1)</f>
        <v>11</v>
      </c>
      <c r="BB54" s="114"/>
      <c r="BC54" s="105"/>
      <c r="BD54" s="107">
        <f>BD2/BE2*BE54</f>
        <v>0</v>
      </c>
      <c r="BE54" s="104" t="str">
        <f t="shared" si="15"/>
        <v>0</v>
      </c>
      <c r="BF54" s="108" t="e">
        <f t="shared" si="25"/>
        <v>#N/A</v>
      </c>
      <c r="BG54" s="109"/>
      <c r="BH54" s="114"/>
      <c r="BI54" s="107">
        <f t="shared" si="17"/>
        <v>18.428571428571427</v>
      </c>
      <c r="BJ54" s="111">
        <f t="shared" si="31"/>
        <v>27</v>
      </c>
      <c r="BK54" s="105"/>
      <c r="BL54" s="105"/>
    </row>
    <row r="55" spans="1:64" s="112" customFormat="1">
      <c r="A55" s="104">
        <v>53</v>
      </c>
      <c r="B55" s="112" t="s">
        <v>186</v>
      </c>
      <c r="C55" s="105"/>
      <c r="D55" s="104" t="s">
        <v>95</v>
      </c>
      <c r="E55" s="122" t="s">
        <v>71</v>
      </c>
      <c r="F55" s="105"/>
      <c r="G55" s="108" t="e">
        <f t="shared" si="32"/>
        <v>#DIV/0!</v>
      </c>
      <c r="H55" s="109"/>
      <c r="I55" s="105"/>
      <c r="J55" s="108" t="e">
        <f t="shared" si="33"/>
        <v>#N/A</v>
      </c>
      <c r="K55" s="138"/>
      <c r="L55" s="105">
        <v>145</v>
      </c>
      <c r="M55" s="107">
        <f>IF(ISNUMBER(L55),IF(L55&lt;='Reference (BOYS)'!$F$7,5,IF(L55&lt;='Reference (BOYS)'!$G$7,10,IF(L55&lt;='Reference (BOYS)'!$H$7,25,IF(L55&lt;='Reference (BOYS)'!$I$7,50,IF(L55&lt;='Reference (BOYS)'!$J$7,75,IF(L55&lt;='Reference (BOYS)'!$K$7,90,IF(L55&lt;='Reference (BOYS)'!$L$7,95,IF(L55&gt;'Reference (BOYS)'!$L$7,95)))))))),"")</f>
        <v>50</v>
      </c>
      <c r="N55" s="107">
        <f>N2/O2*O55</f>
        <v>4</v>
      </c>
      <c r="O55" s="104" t="str">
        <f t="shared" si="18"/>
        <v>4</v>
      </c>
      <c r="P55" s="108">
        <f t="shared" si="26"/>
        <v>14</v>
      </c>
      <c r="Q55" s="113"/>
      <c r="R55" s="105">
        <v>34.08</v>
      </c>
      <c r="S55" s="107">
        <f>IF(ISNUMBER(R55),IF(R55&lt;='Reference (BOYS)'!$F$10,5,IF(R55&lt;='Reference (BOYS)'!$G$10,10,IF(R55&lt;='Reference (BOYS)'!$H$10,25,IF(R55&lt;='Reference (BOYS)'!$I$10,50,IF(R55&lt;='Reference (BOYS)'!$J$10,75,IF(R55&lt;='Reference (BOYS)'!$K$10,90,IF(R55&lt;='Reference (BOYS)'!$L$10,95,IF(R55&gt;'Reference (BOYS)'!$L$10,95)))))))),"")</f>
        <v>25</v>
      </c>
      <c r="T55" s="108">
        <f t="shared" si="19"/>
        <v>15</v>
      </c>
      <c r="U55" s="113"/>
      <c r="V55" s="134"/>
      <c r="W55" s="108" t="e">
        <f t="shared" si="20"/>
        <v>#N/A</v>
      </c>
      <c r="X55" s="114"/>
      <c r="Y55" s="113"/>
      <c r="Z55" s="134"/>
      <c r="AA55" s="108" t="e">
        <f t="shared" si="21"/>
        <v>#N/A</v>
      </c>
      <c r="AB55" s="114"/>
      <c r="AC55" s="113"/>
      <c r="AD55" s="134"/>
      <c r="AE55" s="108" t="e">
        <f t="shared" si="22"/>
        <v>#N/A</v>
      </c>
      <c r="AF55" s="114"/>
      <c r="AG55" s="113"/>
      <c r="AH55" s="105">
        <v>38</v>
      </c>
      <c r="AI55" s="107">
        <f>IF(ISNUMBER(AH55),IF(AH55&lt;='Reference (BOYS)'!$F$25,5,IF(AH55&lt;='Reference (BOYS)'!$G$25,10,IF(AH55&lt;='Reference (BOYS)'!$H$25,25,IF(AH55&lt;='Reference (BOYS)'!$I$25,50,IF(AH55&lt;='Reference (BOYS)'!$J$25,75,IF(AH55&lt;='Reference (BOYS)'!$K$25,90,IF(AH55&lt;='Reference (BOYS)'!$L$25,95,IF(AH55&gt;'Reference (BOYS)'!$L$25,95)))))))),"")</f>
        <v>75</v>
      </c>
      <c r="AJ55" s="107">
        <f>AJ2/AK2*AK55</f>
        <v>2.8571428571428572</v>
      </c>
      <c r="AK55" s="104" t="str">
        <f t="shared" si="27"/>
        <v>2</v>
      </c>
      <c r="AL55" s="108">
        <f t="shared" si="23"/>
        <v>10</v>
      </c>
      <c r="AM55" s="113"/>
      <c r="AN55" s="187">
        <v>0.10833333333333334</v>
      </c>
      <c r="AO55" s="107">
        <f>AO2/AP2*AP55</f>
        <v>0.7142857142857143</v>
      </c>
      <c r="AP55" s="104" t="str">
        <f t="shared" si="28"/>
        <v>1</v>
      </c>
      <c r="AQ55" s="108">
        <f>RANK(AN55,AN33:AN62,1)</f>
        <v>15</v>
      </c>
      <c r="AR55" s="113"/>
      <c r="AS55" s="186">
        <v>5.63</v>
      </c>
      <c r="AT55" s="107">
        <f>AT2/AU2*AU55</f>
        <v>1.4285714285714286</v>
      </c>
      <c r="AU55" s="104" t="str">
        <f t="shared" si="29"/>
        <v>1</v>
      </c>
      <c r="AV55" s="108">
        <f t="shared" si="24"/>
        <v>8</v>
      </c>
      <c r="AW55" s="113"/>
      <c r="AX55" s="192">
        <v>8.6999999999999993</v>
      </c>
      <c r="AY55" s="107">
        <f>AY2/AZ2*AZ55</f>
        <v>2.1428571428571428</v>
      </c>
      <c r="AZ55" s="104" t="str">
        <f t="shared" si="30"/>
        <v>1</v>
      </c>
      <c r="BA55" s="108">
        <f>RANK(AX55,AX33:AX62,1)</f>
        <v>25</v>
      </c>
      <c r="BB55" s="114"/>
      <c r="BC55" s="105"/>
      <c r="BD55" s="107">
        <f>BD2/BE2*BE55</f>
        <v>0</v>
      </c>
      <c r="BE55" s="104" t="str">
        <f t="shared" si="15"/>
        <v>0</v>
      </c>
      <c r="BF55" s="108" t="e">
        <f t="shared" si="25"/>
        <v>#N/A</v>
      </c>
      <c r="BG55" s="109"/>
      <c r="BH55" s="114"/>
      <c r="BI55" s="107">
        <f t="shared" si="17"/>
        <v>11.142857142857142</v>
      </c>
      <c r="BJ55" s="111">
        <f t="shared" si="31"/>
        <v>44</v>
      </c>
      <c r="BK55" s="105"/>
      <c r="BL55" s="105"/>
    </row>
    <row r="56" spans="1:64" s="229" customFormat="1">
      <c r="A56" s="230">
        <v>54</v>
      </c>
      <c r="B56" s="229" t="s">
        <v>187</v>
      </c>
      <c r="C56" s="230"/>
      <c r="D56" s="230" t="s">
        <v>95</v>
      </c>
      <c r="E56" s="231" t="s">
        <v>71</v>
      </c>
      <c r="F56" s="230"/>
      <c r="G56" s="232" t="e">
        <f t="shared" si="32"/>
        <v>#DIV/0!</v>
      </c>
      <c r="H56" s="233"/>
      <c r="I56" s="230"/>
      <c r="J56" s="232" t="e">
        <f t="shared" si="33"/>
        <v>#N/A</v>
      </c>
      <c r="K56" s="234"/>
      <c r="L56" s="230">
        <v>138</v>
      </c>
      <c r="M56" s="235">
        <f>IF(ISNUMBER(L56),IF(L56&lt;='Reference (BOYS)'!$F$7,5,IF(L56&lt;='Reference (BOYS)'!$G$7,10,IF(L56&lt;='Reference (BOYS)'!$H$7,25,IF(L56&lt;='Reference (BOYS)'!$I$7,50,IF(L56&lt;='Reference (BOYS)'!$J$7,75,IF(L56&lt;='Reference (BOYS)'!$K$7,90,IF(L56&lt;='Reference (BOYS)'!$L$7,95,IF(L56&gt;'Reference (BOYS)'!$L$7,95)))))))),"")</f>
        <v>10</v>
      </c>
      <c r="N56" s="235">
        <f>N2/O2*O56</f>
        <v>2</v>
      </c>
      <c r="O56" s="230" t="str">
        <f t="shared" si="18"/>
        <v>2</v>
      </c>
      <c r="P56" s="232">
        <f t="shared" si="26"/>
        <v>26</v>
      </c>
      <c r="Q56" s="236"/>
      <c r="R56" s="230">
        <v>28.04</v>
      </c>
      <c r="S56" s="235">
        <f>IF(ISNUMBER(R56),IF(R56&lt;='Reference (BOYS)'!$F$10,5,IF(R56&lt;='Reference (BOYS)'!$G$10,10,IF(R56&lt;='Reference (BOYS)'!$H$10,25,IF(R56&lt;='Reference (BOYS)'!$I$10,50,IF(R56&lt;='Reference (BOYS)'!$J$10,75,IF(R56&lt;='Reference (BOYS)'!$K$10,90,IF(R56&lt;='Reference (BOYS)'!$L$10,95,IF(R56&gt;'Reference (BOYS)'!$L$10,95)))))))),"")</f>
        <v>10</v>
      </c>
      <c r="T56" s="232">
        <f t="shared" si="19"/>
        <v>26</v>
      </c>
      <c r="U56" s="236"/>
      <c r="V56" s="115"/>
      <c r="W56" s="232" t="e">
        <f t="shared" si="20"/>
        <v>#N/A</v>
      </c>
      <c r="X56" s="232"/>
      <c r="Y56" s="236"/>
      <c r="Z56" s="115"/>
      <c r="AA56" s="232" t="e">
        <f t="shared" si="21"/>
        <v>#N/A</v>
      </c>
      <c r="AB56" s="232"/>
      <c r="AC56" s="236"/>
      <c r="AD56" s="115"/>
      <c r="AE56" s="232" t="e">
        <f t="shared" si="22"/>
        <v>#N/A</v>
      </c>
      <c r="AF56" s="232"/>
      <c r="AG56" s="236"/>
      <c r="AH56" s="230">
        <v>36</v>
      </c>
      <c r="AI56" s="235">
        <f>IF(ISNUMBER(AH56),IF(AH56&lt;='Reference (BOYS)'!$F$25,5,IF(AH56&lt;='Reference (BOYS)'!$G$25,10,IF(AH56&lt;='Reference (BOYS)'!$H$25,25,IF(AH56&lt;='Reference (BOYS)'!$I$25,50,IF(AH56&lt;='Reference (BOYS)'!$J$25,75,IF(AH56&lt;='Reference (BOYS)'!$K$25,90,IF(AH56&lt;='Reference (BOYS)'!$L$25,95,IF(AH56&gt;'Reference (BOYS)'!$L$25,95)))))))),"")</f>
        <v>50</v>
      </c>
      <c r="AJ56" s="235">
        <f>AJ2/AK2*AK56</f>
        <v>2.8571428571428572</v>
      </c>
      <c r="AK56" s="230" t="str">
        <f t="shared" si="27"/>
        <v>2</v>
      </c>
      <c r="AL56" s="232">
        <f t="shared" si="23"/>
        <v>15</v>
      </c>
      <c r="AM56" s="236"/>
      <c r="AN56" s="237">
        <v>0.10972222222222222</v>
      </c>
      <c r="AO56" s="235">
        <f>AO2/AP2*AP56</f>
        <v>0.7142857142857143</v>
      </c>
      <c r="AP56" s="230" t="str">
        <f t="shared" si="28"/>
        <v>1</v>
      </c>
      <c r="AQ56" s="232">
        <f>RANK(AN56,AN33:AN62,1)</f>
        <v>16</v>
      </c>
      <c r="AR56" s="236"/>
      <c r="AS56" s="238">
        <v>5.4</v>
      </c>
      <c r="AT56" s="235">
        <f>AT2/AU2*AU56</f>
        <v>1.4285714285714286</v>
      </c>
      <c r="AU56" s="230" t="str">
        <f t="shared" si="29"/>
        <v>1</v>
      </c>
      <c r="AV56" s="232">
        <f t="shared" si="24"/>
        <v>10</v>
      </c>
      <c r="AW56" s="236"/>
      <c r="AX56" s="239">
        <v>8.4589999999999996</v>
      </c>
      <c r="AY56" s="235">
        <f>AY2/AZ2*AZ56</f>
        <v>2.1428571428571428</v>
      </c>
      <c r="AZ56" s="230" t="str">
        <f t="shared" si="30"/>
        <v>1</v>
      </c>
      <c r="BA56" s="232">
        <f>RANK(AX56,AX33:AX62,1)</f>
        <v>20</v>
      </c>
      <c r="BB56" s="232"/>
      <c r="BC56" s="230"/>
      <c r="BD56" s="235">
        <f>BD2/BE2*BE56</f>
        <v>0</v>
      </c>
      <c r="BE56" s="230" t="str">
        <f t="shared" si="15"/>
        <v>0</v>
      </c>
      <c r="BF56" s="232" t="e">
        <f t="shared" si="25"/>
        <v>#N/A</v>
      </c>
      <c r="BG56" s="233"/>
      <c r="BH56" s="232"/>
      <c r="BI56" s="235">
        <f t="shared" si="17"/>
        <v>9.1428571428571441</v>
      </c>
      <c r="BJ56" s="232">
        <f t="shared" si="31"/>
        <v>54</v>
      </c>
      <c r="BK56" s="230"/>
      <c r="BL56" s="230"/>
    </row>
    <row r="57" spans="1:64" s="112" customFormat="1">
      <c r="A57" s="104">
        <v>55</v>
      </c>
      <c r="B57" s="112" t="s">
        <v>188</v>
      </c>
      <c r="C57" s="105"/>
      <c r="D57" s="104" t="s">
        <v>95</v>
      </c>
      <c r="E57" s="122" t="s">
        <v>71</v>
      </c>
      <c r="F57" s="105"/>
      <c r="G57" s="108" t="e">
        <f t="shared" si="32"/>
        <v>#DIV/0!</v>
      </c>
      <c r="H57" s="109"/>
      <c r="I57" s="105"/>
      <c r="J57" s="108" t="e">
        <f t="shared" si="33"/>
        <v>#N/A</v>
      </c>
      <c r="K57" s="138"/>
      <c r="L57" s="105">
        <v>146</v>
      </c>
      <c r="M57" s="107">
        <f>IF(ISNUMBER(L57),IF(L57&lt;='Reference (BOYS)'!$F$7,5,IF(L57&lt;='Reference (BOYS)'!$G$7,10,IF(L57&lt;='Reference (BOYS)'!$H$7,25,IF(L57&lt;='Reference (BOYS)'!$I$7,50,IF(L57&lt;='Reference (BOYS)'!$J$7,75,IF(L57&lt;='Reference (BOYS)'!$K$7,90,IF(L57&lt;='Reference (BOYS)'!$L$7,95,IF(L57&gt;'Reference (BOYS)'!$L$7,95)))))))),"")</f>
        <v>50</v>
      </c>
      <c r="N57" s="107">
        <f>N2/O2*O57</f>
        <v>4</v>
      </c>
      <c r="O57" s="104" t="str">
        <f t="shared" si="18"/>
        <v>4</v>
      </c>
      <c r="P57" s="108">
        <f t="shared" si="26"/>
        <v>12</v>
      </c>
      <c r="Q57" s="113"/>
      <c r="R57" s="105">
        <v>33.159999999999997</v>
      </c>
      <c r="S57" s="107">
        <f>IF(ISNUMBER(R57),IF(R57&lt;='Reference (BOYS)'!$F$10,5,IF(R57&lt;='Reference (BOYS)'!$G$10,10,IF(R57&lt;='Reference (BOYS)'!$H$10,25,IF(R57&lt;='Reference (BOYS)'!$I$10,50,IF(R57&lt;='Reference (BOYS)'!$J$10,75,IF(R57&lt;='Reference (BOYS)'!$K$10,90,IF(R57&lt;='Reference (BOYS)'!$L$10,95,IF(R57&gt;'Reference (BOYS)'!$L$10,95)))))))),"")</f>
        <v>25</v>
      </c>
      <c r="T57" s="108">
        <f t="shared" si="19"/>
        <v>18</v>
      </c>
      <c r="U57" s="113"/>
      <c r="V57" s="134"/>
      <c r="W57" s="108" t="e">
        <f t="shared" si="20"/>
        <v>#N/A</v>
      </c>
      <c r="X57" s="114"/>
      <c r="Y57" s="113"/>
      <c r="Z57" s="134"/>
      <c r="AA57" s="108" t="e">
        <f t="shared" si="21"/>
        <v>#N/A</v>
      </c>
      <c r="AB57" s="114"/>
      <c r="AC57" s="113"/>
      <c r="AD57" s="134"/>
      <c r="AE57" s="108" t="e">
        <f t="shared" si="22"/>
        <v>#N/A</v>
      </c>
      <c r="AF57" s="114"/>
      <c r="AG57" s="113"/>
      <c r="AH57" s="105">
        <v>31</v>
      </c>
      <c r="AI57" s="107">
        <f>IF(ISNUMBER(AH57),IF(AH57&lt;='Reference (BOYS)'!$F$25,5,IF(AH57&lt;='Reference (BOYS)'!$G$25,10,IF(AH57&lt;='Reference (BOYS)'!$H$25,25,IF(AH57&lt;='Reference (BOYS)'!$I$25,50,IF(AH57&lt;='Reference (BOYS)'!$J$25,75,IF(AH57&lt;='Reference (BOYS)'!$K$25,90,IF(AH57&lt;='Reference (BOYS)'!$L$25,95,IF(AH57&gt;'Reference (BOYS)'!$L$25,95)))))))),"")</f>
        <v>25</v>
      </c>
      <c r="AJ57" s="107">
        <f>AJ2/AK2*AK57</f>
        <v>1.4285714285714286</v>
      </c>
      <c r="AK57" s="104" t="str">
        <f t="shared" si="27"/>
        <v>1</v>
      </c>
      <c r="AL57" s="108">
        <f t="shared" si="23"/>
        <v>21</v>
      </c>
      <c r="AM57" s="113"/>
      <c r="AN57" s="187">
        <v>0.1076388888888889</v>
      </c>
      <c r="AO57" s="107">
        <f>AO2/AP2*AP57</f>
        <v>0.7142857142857143</v>
      </c>
      <c r="AP57" s="104" t="str">
        <f t="shared" si="28"/>
        <v>1</v>
      </c>
      <c r="AQ57" s="108">
        <f>RANK(AN57,AN33:AN62,1)</f>
        <v>14</v>
      </c>
      <c r="AR57" s="113"/>
      <c r="AS57" s="186">
        <v>6.52</v>
      </c>
      <c r="AT57" s="107">
        <f>AT2/AU2*AU57</f>
        <v>2.8571428571428572</v>
      </c>
      <c r="AU57" s="104" t="str">
        <f t="shared" si="29"/>
        <v>2</v>
      </c>
      <c r="AV57" s="108">
        <f t="shared" si="24"/>
        <v>2</v>
      </c>
      <c r="AW57" s="113"/>
      <c r="AX57" s="192"/>
      <c r="AY57" s="107">
        <f>AY2/AZ2*AZ57</f>
        <v>15</v>
      </c>
      <c r="AZ57" s="104" t="str">
        <f t="shared" si="30"/>
        <v>7</v>
      </c>
      <c r="BA57" s="108" t="e">
        <f>RANK(AX57,AX33:AX62,1)</f>
        <v>#N/A</v>
      </c>
      <c r="BB57" s="114"/>
      <c r="BC57" s="105"/>
      <c r="BD57" s="107">
        <f>BD2/BE2*BE57</f>
        <v>0</v>
      </c>
      <c r="BE57" s="104" t="str">
        <f t="shared" si="15"/>
        <v>0</v>
      </c>
      <c r="BF57" s="108" t="e">
        <f t="shared" si="25"/>
        <v>#N/A</v>
      </c>
      <c r="BG57" s="109"/>
      <c r="BH57" s="114"/>
      <c r="BI57" s="107">
        <f t="shared" si="17"/>
        <v>24</v>
      </c>
      <c r="BJ57" s="111">
        <f t="shared" si="31"/>
        <v>23</v>
      </c>
      <c r="BK57" s="105"/>
      <c r="BL57" s="105"/>
    </row>
    <row r="58" spans="1:64" s="112" customFormat="1">
      <c r="A58" s="104">
        <v>56</v>
      </c>
      <c r="B58" s="112" t="s">
        <v>189</v>
      </c>
      <c r="C58" s="105"/>
      <c r="D58" s="104" t="s">
        <v>95</v>
      </c>
      <c r="E58" s="122" t="s">
        <v>71</v>
      </c>
      <c r="F58" s="105"/>
      <c r="G58" s="108" t="e">
        <f t="shared" si="32"/>
        <v>#DIV/0!</v>
      </c>
      <c r="H58" s="109"/>
      <c r="I58" s="105"/>
      <c r="J58" s="108" t="e">
        <f t="shared" si="33"/>
        <v>#N/A</v>
      </c>
      <c r="K58" s="138"/>
      <c r="L58" s="105">
        <v>145</v>
      </c>
      <c r="M58" s="107">
        <f>IF(ISNUMBER(L58),IF(L58&lt;='Reference (BOYS)'!$F$7,5,IF(L58&lt;='Reference (BOYS)'!$G$7,10,IF(L58&lt;='Reference (BOYS)'!$H$7,25,IF(L58&lt;='Reference (BOYS)'!$I$7,50,IF(L58&lt;='Reference (BOYS)'!$J$7,75,IF(L58&lt;='Reference (BOYS)'!$K$7,90,IF(L58&lt;='Reference (BOYS)'!$L$7,95,IF(L58&gt;'Reference (BOYS)'!$L$7,95)))))))),"")</f>
        <v>50</v>
      </c>
      <c r="N58" s="107">
        <f>N2/O2*O58</f>
        <v>4</v>
      </c>
      <c r="O58" s="104" t="str">
        <f t="shared" si="18"/>
        <v>4</v>
      </c>
      <c r="P58" s="108">
        <f t="shared" si="26"/>
        <v>14</v>
      </c>
      <c r="Q58" s="113"/>
      <c r="R58" s="105">
        <v>46.28</v>
      </c>
      <c r="S58" s="107">
        <f>IF(ISNUMBER(R58),IF(R58&lt;='Reference (BOYS)'!$F$10,5,IF(R58&lt;='Reference (BOYS)'!$G$10,10,IF(R58&lt;='Reference (BOYS)'!$H$10,25,IF(R58&lt;='Reference (BOYS)'!$I$10,50,IF(R58&lt;='Reference (BOYS)'!$J$10,75,IF(R58&lt;='Reference (BOYS)'!$K$10,90,IF(R58&lt;='Reference (BOYS)'!$L$10,95,IF(R58&gt;'Reference (BOYS)'!$L$10,95)))))))),"")</f>
        <v>90</v>
      </c>
      <c r="T58" s="108">
        <f t="shared" si="19"/>
        <v>5</v>
      </c>
      <c r="U58" s="113"/>
      <c r="V58" s="134"/>
      <c r="W58" s="108" t="e">
        <f t="shared" si="20"/>
        <v>#N/A</v>
      </c>
      <c r="X58" s="114"/>
      <c r="Y58" s="113"/>
      <c r="Z58" s="134"/>
      <c r="AA58" s="108" t="e">
        <f t="shared" si="21"/>
        <v>#N/A</v>
      </c>
      <c r="AB58" s="114"/>
      <c r="AC58" s="113"/>
      <c r="AD58" s="134"/>
      <c r="AE58" s="108" t="e">
        <f t="shared" si="22"/>
        <v>#N/A</v>
      </c>
      <c r="AF58" s="114"/>
      <c r="AG58" s="113"/>
      <c r="AH58" s="105">
        <v>31</v>
      </c>
      <c r="AI58" s="107">
        <f>IF(ISNUMBER(AH58),IF(AH58&lt;='Reference (BOYS)'!$F$25,5,IF(AH58&lt;='Reference (BOYS)'!$G$25,10,IF(AH58&lt;='Reference (BOYS)'!$H$25,25,IF(AH58&lt;='Reference (BOYS)'!$I$25,50,IF(AH58&lt;='Reference (BOYS)'!$J$25,75,IF(AH58&lt;='Reference (BOYS)'!$K$25,90,IF(AH58&lt;='Reference (BOYS)'!$L$25,95,IF(AH58&gt;'Reference (BOYS)'!$L$25,95)))))))),"")</f>
        <v>25</v>
      </c>
      <c r="AJ58" s="107">
        <f>AJ2/AK2*AK58</f>
        <v>1.4285714285714286</v>
      </c>
      <c r="AK58" s="104" t="str">
        <f t="shared" si="27"/>
        <v>1</v>
      </c>
      <c r="AL58" s="108">
        <f t="shared" si="23"/>
        <v>21</v>
      </c>
      <c r="AM58" s="113"/>
      <c r="AN58" s="187">
        <v>0.14722222222222223</v>
      </c>
      <c r="AO58" s="107">
        <f>AO2/AP2*AP58</f>
        <v>0.7142857142857143</v>
      </c>
      <c r="AP58" s="104" t="str">
        <f t="shared" si="28"/>
        <v>1</v>
      </c>
      <c r="AQ58" s="108">
        <f>RANK(AN58,AN33:AN62,1)</f>
        <v>28</v>
      </c>
      <c r="AR58" s="113"/>
      <c r="AS58" s="186">
        <v>5.72</v>
      </c>
      <c r="AT58" s="107">
        <f>AT2/AU2*AU58</f>
        <v>1.4285714285714286</v>
      </c>
      <c r="AU58" s="104" t="str">
        <f t="shared" si="29"/>
        <v>1</v>
      </c>
      <c r="AV58" s="108">
        <f t="shared" si="24"/>
        <v>5</v>
      </c>
      <c r="AW58" s="113"/>
      <c r="AX58" s="192">
        <v>8.7479999999999993</v>
      </c>
      <c r="AY58" s="107">
        <f>AY2/AZ2*AZ58</f>
        <v>2.1428571428571428</v>
      </c>
      <c r="AZ58" s="104" t="str">
        <f t="shared" si="30"/>
        <v>1</v>
      </c>
      <c r="BA58" s="108">
        <f>RANK(AX58,AX33:AX62,1)</f>
        <v>27</v>
      </c>
      <c r="BB58" s="114"/>
      <c r="BC58" s="105"/>
      <c r="BD58" s="107">
        <f>BD2/BE2*BE58</f>
        <v>0</v>
      </c>
      <c r="BE58" s="104" t="str">
        <f t="shared" si="15"/>
        <v>0</v>
      </c>
      <c r="BF58" s="108" t="e">
        <f t="shared" si="25"/>
        <v>#N/A</v>
      </c>
      <c r="BG58" s="109"/>
      <c r="BH58" s="114"/>
      <c r="BI58" s="107">
        <f t="shared" si="17"/>
        <v>9.7142857142857153</v>
      </c>
      <c r="BJ58" s="111">
        <f t="shared" si="31"/>
        <v>52</v>
      </c>
      <c r="BK58" s="105"/>
      <c r="BL58" s="105"/>
    </row>
    <row r="59" spans="1:64" s="112" customFormat="1">
      <c r="A59" s="104">
        <v>57</v>
      </c>
      <c r="B59" s="112" t="s">
        <v>190</v>
      </c>
      <c r="C59" s="105"/>
      <c r="D59" s="104" t="s">
        <v>95</v>
      </c>
      <c r="E59" s="122" t="s">
        <v>71</v>
      </c>
      <c r="F59" s="105"/>
      <c r="G59" s="108" t="e">
        <f t="shared" si="32"/>
        <v>#DIV/0!</v>
      </c>
      <c r="H59" s="109"/>
      <c r="I59" s="105"/>
      <c r="J59" s="108" t="e">
        <f t="shared" si="33"/>
        <v>#N/A</v>
      </c>
      <c r="K59" s="138"/>
      <c r="L59" s="105">
        <v>141.5</v>
      </c>
      <c r="M59" s="107">
        <f>IF(ISNUMBER(L59),IF(L59&lt;='Reference (BOYS)'!$F$7,5,IF(L59&lt;='Reference (BOYS)'!$G$7,10,IF(L59&lt;='Reference (BOYS)'!$H$7,25,IF(L59&lt;='Reference (BOYS)'!$I$7,50,IF(L59&lt;='Reference (BOYS)'!$J$7,75,IF(L59&lt;='Reference (BOYS)'!$K$7,90,IF(L59&lt;='Reference (BOYS)'!$L$7,95,IF(L59&gt;'Reference (BOYS)'!$L$7,95)))))))),"")</f>
        <v>25</v>
      </c>
      <c r="N59" s="107">
        <f>N2/O2*O59</f>
        <v>3</v>
      </c>
      <c r="O59" s="104" t="str">
        <f t="shared" si="18"/>
        <v>3</v>
      </c>
      <c r="P59" s="108">
        <f t="shared" si="26"/>
        <v>21</v>
      </c>
      <c r="Q59" s="113"/>
      <c r="R59" s="105">
        <v>33.08</v>
      </c>
      <c r="S59" s="107">
        <f>IF(ISNUMBER(R59),IF(R59&lt;='Reference (BOYS)'!$F$10,5,IF(R59&lt;='Reference (BOYS)'!$G$10,10,IF(R59&lt;='Reference (BOYS)'!$H$10,25,IF(R59&lt;='Reference (BOYS)'!$I$10,50,IF(R59&lt;='Reference (BOYS)'!$J$10,75,IF(R59&lt;='Reference (BOYS)'!$K$10,90,IF(R59&lt;='Reference (BOYS)'!$L$10,95,IF(R59&gt;'Reference (BOYS)'!$L$10,95)))))))),"")</f>
        <v>25</v>
      </c>
      <c r="T59" s="108">
        <f t="shared" si="19"/>
        <v>19</v>
      </c>
      <c r="U59" s="113"/>
      <c r="V59" s="134"/>
      <c r="W59" s="108" t="e">
        <f t="shared" si="20"/>
        <v>#N/A</v>
      </c>
      <c r="X59" s="114"/>
      <c r="Y59" s="113"/>
      <c r="Z59" s="134"/>
      <c r="AA59" s="108" t="e">
        <f t="shared" si="21"/>
        <v>#N/A</v>
      </c>
      <c r="AB59" s="114"/>
      <c r="AC59" s="113"/>
      <c r="AD59" s="134"/>
      <c r="AE59" s="108" t="e">
        <f t="shared" si="22"/>
        <v>#N/A</v>
      </c>
      <c r="AF59" s="114"/>
      <c r="AG59" s="113"/>
      <c r="AH59" s="105">
        <v>35</v>
      </c>
      <c r="AI59" s="107">
        <f>IF(ISNUMBER(AH59),IF(AH59&lt;='Reference (BOYS)'!$F$25,5,IF(AH59&lt;='Reference (BOYS)'!$G$25,10,IF(AH59&lt;='Reference (BOYS)'!$H$25,25,IF(AH59&lt;='Reference (BOYS)'!$I$25,50,IF(AH59&lt;='Reference (BOYS)'!$J$25,75,IF(AH59&lt;='Reference (BOYS)'!$K$25,90,IF(AH59&lt;='Reference (BOYS)'!$L$25,95,IF(AH59&gt;'Reference (BOYS)'!$L$25,95)))))))),"")</f>
        <v>50</v>
      </c>
      <c r="AJ59" s="107">
        <f>AJ2/AK2*AK59</f>
        <v>2.8571428571428572</v>
      </c>
      <c r="AK59" s="104" t="str">
        <f t="shared" si="27"/>
        <v>2</v>
      </c>
      <c r="AL59" s="108">
        <f t="shared" si="23"/>
        <v>18</v>
      </c>
      <c r="AM59" s="113"/>
      <c r="AN59" s="187">
        <v>0.11319444444444444</v>
      </c>
      <c r="AO59" s="107">
        <f>AO2/AP2*AP59</f>
        <v>0.7142857142857143</v>
      </c>
      <c r="AP59" s="104" t="str">
        <f t="shared" si="28"/>
        <v>1</v>
      </c>
      <c r="AQ59" s="108">
        <f>RANK(AN59,AN33:AN62,1)</f>
        <v>21</v>
      </c>
      <c r="AR59" s="113"/>
      <c r="AS59" s="186">
        <v>5.68</v>
      </c>
      <c r="AT59" s="107">
        <f>AT2/AU2*AU59</f>
        <v>1.4285714285714286</v>
      </c>
      <c r="AU59" s="104" t="str">
        <f t="shared" si="29"/>
        <v>1</v>
      </c>
      <c r="AV59" s="108">
        <f t="shared" si="24"/>
        <v>7</v>
      </c>
      <c r="AW59" s="113"/>
      <c r="AX59" s="192">
        <v>7.82</v>
      </c>
      <c r="AY59" s="107">
        <f>AY2/AZ2*AZ59</f>
        <v>2.1428571428571428</v>
      </c>
      <c r="AZ59" s="104" t="str">
        <f t="shared" si="30"/>
        <v>1</v>
      </c>
      <c r="BA59" s="108">
        <f>RANK(AX59,AX33:AX62,1)</f>
        <v>7</v>
      </c>
      <c r="BB59" s="114"/>
      <c r="BC59" s="105"/>
      <c r="BD59" s="107">
        <f>BD2/BE2*BE59</f>
        <v>0</v>
      </c>
      <c r="BE59" s="104" t="str">
        <f t="shared" si="15"/>
        <v>0</v>
      </c>
      <c r="BF59" s="108" t="e">
        <f t="shared" si="25"/>
        <v>#N/A</v>
      </c>
      <c r="BG59" s="109"/>
      <c r="BH59" s="114"/>
      <c r="BI59" s="107">
        <f t="shared" si="17"/>
        <v>10.142857142857142</v>
      </c>
      <c r="BJ59" s="111">
        <f t="shared" si="31"/>
        <v>48</v>
      </c>
      <c r="BK59" s="105"/>
      <c r="BL59" s="105"/>
    </row>
    <row r="60" spans="1:64" s="229" customFormat="1">
      <c r="A60" s="230">
        <v>58</v>
      </c>
      <c r="B60" s="229" t="s">
        <v>191</v>
      </c>
      <c r="C60" s="230"/>
      <c r="D60" s="230" t="s">
        <v>95</v>
      </c>
      <c r="E60" s="231" t="s">
        <v>71</v>
      </c>
      <c r="F60" s="230"/>
      <c r="G60" s="232" t="e">
        <f t="shared" si="32"/>
        <v>#DIV/0!</v>
      </c>
      <c r="H60" s="233"/>
      <c r="I60" s="230"/>
      <c r="J60" s="232" t="e">
        <f t="shared" si="33"/>
        <v>#N/A</v>
      </c>
      <c r="K60" s="234"/>
      <c r="L60" s="230">
        <v>135.5</v>
      </c>
      <c r="M60" s="235">
        <f>IF(ISNUMBER(L60),IF(L60&lt;='Reference (BOYS)'!$F$7,5,IF(L60&lt;='Reference (BOYS)'!$G$7,10,IF(L60&lt;='Reference (BOYS)'!$H$7,25,IF(L60&lt;='Reference (BOYS)'!$I$7,50,IF(L60&lt;='Reference (BOYS)'!$J$7,75,IF(L60&lt;='Reference (BOYS)'!$K$7,90,IF(L60&lt;='Reference (BOYS)'!$L$7,95,IF(L60&gt;'Reference (BOYS)'!$L$7,95)))))))),"")</f>
        <v>5</v>
      </c>
      <c r="N60" s="235">
        <f>N2/O2*O60</f>
        <v>1</v>
      </c>
      <c r="O60" s="230" t="str">
        <f t="shared" si="18"/>
        <v>1</v>
      </c>
      <c r="P60" s="232">
        <f t="shared" si="26"/>
        <v>28</v>
      </c>
      <c r="Q60" s="236"/>
      <c r="R60" s="230">
        <v>27.44</v>
      </c>
      <c r="S60" s="235">
        <f>IF(ISNUMBER(R60),IF(R60&lt;='Reference (BOYS)'!$F$10,5,IF(R60&lt;='Reference (BOYS)'!$G$10,10,IF(R60&lt;='Reference (BOYS)'!$H$10,25,IF(R60&lt;='Reference (BOYS)'!$I$10,50,IF(R60&lt;='Reference (BOYS)'!$J$10,75,IF(R60&lt;='Reference (BOYS)'!$K$10,90,IF(R60&lt;='Reference (BOYS)'!$L$10,95,IF(R60&gt;'Reference (BOYS)'!$L$10,95)))))))),"")</f>
        <v>10</v>
      </c>
      <c r="T60" s="232">
        <f t="shared" si="19"/>
        <v>29</v>
      </c>
      <c r="U60" s="236"/>
      <c r="V60" s="115"/>
      <c r="W60" s="232" t="e">
        <f t="shared" si="20"/>
        <v>#N/A</v>
      </c>
      <c r="X60" s="232"/>
      <c r="Y60" s="236"/>
      <c r="Z60" s="115"/>
      <c r="AA60" s="232" t="e">
        <f t="shared" si="21"/>
        <v>#N/A</v>
      </c>
      <c r="AB60" s="232"/>
      <c r="AC60" s="236"/>
      <c r="AD60" s="115"/>
      <c r="AE60" s="232" t="e">
        <f t="shared" si="22"/>
        <v>#N/A</v>
      </c>
      <c r="AF60" s="232"/>
      <c r="AG60" s="236"/>
      <c r="AH60" s="230">
        <v>38</v>
      </c>
      <c r="AI60" s="235">
        <f>IF(ISNUMBER(AH60),IF(AH60&lt;='Reference (BOYS)'!$F$25,5,IF(AH60&lt;='Reference (BOYS)'!$G$25,10,IF(AH60&lt;='Reference (BOYS)'!$H$25,25,IF(AH60&lt;='Reference (BOYS)'!$I$25,50,IF(AH60&lt;='Reference (BOYS)'!$J$25,75,IF(AH60&lt;='Reference (BOYS)'!$K$25,90,IF(AH60&lt;='Reference (BOYS)'!$L$25,95,IF(AH60&gt;'Reference (BOYS)'!$L$25,95)))))))),"")</f>
        <v>75</v>
      </c>
      <c r="AJ60" s="235">
        <f>AJ2/AK2*AK60</f>
        <v>2.8571428571428572</v>
      </c>
      <c r="AK60" s="230" t="str">
        <f t="shared" si="27"/>
        <v>2</v>
      </c>
      <c r="AL60" s="232">
        <f t="shared" si="23"/>
        <v>10</v>
      </c>
      <c r="AM60" s="236"/>
      <c r="AN60" s="237">
        <v>0.10694444444444444</v>
      </c>
      <c r="AO60" s="235">
        <f>AO2/AP2*AP60</f>
        <v>0.7142857142857143</v>
      </c>
      <c r="AP60" s="230" t="str">
        <f t="shared" si="28"/>
        <v>1</v>
      </c>
      <c r="AQ60" s="232">
        <f>RANK(AN60,AN33:AN62,1)</f>
        <v>12</v>
      </c>
      <c r="AR60" s="236"/>
      <c r="AS60" s="238">
        <v>6.27</v>
      </c>
      <c r="AT60" s="235">
        <f>AT2/AU2*AU60</f>
        <v>1.4285714285714286</v>
      </c>
      <c r="AU60" s="230" t="str">
        <f t="shared" si="29"/>
        <v>1</v>
      </c>
      <c r="AV60" s="232">
        <f t="shared" si="24"/>
        <v>3</v>
      </c>
      <c r="AW60" s="236"/>
      <c r="AX60" s="239">
        <v>8.1739999999999995</v>
      </c>
      <c r="AY60" s="235">
        <f>AY2/AZ2*AZ60</f>
        <v>2.1428571428571428</v>
      </c>
      <c r="AZ60" s="230" t="str">
        <f t="shared" si="30"/>
        <v>1</v>
      </c>
      <c r="BA60" s="232">
        <f>RANK(AX60,AX33:AX62,1)</f>
        <v>15</v>
      </c>
      <c r="BB60" s="232"/>
      <c r="BC60" s="230"/>
      <c r="BD60" s="235">
        <f>BD2/BE2*BE60</f>
        <v>0</v>
      </c>
      <c r="BE60" s="230" t="str">
        <f t="shared" si="15"/>
        <v>0</v>
      </c>
      <c r="BF60" s="232" t="e">
        <f t="shared" si="25"/>
        <v>#N/A</v>
      </c>
      <c r="BG60" s="233"/>
      <c r="BH60" s="232"/>
      <c r="BI60" s="235">
        <f t="shared" si="17"/>
        <v>8.1428571428571423</v>
      </c>
      <c r="BJ60" s="232">
        <f t="shared" si="31"/>
        <v>57</v>
      </c>
      <c r="BK60" s="230"/>
      <c r="BL60" s="230"/>
    </row>
    <row r="61" spans="1:64" s="229" customFormat="1">
      <c r="A61" s="230">
        <v>59</v>
      </c>
      <c r="B61" s="229" t="s">
        <v>192</v>
      </c>
      <c r="C61" s="230"/>
      <c r="D61" s="230" t="s">
        <v>95</v>
      </c>
      <c r="E61" s="231" t="s">
        <v>71</v>
      </c>
      <c r="F61" s="230"/>
      <c r="G61" s="232" t="e">
        <f t="shared" si="32"/>
        <v>#DIV/0!</v>
      </c>
      <c r="H61" s="233"/>
      <c r="I61" s="230"/>
      <c r="J61" s="232" t="e">
        <f t="shared" si="33"/>
        <v>#N/A</v>
      </c>
      <c r="K61" s="234"/>
      <c r="L61" s="230">
        <v>140.5</v>
      </c>
      <c r="M61" s="235">
        <f>IF(ISNUMBER(L61),IF(L61&lt;='Reference (BOYS)'!$F$7,5,IF(L61&lt;='Reference (BOYS)'!$G$7,10,IF(L61&lt;='Reference (BOYS)'!$H$7,25,IF(L61&lt;='Reference (BOYS)'!$I$7,50,IF(L61&lt;='Reference (BOYS)'!$J$7,75,IF(L61&lt;='Reference (BOYS)'!$K$7,90,IF(L61&lt;='Reference (BOYS)'!$L$7,95,IF(L61&gt;'Reference (BOYS)'!$L$7,95)))))))),"")</f>
        <v>25</v>
      </c>
      <c r="N61" s="235">
        <f>N2/O2*O61</f>
        <v>3</v>
      </c>
      <c r="O61" s="230" t="str">
        <f t="shared" si="18"/>
        <v>3</v>
      </c>
      <c r="P61" s="232">
        <f t="shared" si="26"/>
        <v>22</v>
      </c>
      <c r="Q61" s="236"/>
      <c r="R61" s="230">
        <v>33.520000000000003</v>
      </c>
      <c r="S61" s="235">
        <f>IF(ISNUMBER(R61),IF(R61&lt;='Reference (BOYS)'!$F$10,5,IF(R61&lt;='Reference (BOYS)'!$G$10,10,IF(R61&lt;='Reference (BOYS)'!$H$10,25,IF(R61&lt;='Reference (BOYS)'!$I$10,50,IF(R61&lt;='Reference (BOYS)'!$J$10,75,IF(R61&lt;='Reference (BOYS)'!$K$10,90,IF(R61&lt;='Reference (BOYS)'!$L$10,95,IF(R61&gt;'Reference (BOYS)'!$L$10,95)))))))),"")</f>
        <v>25</v>
      </c>
      <c r="T61" s="232">
        <f t="shared" si="19"/>
        <v>17</v>
      </c>
      <c r="U61" s="236"/>
      <c r="V61" s="115"/>
      <c r="W61" s="232" t="e">
        <f t="shared" si="20"/>
        <v>#N/A</v>
      </c>
      <c r="X61" s="232"/>
      <c r="Y61" s="236"/>
      <c r="Z61" s="115"/>
      <c r="AA61" s="232" t="e">
        <f t="shared" si="21"/>
        <v>#N/A</v>
      </c>
      <c r="AB61" s="232"/>
      <c r="AC61" s="236"/>
      <c r="AD61" s="115"/>
      <c r="AE61" s="232" t="e">
        <f t="shared" si="22"/>
        <v>#N/A</v>
      </c>
      <c r="AF61" s="232"/>
      <c r="AG61" s="236"/>
      <c r="AH61" s="230">
        <v>35</v>
      </c>
      <c r="AI61" s="235">
        <f>IF(ISNUMBER(AH61),IF(AH61&lt;='Reference (BOYS)'!$F$25,5,IF(AH61&lt;='Reference (BOYS)'!$G$25,10,IF(AH61&lt;='Reference (BOYS)'!$H$25,25,IF(AH61&lt;='Reference (BOYS)'!$I$25,50,IF(AH61&lt;='Reference (BOYS)'!$J$25,75,IF(AH61&lt;='Reference (BOYS)'!$K$25,90,IF(AH61&lt;='Reference (BOYS)'!$L$25,95,IF(AH61&gt;'Reference (BOYS)'!$L$25,95)))))))),"")</f>
        <v>50</v>
      </c>
      <c r="AJ61" s="235">
        <f>AJ2/AK2*AK61</f>
        <v>2.8571428571428572</v>
      </c>
      <c r="AK61" s="230" t="str">
        <f t="shared" si="27"/>
        <v>2</v>
      </c>
      <c r="AL61" s="232">
        <f t="shared" si="23"/>
        <v>18</v>
      </c>
      <c r="AM61" s="236"/>
      <c r="AN61" s="237">
        <v>0.1111111111111111</v>
      </c>
      <c r="AO61" s="235">
        <f>AO2/AP2*AP61</f>
        <v>0.7142857142857143</v>
      </c>
      <c r="AP61" s="230" t="str">
        <f t="shared" si="28"/>
        <v>1</v>
      </c>
      <c r="AQ61" s="232">
        <f>RANK(AN61,AN33:AN62,1)</f>
        <v>18</v>
      </c>
      <c r="AR61" s="236"/>
      <c r="AS61" s="238">
        <v>5.34</v>
      </c>
      <c r="AT61" s="235">
        <f>AT2/AU2*AU61</f>
        <v>1.4285714285714286</v>
      </c>
      <c r="AU61" s="230" t="str">
        <f t="shared" si="29"/>
        <v>1</v>
      </c>
      <c r="AV61" s="232">
        <f t="shared" si="24"/>
        <v>11</v>
      </c>
      <c r="AW61" s="236"/>
      <c r="AX61" s="239">
        <v>8.2420000000000009</v>
      </c>
      <c r="AY61" s="235">
        <f>AY2/AZ2*AZ61</f>
        <v>2.1428571428571428</v>
      </c>
      <c r="AZ61" s="230" t="str">
        <f t="shared" si="30"/>
        <v>1</v>
      </c>
      <c r="BA61" s="232">
        <f>RANK(AX61,AX33:AX62,1)</f>
        <v>17</v>
      </c>
      <c r="BB61" s="232"/>
      <c r="BC61" s="230"/>
      <c r="BD61" s="235">
        <f>BD2/BE2*BE61</f>
        <v>0</v>
      </c>
      <c r="BE61" s="230" t="str">
        <f t="shared" si="15"/>
        <v>0</v>
      </c>
      <c r="BF61" s="232" t="e">
        <f t="shared" si="25"/>
        <v>#N/A</v>
      </c>
      <c r="BG61" s="233"/>
      <c r="BH61" s="232"/>
      <c r="BI61" s="235">
        <f t="shared" si="17"/>
        <v>10.142857142857142</v>
      </c>
      <c r="BJ61" s="232">
        <f t="shared" si="31"/>
        <v>48</v>
      </c>
      <c r="BK61" s="230"/>
      <c r="BL61" s="230"/>
    </row>
    <row r="62" spans="1:64" s="229" customFormat="1">
      <c r="A62" s="230">
        <v>60</v>
      </c>
      <c r="B62" s="229" t="s">
        <v>193</v>
      </c>
      <c r="C62" s="230"/>
      <c r="D62" s="230" t="s">
        <v>95</v>
      </c>
      <c r="E62" s="231" t="s">
        <v>71</v>
      </c>
      <c r="F62" s="230"/>
      <c r="G62" s="232" t="e">
        <f t="shared" si="32"/>
        <v>#DIV/0!</v>
      </c>
      <c r="H62" s="233"/>
      <c r="I62" s="230"/>
      <c r="J62" s="232" t="e">
        <f t="shared" si="33"/>
        <v>#N/A</v>
      </c>
      <c r="K62" s="234"/>
      <c r="L62" s="230">
        <v>140</v>
      </c>
      <c r="M62" s="235">
        <f>IF(ISNUMBER(L62),IF(L62&lt;='Reference (BOYS)'!$F$7,5,IF(L62&lt;='Reference (BOYS)'!$G$7,10,IF(L62&lt;='Reference (BOYS)'!$H$7,25,IF(L62&lt;='Reference (BOYS)'!$I$7,50,IF(L62&lt;='Reference (BOYS)'!$J$7,75,IF(L62&lt;='Reference (BOYS)'!$K$7,90,IF(L62&lt;='Reference (BOYS)'!$L$7,95,IF(L62&gt;'Reference (BOYS)'!$L$7,95)))))))),"")</f>
        <v>25</v>
      </c>
      <c r="N62" s="235">
        <f>N2/O2*O62</f>
        <v>3</v>
      </c>
      <c r="O62" s="230" t="str">
        <f t="shared" si="18"/>
        <v>3</v>
      </c>
      <c r="P62" s="232">
        <f t="shared" si="26"/>
        <v>23</v>
      </c>
      <c r="Q62" s="236"/>
      <c r="R62" s="230">
        <v>35.68</v>
      </c>
      <c r="S62" s="235">
        <f>IF(ISNUMBER(R62),IF(R62&lt;='Reference (BOYS)'!$F$10,5,IF(R62&lt;='Reference (BOYS)'!$G$10,10,IF(R62&lt;='Reference (BOYS)'!$H$10,25,IF(R62&lt;='Reference (BOYS)'!$I$10,50,IF(R62&lt;='Reference (BOYS)'!$J$10,75,IF(R62&lt;='Reference (BOYS)'!$K$10,90,IF(R62&lt;='Reference (BOYS)'!$L$10,95,IF(R62&gt;'Reference (BOYS)'!$L$10,95)))))))),"")</f>
        <v>50</v>
      </c>
      <c r="T62" s="232">
        <f t="shared" si="19"/>
        <v>11</v>
      </c>
      <c r="U62" s="236"/>
      <c r="V62" s="115"/>
      <c r="W62" s="232" t="e">
        <f t="shared" si="20"/>
        <v>#N/A</v>
      </c>
      <c r="X62" s="232"/>
      <c r="Y62" s="236"/>
      <c r="Z62" s="115"/>
      <c r="AA62" s="232" t="e">
        <f t="shared" si="21"/>
        <v>#N/A</v>
      </c>
      <c r="AB62" s="232"/>
      <c r="AC62" s="236"/>
      <c r="AD62" s="115"/>
      <c r="AE62" s="232" t="e">
        <f t="shared" si="22"/>
        <v>#N/A</v>
      </c>
      <c r="AF62" s="232"/>
      <c r="AG62" s="236"/>
      <c r="AH62" s="230">
        <v>40</v>
      </c>
      <c r="AI62" s="235">
        <f>IF(ISNUMBER(AH62),IF(AH62&lt;='Reference (BOYS)'!$F$25,5,IF(AH62&lt;='Reference (BOYS)'!$G$25,10,IF(AH62&lt;='Reference (BOYS)'!$H$25,25,IF(AH62&lt;='Reference (BOYS)'!$I$25,50,IF(AH62&lt;='Reference (BOYS)'!$J$25,75,IF(AH62&lt;='Reference (BOYS)'!$K$25,90,IF(AH62&lt;='Reference (BOYS)'!$L$25,95,IF(AH62&gt;'Reference (BOYS)'!$L$25,95)))))))),"")</f>
        <v>75</v>
      </c>
      <c r="AJ62" s="235">
        <f>AJ2/AK2*AK62</f>
        <v>4.2857142857142856</v>
      </c>
      <c r="AK62" s="230" t="str">
        <f t="shared" si="27"/>
        <v>3</v>
      </c>
      <c r="AL62" s="232">
        <f t="shared" si="23"/>
        <v>5</v>
      </c>
      <c r="AM62" s="236"/>
      <c r="AN62" s="237">
        <v>0.1111111111111111</v>
      </c>
      <c r="AO62" s="235">
        <f>AO2/AP2*AP62</f>
        <v>0.7142857142857143</v>
      </c>
      <c r="AP62" s="230" t="str">
        <f t="shared" si="28"/>
        <v>1</v>
      </c>
      <c r="AQ62" s="232">
        <f>RANK(AN62,AN33:AN62,1)</f>
        <v>18</v>
      </c>
      <c r="AR62" s="236"/>
      <c r="AS62" s="238">
        <v>5.82</v>
      </c>
      <c r="AT62" s="235">
        <f>AT2/AU2*AU62</f>
        <v>1.4285714285714286</v>
      </c>
      <c r="AU62" s="230" t="str">
        <f t="shared" si="29"/>
        <v>1</v>
      </c>
      <c r="AV62" s="232">
        <f t="shared" si="24"/>
        <v>4</v>
      </c>
      <c r="AW62" s="236"/>
      <c r="AX62" s="239">
        <v>8.06</v>
      </c>
      <c r="AY62" s="235">
        <f>AY2/AZ2*AZ62</f>
        <v>2.1428571428571428</v>
      </c>
      <c r="AZ62" s="230" t="str">
        <f t="shared" si="30"/>
        <v>1</v>
      </c>
      <c r="BA62" s="232">
        <f>RANK(AX62,AX33:AX62,1)</f>
        <v>13</v>
      </c>
      <c r="BB62" s="232"/>
      <c r="BC62" s="230"/>
      <c r="BD62" s="235">
        <f>BD2/BE2*BE62</f>
        <v>0</v>
      </c>
      <c r="BE62" s="230" t="str">
        <f t="shared" si="15"/>
        <v>0</v>
      </c>
      <c r="BF62" s="232" t="e">
        <f t="shared" si="25"/>
        <v>#N/A</v>
      </c>
      <c r="BG62" s="233"/>
      <c r="BH62" s="232"/>
      <c r="BI62" s="235">
        <f t="shared" si="17"/>
        <v>11.571428571428571</v>
      </c>
      <c r="BJ62" s="232">
        <f t="shared" si="31"/>
        <v>41</v>
      </c>
      <c r="BK62" s="230"/>
      <c r="BL62" s="230"/>
    </row>
    <row r="63" spans="1:64" s="229" customFormat="1">
      <c r="A63" s="230">
        <v>61</v>
      </c>
      <c r="B63" s="229" t="s">
        <v>195</v>
      </c>
      <c r="C63" s="230"/>
      <c r="D63" s="230" t="s">
        <v>95</v>
      </c>
      <c r="E63" s="231" t="s">
        <v>71</v>
      </c>
      <c r="F63" s="230"/>
      <c r="G63" s="232" t="e">
        <f t="shared" si="32"/>
        <v>#DIV/0!</v>
      </c>
      <c r="H63" s="233"/>
      <c r="I63" s="230"/>
      <c r="J63" s="232" t="e">
        <f t="shared" si="33"/>
        <v>#N/A</v>
      </c>
      <c r="K63" s="234"/>
      <c r="L63" s="230">
        <v>137</v>
      </c>
      <c r="M63" s="235">
        <f>IF(ISNUMBER(L63),IF(L63&lt;='Reference (BOYS)'!$F$7,5,IF(L63&lt;='Reference (BOYS)'!$G$7,10,IF(L63&lt;='Reference (BOYS)'!$H$7,25,IF(L63&lt;='Reference (BOYS)'!$I$7,50,IF(L63&lt;='Reference (BOYS)'!$J$7,75,IF(L63&lt;='Reference (BOYS)'!$K$7,90,IF(L63&lt;='Reference (BOYS)'!$L$7,95,IF(L63&gt;'Reference (BOYS)'!$L$7,95)))))))),"")</f>
        <v>10</v>
      </c>
      <c r="N63" s="235">
        <f>N4/O4*O63</f>
        <v>2</v>
      </c>
      <c r="O63" s="230" t="str">
        <f t="shared" si="18"/>
        <v>2</v>
      </c>
      <c r="P63" s="232" t="e">
        <f t="shared" si="26"/>
        <v>#N/A</v>
      </c>
      <c r="Q63" s="236"/>
      <c r="R63" s="230">
        <v>28.42</v>
      </c>
      <c r="S63" s="235">
        <f>IF(ISNUMBER(R63),IF(R63&lt;='Reference (BOYS)'!$F$10,5,IF(R63&lt;='Reference (BOYS)'!$G$10,10,IF(R63&lt;='Reference (BOYS)'!$H$10,25,IF(R63&lt;='Reference (BOYS)'!$I$10,50,IF(R63&lt;='Reference (BOYS)'!$J$10,75,IF(R63&lt;='Reference (BOYS)'!$K$10,90,IF(R63&lt;='Reference (BOYS)'!$L$10,95,IF(R63&gt;'Reference (BOYS)'!$L$10,95)))))))),"")</f>
        <v>10</v>
      </c>
      <c r="T63" s="232" t="e">
        <f t="shared" si="19"/>
        <v>#N/A</v>
      </c>
      <c r="U63" s="236"/>
      <c r="V63" s="115"/>
      <c r="W63" s="232" t="e">
        <f t="shared" si="20"/>
        <v>#N/A</v>
      </c>
      <c r="X63" s="232"/>
      <c r="Y63" s="236"/>
      <c r="Z63" s="115"/>
      <c r="AA63" s="232" t="e">
        <f t="shared" si="21"/>
        <v>#N/A</v>
      </c>
      <c r="AB63" s="232"/>
      <c r="AC63" s="236"/>
      <c r="AD63" s="115"/>
      <c r="AE63" s="232" t="e">
        <f t="shared" si="22"/>
        <v>#N/A</v>
      </c>
      <c r="AF63" s="232"/>
      <c r="AG63" s="236"/>
      <c r="AH63" s="230">
        <v>38</v>
      </c>
      <c r="AI63" s="235">
        <f>IF(ISNUMBER(AH63),IF(AH63&lt;='Reference (BOYS)'!$F$25,5,IF(AH63&lt;='Reference (BOYS)'!$G$25,10,IF(AH63&lt;='Reference (BOYS)'!$H$25,25,IF(AH63&lt;='Reference (BOYS)'!$I$25,50,IF(AH63&lt;='Reference (BOYS)'!$J$25,75,IF(AH63&lt;='Reference (BOYS)'!$K$25,90,IF(AH63&lt;='Reference (BOYS)'!$L$25,95,IF(AH63&gt;'Reference (BOYS)'!$L$25,95)))))))),"")</f>
        <v>75</v>
      </c>
      <c r="AJ63" s="235">
        <f>AJ4/AK4*AK63</f>
        <v>2.8571428571428572</v>
      </c>
      <c r="AK63" s="230" t="str">
        <f t="shared" si="27"/>
        <v>2</v>
      </c>
      <c r="AL63" s="232">
        <f t="shared" si="23"/>
        <v>10</v>
      </c>
      <c r="AM63" s="236"/>
      <c r="AN63" s="237">
        <v>0.11527777777777777</v>
      </c>
      <c r="AO63" s="235">
        <f>AO4/AP4*AP63</f>
        <v>0.7142857142857143</v>
      </c>
      <c r="AP63" s="230" t="str">
        <f t="shared" si="28"/>
        <v>1</v>
      </c>
      <c r="AQ63" s="232">
        <f>RANK(AN63,AN35:AN64,1)</f>
        <v>21</v>
      </c>
      <c r="AR63" s="236"/>
      <c r="AS63" s="238">
        <v>4.67</v>
      </c>
      <c r="AT63" s="235">
        <f>AT4/AU4*AU63</f>
        <v>1.4285714285714286</v>
      </c>
      <c r="AU63" s="230" t="str">
        <f t="shared" si="29"/>
        <v>1</v>
      </c>
      <c r="AV63" s="232" t="e">
        <f t="shared" si="24"/>
        <v>#N/A</v>
      </c>
      <c r="AW63" s="236"/>
      <c r="AX63" s="239">
        <v>8.1460000000000008</v>
      </c>
      <c r="AY63" s="235">
        <f>AY4/AZ4*AZ63</f>
        <v>2.1428571428571428</v>
      </c>
      <c r="AZ63" s="230" t="str">
        <f t="shared" si="30"/>
        <v>1</v>
      </c>
      <c r="BA63" s="232">
        <f>RANK(AX63,AX35:AX64,1)</f>
        <v>13</v>
      </c>
      <c r="BB63" s="232"/>
      <c r="BC63" s="230"/>
      <c r="BD63" s="235">
        <f>BD4/BE4*BE63</f>
        <v>0</v>
      </c>
      <c r="BE63" s="230" t="str">
        <f t="shared" si="15"/>
        <v>0</v>
      </c>
      <c r="BF63" s="232" t="e">
        <f t="shared" si="25"/>
        <v>#N/A</v>
      </c>
      <c r="BG63" s="233"/>
      <c r="BH63" s="232"/>
      <c r="BI63" s="235">
        <f t="shared" si="17"/>
        <v>9.1428571428571441</v>
      </c>
      <c r="BJ63" s="232">
        <f t="shared" si="31"/>
        <v>54</v>
      </c>
      <c r="BK63" s="230"/>
      <c r="BL63" s="230"/>
    </row>
    <row r="64" spans="1:64" s="229" customFormat="1">
      <c r="A64" s="230">
        <v>62</v>
      </c>
      <c r="B64" s="229" t="s">
        <v>196</v>
      </c>
      <c r="C64" s="230"/>
      <c r="D64" s="230" t="s">
        <v>95</v>
      </c>
      <c r="E64" s="231" t="s">
        <v>71</v>
      </c>
      <c r="F64" s="230"/>
      <c r="G64" s="232" t="e">
        <f t="shared" si="32"/>
        <v>#DIV/0!</v>
      </c>
      <c r="H64" s="233"/>
      <c r="I64" s="230"/>
      <c r="J64" s="232" t="e">
        <f t="shared" si="33"/>
        <v>#N/A</v>
      </c>
      <c r="K64" s="234"/>
      <c r="L64" s="230">
        <v>150</v>
      </c>
      <c r="M64" s="235">
        <f>IF(ISNUMBER(L64),IF(L64&lt;='Reference (BOYS)'!$F$7,5,IF(L64&lt;='Reference (BOYS)'!$G$7,10,IF(L64&lt;='Reference (BOYS)'!$H$7,25,IF(L64&lt;='Reference (BOYS)'!$I$7,50,IF(L64&lt;='Reference (BOYS)'!$J$7,75,IF(L64&lt;='Reference (BOYS)'!$K$7,90,IF(L64&lt;='Reference (BOYS)'!$L$7,95,IF(L64&gt;'Reference (BOYS)'!$L$7,95)))))))),"")</f>
        <v>50</v>
      </c>
      <c r="N64" s="235">
        <f>N4/O4*O64</f>
        <v>4</v>
      </c>
      <c r="O64" s="230" t="str">
        <f t="shared" si="18"/>
        <v>4</v>
      </c>
      <c r="P64" s="232" t="e">
        <f t="shared" si="26"/>
        <v>#N/A</v>
      </c>
      <c r="Q64" s="236"/>
      <c r="R64" s="230">
        <v>49.28</v>
      </c>
      <c r="S64" s="235">
        <f>IF(ISNUMBER(R64),IF(R64&lt;='Reference (BOYS)'!$F$10,5,IF(R64&lt;='Reference (BOYS)'!$G$10,10,IF(R64&lt;='Reference (BOYS)'!$H$10,25,IF(R64&lt;='Reference (BOYS)'!$I$10,50,IF(R64&lt;='Reference (BOYS)'!$J$10,75,IF(R64&lt;='Reference (BOYS)'!$K$10,90,IF(R64&lt;='Reference (BOYS)'!$L$10,95,IF(R64&gt;'Reference (BOYS)'!$L$10,95)))))))),"")</f>
        <v>90</v>
      </c>
      <c r="T64" s="232" t="e">
        <f t="shared" si="19"/>
        <v>#N/A</v>
      </c>
      <c r="U64" s="236"/>
      <c r="V64" s="115"/>
      <c r="W64" s="232" t="e">
        <f t="shared" si="20"/>
        <v>#N/A</v>
      </c>
      <c r="X64" s="232"/>
      <c r="Y64" s="236"/>
      <c r="Z64" s="115"/>
      <c r="AA64" s="232" t="e">
        <f t="shared" si="21"/>
        <v>#N/A</v>
      </c>
      <c r="AB64" s="232"/>
      <c r="AC64" s="236"/>
      <c r="AD64" s="115"/>
      <c r="AE64" s="232" t="e">
        <f t="shared" si="22"/>
        <v>#N/A</v>
      </c>
      <c r="AF64" s="232"/>
      <c r="AG64" s="236"/>
      <c r="AH64" s="230">
        <v>32</v>
      </c>
      <c r="AI64" s="235">
        <f>IF(ISNUMBER(AH64),IF(AH64&lt;='Reference (BOYS)'!$F$25,5,IF(AH64&lt;='Reference (BOYS)'!$G$25,10,IF(AH64&lt;='Reference (BOYS)'!$H$25,25,IF(AH64&lt;='Reference (BOYS)'!$I$25,50,IF(AH64&lt;='Reference (BOYS)'!$J$25,75,IF(AH64&lt;='Reference (BOYS)'!$K$25,90,IF(AH64&lt;='Reference (BOYS)'!$L$25,95,IF(AH64&gt;'Reference (BOYS)'!$L$25,95)))))))),"")</f>
        <v>25</v>
      </c>
      <c r="AJ64" s="235">
        <f>AJ4/AK4*AK64</f>
        <v>1.4285714285714286</v>
      </c>
      <c r="AK64" s="230" t="str">
        <f t="shared" si="27"/>
        <v>1</v>
      </c>
      <c r="AL64" s="232" t="e">
        <f t="shared" si="23"/>
        <v>#N/A</v>
      </c>
      <c r="AM64" s="236"/>
      <c r="AN64" s="237">
        <v>0.14305555555555557</v>
      </c>
      <c r="AO64" s="235">
        <f>AO4/AP4*AP64</f>
        <v>0.7142857142857143</v>
      </c>
      <c r="AP64" s="230" t="str">
        <f t="shared" si="28"/>
        <v>1</v>
      </c>
      <c r="AQ64" s="232">
        <f>RANK(AN64,AN35:AN64,1)</f>
        <v>27</v>
      </c>
      <c r="AR64" s="236"/>
      <c r="AS64" s="238">
        <v>4.75</v>
      </c>
      <c r="AT64" s="235">
        <f>AT4/AU4*AU64</f>
        <v>1.4285714285714286</v>
      </c>
      <c r="AU64" s="230" t="str">
        <f t="shared" si="29"/>
        <v>1</v>
      </c>
      <c r="AV64" s="232" t="e">
        <f t="shared" si="24"/>
        <v>#N/A</v>
      </c>
      <c r="AW64" s="236"/>
      <c r="AX64" s="239">
        <v>9.0489999999999995</v>
      </c>
      <c r="AY64" s="235">
        <f>AY4/AZ4*AZ64</f>
        <v>2.1428571428571428</v>
      </c>
      <c r="AZ64" s="230" t="str">
        <f t="shared" si="30"/>
        <v>1</v>
      </c>
      <c r="BA64" s="232">
        <f>RANK(AX64,AX35:AX64,1)</f>
        <v>27</v>
      </c>
      <c r="BB64" s="232"/>
      <c r="BC64" s="230"/>
      <c r="BD64" s="235">
        <f>BD4/BE4*BE64</f>
        <v>0</v>
      </c>
      <c r="BE64" s="230" t="str">
        <f t="shared" si="15"/>
        <v>0</v>
      </c>
      <c r="BF64" s="232" t="e">
        <f t="shared" si="25"/>
        <v>#N/A</v>
      </c>
      <c r="BG64" s="233"/>
      <c r="BH64" s="232"/>
      <c r="BI64" s="235">
        <f t="shared" si="17"/>
        <v>9.7142857142857153</v>
      </c>
      <c r="BJ64" s="232">
        <f t="shared" si="31"/>
        <v>52</v>
      </c>
      <c r="BK64" s="230"/>
      <c r="BL64" s="230"/>
    </row>
    <row r="65" spans="1:64" s="112" customFormat="1">
      <c r="A65" s="104">
        <v>63</v>
      </c>
      <c r="B65" s="112" t="s">
        <v>197</v>
      </c>
      <c r="C65" s="105"/>
      <c r="D65" s="104" t="s">
        <v>95</v>
      </c>
      <c r="E65" s="122" t="s">
        <v>71</v>
      </c>
      <c r="F65" s="105"/>
      <c r="G65" s="108" t="e">
        <f t="shared" si="32"/>
        <v>#DIV/0!</v>
      </c>
      <c r="H65" s="109"/>
      <c r="I65" s="105"/>
      <c r="J65" s="108" t="e">
        <f t="shared" si="33"/>
        <v>#N/A</v>
      </c>
      <c r="K65" s="138"/>
      <c r="L65" s="105">
        <v>155</v>
      </c>
      <c r="M65" s="107">
        <f>IF(ISNUMBER(L65),IF(L65&lt;='Reference (BOYS)'!$F$7,5,IF(L65&lt;='Reference (BOYS)'!$G$7,10,IF(L65&lt;='Reference (BOYS)'!$H$7,25,IF(L65&lt;='Reference (BOYS)'!$I$7,50,IF(L65&lt;='Reference (BOYS)'!$J$7,75,IF(L65&lt;='Reference (BOYS)'!$K$7,90,IF(L65&lt;='Reference (BOYS)'!$L$7,95,IF(L65&gt;'Reference (BOYS)'!$L$7,95)))))))),"")</f>
        <v>75</v>
      </c>
      <c r="N65" s="107">
        <f>N6/O6*O65</f>
        <v>5</v>
      </c>
      <c r="O65" s="104" t="str">
        <f t="shared" si="18"/>
        <v>5</v>
      </c>
      <c r="P65" s="108" t="e">
        <f t="shared" si="26"/>
        <v>#N/A</v>
      </c>
      <c r="Q65" s="113"/>
      <c r="R65" s="105">
        <v>39.26</v>
      </c>
      <c r="S65" s="107">
        <f>IF(ISNUMBER(R65),IF(R65&lt;='Reference (BOYS)'!$F$10,5,IF(R65&lt;='Reference (BOYS)'!$G$10,10,IF(R65&lt;='Reference (BOYS)'!$H$10,25,IF(R65&lt;='Reference (BOYS)'!$I$10,50,IF(R65&lt;='Reference (BOYS)'!$J$10,75,IF(R65&lt;='Reference (BOYS)'!$K$10,90,IF(R65&lt;='Reference (BOYS)'!$L$10,95,IF(R65&gt;'Reference (BOYS)'!$L$10,95)))))))),"")</f>
        <v>50</v>
      </c>
      <c r="T65" s="108" t="e">
        <f t="shared" si="19"/>
        <v>#N/A</v>
      </c>
      <c r="U65" s="113"/>
      <c r="V65" s="134"/>
      <c r="W65" s="108" t="e">
        <f t="shared" si="20"/>
        <v>#N/A</v>
      </c>
      <c r="X65" s="114"/>
      <c r="Y65" s="113"/>
      <c r="Z65" s="134"/>
      <c r="AA65" s="108" t="e">
        <f t="shared" si="21"/>
        <v>#N/A</v>
      </c>
      <c r="AB65" s="114"/>
      <c r="AC65" s="113"/>
      <c r="AD65" s="134"/>
      <c r="AE65" s="108" t="e">
        <f t="shared" si="22"/>
        <v>#N/A</v>
      </c>
      <c r="AF65" s="114"/>
      <c r="AG65" s="113"/>
      <c r="AH65" s="105">
        <v>28</v>
      </c>
      <c r="AI65" s="107">
        <f>IF(ISNUMBER(AH65),IF(AH65&lt;='Reference (BOYS)'!$F$25,5,IF(AH65&lt;='Reference (BOYS)'!$G$25,10,IF(AH65&lt;='Reference (BOYS)'!$H$25,25,IF(AH65&lt;='Reference (BOYS)'!$I$25,50,IF(AH65&lt;='Reference (BOYS)'!$J$25,75,IF(AH65&lt;='Reference (BOYS)'!$K$25,90,IF(AH65&lt;='Reference (BOYS)'!$L$25,95,IF(AH65&gt;'Reference (BOYS)'!$L$25,95)))))))),"")</f>
        <v>10</v>
      </c>
      <c r="AJ65" s="107">
        <f>AJ6/AK6*AK65</f>
        <v>1.4285714285714286</v>
      </c>
      <c r="AK65" s="104" t="str">
        <f t="shared" si="27"/>
        <v>1</v>
      </c>
      <c r="AL65" s="108">
        <f t="shared" si="23"/>
        <v>30</v>
      </c>
      <c r="AM65" s="113"/>
      <c r="AN65" s="187">
        <v>0.12222222222222223</v>
      </c>
      <c r="AO65" s="107">
        <f>AO6/AP6*AP65</f>
        <v>0.7142857142857143</v>
      </c>
      <c r="AP65" s="104" t="str">
        <f t="shared" si="28"/>
        <v>1</v>
      </c>
      <c r="AQ65" s="108">
        <f>RANK(AN65,AN37:AN66,1)</f>
        <v>23</v>
      </c>
      <c r="AR65" s="113"/>
      <c r="AS65" s="186">
        <v>4.8499999999999996</v>
      </c>
      <c r="AT65" s="107">
        <f>AT6/AU6*AU65</f>
        <v>1.4285714285714286</v>
      </c>
      <c r="AU65" s="104" t="str">
        <f t="shared" si="29"/>
        <v>1</v>
      </c>
      <c r="AV65" s="108" t="e">
        <f t="shared" si="24"/>
        <v>#N/A</v>
      </c>
      <c r="AW65" s="113"/>
      <c r="AX65" s="192">
        <v>9.8330000000000002</v>
      </c>
      <c r="AY65" s="107">
        <f>AY6/AZ6*AZ65</f>
        <v>2.1428571428571428</v>
      </c>
      <c r="AZ65" s="104" t="str">
        <f t="shared" si="30"/>
        <v>1</v>
      </c>
      <c r="BA65" s="108">
        <f>RANK(AX65,AX37:AX66,1)</f>
        <v>29</v>
      </c>
      <c r="BB65" s="114"/>
      <c r="BC65" s="105"/>
      <c r="BD65" s="107" t="e">
        <f>BD6/BE6*BE65</f>
        <v>#DIV/0!</v>
      </c>
      <c r="BE65" s="104" t="str">
        <f t="shared" si="15"/>
        <v>0</v>
      </c>
      <c r="BF65" s="108" t="e">
        <f t="shared" si="25"/>
        <v>#N/A</v>
      </c>
      <c r="BG65" s="109"/>
      <c r="BH65" s="114"/>
      <c r="BI65" s="107" t="e">
        <f t="shared" si="17"/>
        <v>#DIV/0!</v>
      </c>
      <c r="BJ65" s="111" t="e">
        <f t="shared" si="31"/>
        <v>#DIV/0!</v>
      </c>
      <c r="BK65" s="105"/>
      <c r="BL65" s="105"/>
    </row>
    <row r="66" spans="1:64" s="112" customFormat="1">
      <c r="A66" s="104">
        <v>64</v>
      </c>
      <c r="B66" s="112" t="s">
        <v>198</v>
      </c>
      <c r="C66" s="105"/>
      <c r="D66" s="104" t="s">
        <v>95</v>
      </c>
      <c r="E66" s="122" t="s">
        <v>71</v>
      </c>
      <c r="F66" s="105"/>
      <c r="G66" s="108" t="e">
        <f t="shared" si="32"/>
        <v>#DIV/0!</v>
      </c>
      <c r="H66" s="109"/>
      <c r="I66" s="105"/>
      <c r="J66" s="108" t="e">
        <f t="shared" si="33"/>
        <v>#N/A</v>
      </c>
      <c r="K66" s="138"/>
      <c r="L66" s="105">
        <v>142</v>
      </c>
      <c r="M66" s="107">
        <f>IF(ISNUMBER(L66),IF(L66&lt;='Reference (BOYS)'!$F$7,5,IF(L66&lt;='Reference (BOYS)'!$G$7,10,IF(L66&lt;='Reference (BOYS)'!$H$7,25,IF(L66&lt;='Reference (BOYS)'!$I$7,50,IF(L66&lt;='Reference (BOYS)'!$J$7,75,IF(L66&lt;='Reference (BOYS)'!$K$7,90,IF(L66&lt;='Reference (BOYS)'!$L$7,95,IF(L66&gt;'Reference (BOYS)'!$L$7,95)))))))),"")</f>
        <v>25</v>
      </c>
      <c r="N66" s="107">
        <f>N6/O6*O66</f>
        <v>3</v>
      </c>
      <c r="O66" s="104" t="str">
        <f t="shared" si="18"/>
        <v>3</v>
      </c>
      <c r="P66" s="108">
        <f t="shared" si="26"/>
        <v>19</v>
      </c>
      <c r="Q66" s="113"/>
      <c r="R66" s="105">
        <v>31</v>
      </c>
      <c r="S66" s="107">
        <f>IF(ISNUMBER(R66),IF(R66&lt;='Reference (BOYS)'!$F$10,5,IF(R66&lt;='Reference (BOYS)'!$G$10,10,IF(R66&lt;='Reference (BOYS)'!$H$10,25,IF(R66&lt;='Reference (BOYS)'!$I$10,50,IF(R66&lt;='Reference (BOYS)'!$J$10,75,IF(R66&lt;='Reference (BOYS)'!$K$10,90,IF(R66&lt;='Reference (BOYS)'!$L$10,95,IF(R66&gt;'Reference (BOYS)'!$L$10,95)))))))),"")</f>
        <v>25</v>
      </c>
      <c r="T66" s="108" t="e">
        <f t="shared" si="19"/>
        <v>#N/A</v>
      </c>
      <c r="U66" s="113"/>
      <c r="V66" s="134"/>
      <c r="W66" s="108" t="e">
        <f t="shared" si="20"/>
        <v>#N/A</v>
      </c>
      <c r="X66" s="114"/>
      <c r="Y66" s="113"/>
      <c r="Z66" s="134"/>
      <c r="AA66" s="108" t="e">
        <f t="shared" si="21"/>
        <v>#N/A</v>
      </c>
      <c r="AB66" s="114"/>
      <c r="AC66" s="113"/>
      <c r="AD66" s="134"/>
      <c r="AE66" s="108" t="e">
        <f t="shared" si="22"/>
        <v>#N/A</v>
      </c>
      <c r="AF66" s="114"/>
      <c r="AG66" s="113"/>
      <c r="AH66" s="105">
        <v>38</v>
      </c>
      <c r="AI66" s="107">
        <f>IF(ISNUMBER(AH66),IF(AH66&lt;='Reference (BOYS)'!$F$25,5,IF(AH66&lt;='Reference (BOYS)'!$G$25,10,IF(AH66&lt;='Reference (BOYS)'!$H$25,25,IF(AH66&lt;='Reference (BOYS)'!$I$25,50,IF(AH66&lt;='Reference (BOYS)'!$J$25,75,IF(AH66&lt;='Reference (BOYS)'!$K$25,90,IF(AH66&lt;='Reference (BOYS)'!$L$25,95,IF(AH66&gt;'Reference (BOYS)'!$L$25,95)))))))),"")</f>
        <v>75</v>
      </c>
      <c r="AJ66" s="107">
        <f>AJ6/AK6*AK66</f>
        <v>2.8571428571428572</v>
      </c>
      <c r="AK66" s="104" t="str">
        <f t="shared" si="27"/>
        <v>2</v>
      </c>
      <c r="AL66" s="108">
        <f t="shared" si="23"/>
        <v>10</v>
      </c>
      <c r="AM66" s="113"/>
      <c r="AN66" s="187">
        <v>0.1013888888888889</v>
      </c>
      <c r="AO66" s="107">
        <f>AO6/AP6*AP66</f>
        <v>0.7142857142857143</v>
      </c>
      <c r="AP66" s="104" t="str">
        <f t="shared" si="28"/>
        <v>1</v>
      </c>
      <c r="AQ66" s="108">
        <f>RANK(AN66,AN37:AN66,1)</f>
        <v>3</v>
      </c>
      <c r="AR66" s="113"/>
      <c r="AS66" s="186">
        <v>5.54</v>
      </c>
      <c r="AT66" s="107">
        <f>AT6/AU6*AU66</f>
        <v>1.4285714285714286</v>
      </c>
      <c r="AU66" s="104" t="str">
        <f t="shared" si="29"/>
        <v>1</v>
      </c>
      <c r="AV66" s="108" t="e">
        <f t="shared" si="24"/>
        <v>#N/A</v>
      </c>
      <c r="AW66" s="113"/>
      <c r="AX66" s="192">
        <v>7.8639999999999999</v>
      </c>
      <c r="AY66" s="107">
        <f>AY6/AZ6*AZ66</f>
        <v>2.1428571428571428</v>
      </c>
      <c r="AZ66" s="104" t="str">
        <f t="shared" si="30"/>
        <v>1</v>
      </c>
      <c r="BA66" s="108">
        <f>RANK(AX66,AX37:AX66,1)</f>
        <v>6</v>
      </c>
      <c r="BB66" s="114"/>
      <c r="BC66" s="105"/>
      <c r="BD66" s="107" t="e">
        <f>BD6/BE6*BE66</f>
        <v>#DIV/0!</v>
      </c>
      <c r="BE66" s="104" t="str">
        <f t="shared" si="15"/>
        <v>0</v>
      </c>
      <c r="BF66" s="108" t="e">
        <f t="shared" si="25"/>
        <v>#N/A</v>
      </c>
      <c r="BG66" s="109"/>
      <c r="BH66" s="114"/>
      <c r="BI66" s="107" t="e">
        <f t="shared" si="17"/>
        <v>#DIV/0!</v>
      </c>
      <c r="BJ66" s="111" t="e">
        <f t="shared" si="31"/>
        <v>#DIV/0!</v>
      </c>
      <c r="BK66" s="105"/>
      <c r="BL66" s="105"/>
    </row>
    <row r="67" spans="1:64" s="229" customFormat="1">
      <c r="A67" s="230">
        <v>65</v>
      </c>
      <c r="B67" s="229" t="s">
        <v>199</v>
      </c>
      <c r="C67" s="230"/>
      <c r="D67" s="230" t="s">
        <v>95</v>
      </c>
      <c r="E67" s="231" t="s">
        <v>71</v>
      </c>
      <c r="F67" s="230"/>
      <c r="G67" s="232" t="e">
        <f t="shared" si="32"/>
        <v>#DIV/0!</v>
      </c>
      <c r="H67" s="233"/>
      <c r="I67" s="230"/>
      <c r="J67" s="232" t="e">
        <f t="shared" si="33"/>
        <v>#N/A</v>
      </c>
      <c r="K67" s="234"/>
      <c r="L67" s="230">
        <v>138</v>
      </c>
      <c r="M67" s="235">
        <f>IF(ISNUMBER(L67),IF(L67&lt;='Reference (BOYS)'!$F$7,5,IF(L67&lt;='Reference (BOYS)'!$G$7,10,IF(L67&lt;='Reference (BOYS)'!$H$7,25,IF(L67&lt;='Reference (BOYS)'!$I$7,50,IF(L67&lt;='Reference (BOYS)'!$J$7,75,IF(L67&lt;='Reference (BOYS)'!$K$7,90,IF(L67&lt;='Reference (BOYS)'!$L$7,95,IF(L67&gt;'Reference (BOYS)'!$L$7,95)))))))),"")</f>
        <v>10</v>
      </c>
      <c r="N67" s="235">
        <f>N8/O8*O67</f>
        <v>2</v>
      </c>
      <c r="O67" s="230" t="str">
        <f t="shared" si="18"/>
        <v>2</v>
      </c>
      <c r="P67" s="232">
        <f t="shared" si="26"/>
        <v>26</v>
      </c>
      <c r="Q67" s="236"/>
      <c r="R67" s="230">
        <v>33.700000000000003</v>
      </c>
      <c r="S67" s="235">
        <f>IF(ISNUMBER(R67),IF(R67&lt;='Reference (BOYS)'!$F$10,5,IF(R67&lt;='Reference (BOYS)'!$G$10,10,IF(R67&lt;='Reference (BOYS)'!$H$10,25,IF(R67&lt;='Reference (BOYS)'!$I$10,50,IF(R67&lt;='Reference (BOYS)'!$J$10,75,IF(R67&lt;='Reference (BOYS)'!$K$10,90,IF(R67&lt;='Reference (BOYS)'!$L$10,95,IF(R67&gt;'Reference (BOYS)'!$L$10,95)))))))),"")</f>
        <v>25</v>
      </c>
      <c r="T67" s="232" t="e">
        <f t="shared" si="19"/>
        <v>#N/A</v>
      </c>
      <c r="U67" s="236"/>
      <c r="V67" s="115"/>
      <c r="W67" s="232" t="e">
        <f t="shared" si="20"/>
        <v>#N/A</v>
      </c>
      <c r="X67" s="232"/>
      <c r="Y67" s="236"/>
      <c r="Z67" s="115"/>
      <c r="AA67" s="232" t="e">
        <f t="shared" si="21"/>
        <v>#N/A</v>
      </c>
      <c r="AB67" s="232"/>
      <c r="AC67" s="236"/>
      <c r="AD67" s="115"/>
      <c r="AE67" s="232" t="e">
        <f t="shared" si="22"/>
        <v>#N/A</v>
      </c>
      <c r="AF67" s="232"/>
      <c r="AG67" s="236"/>
      <c r="AH67" s="230">
        <v>35</v>
      </c>
      <c r="AI67" s="235">
        <f>IF(ISNUMBER(AH67),IF(AH67&lt;='Reference (BOYS)'!$F$25,5,IF(AH67&lt;='Reference (BOYS)'!$G$25,10,IF(AH67&lt;='Reference (BOYS)'!$H$25,25,IF(AH67&lt;='Reference (BOYS)'!$I$25,50,IF(AH67&lt;='Reference (BOYS)'!$J$25,75,IF(AH67&lt;='Reference (BOYS)'!$K$25,90,IF(AH67&lt;='Reference (BOYS)'!$L$25,95,IF(AH67&gt;'Reference (BOYS)'!$L$25,95)))))))),"")</f>
        <v>50</v>
      </c>
      <c r="AJ67" s="235">
        <f>AJ8/AK8*AK67</f>
        <v>2.8571428571428572</v>
      </c>
      <c r="AK67" s="230" t="str">
        <f t="shared" si="27"/>
        <v>2</v>
      </c>
      <c r="AL67" s="232">
        <f t="shared" si="23"/>
        <v>18</v>
      </c>
      <c r="AM67" s="236"/>
      <c r="AN67" s="237">
        <v>0.1111111111111111</v>
      </c>
      <c r="AO67" s="235">
        <f>AO8/AP8*AP67</f>
        <v>0.7142857142857143</v>
      </c>
      <c r="AP67" s="230" t="str">
        <f t="shared" si="28"/>
        <v>1</v>
      </c>
      <c r="AQ67" s="232">
        <f>RANK(AN67,AN39:AN68,1)</f>
        <v>17</v>
      </c>
      <c r="AR67" s="236"/>
      <c r="AS67" s="238">
        <v>5.86</v>
      </c>
      <c r="AT67" s="235">
        <f>AT8/AU8*AU67</f>
        <v>1.4285714285714286</v>
      </c>
      <c r="AU67" s="230" t="str">
        <f t="shared" si="29"/>
        <v>1</v>
      </c>
      <c r="AV67" s="232" t="e">
        <f t="shared" si="24"/>
        <v>#N/A</v>
      </c>
      <c r="AW67" s="236"/>
      <c r="AX67" s="239">
        <v>8.2089999999999996</v>
      </c>
      <c r="AY67" s="235">
        <f>AY8/AZ8*AZ67</f>
        <v>2.1428571428571428</v>
      </c>
      <c r="AZ67" s="230" t="str">
        <f t="shared" si="30"/>
        <v>1</v>
      </c>
      <c r="BA67" s="232">
        <f>RANK(AX67,AX39:AX68,1)</f>
        <v>14</v>
      </c>
      <c r="BB67" s="232"/>
      <c r="BC67" s="230"/>
      <c r="BD67" s="235" t="e">
        <f>BD8/BE8*BE67</f>
        <v>#DIV/0!</v>
      </c>
      <c r="BE67" s="230" t="str">
        <f t="shared" si="15"/>
        <v>0</v>
      </c>
      <c r="BF67" s="232" t="e">
        <f t="shared" si="25"/>
        <v>#N/A</v>
      </c>
      <c r="BG67" s="233"/>
      <c r="BH67" s="232"/>
      <c r="BI67" s="235" t="e">
        <f t="shared" si="17"/>
        <v>#DIV/0!</v>
      </c>
      <c r="BJ67" s="232" t="e">
        <f t="shared" ref="BJ67:BJ72" si="34">RANK(BI67,$BI$3:$BI$62)</f>
        <v>#DIV/0!</v>
      </c>
      <c r="BK67" s="230"/>
      <c r="BL67" s="230"/>
    </row>
    <row r="68" spans="1:64" s="229" customFormat="1">
      <c r="A68" s="230">
        <v>66</v>
      </c>
      <c r="B68" s="229" t="s">
        <v>200</v>
      </c>
      <c r="C68" s="230"/>
      <c r="D68" s="230" t="s">
        <v>95</v>
      </c>
      <c r="E68" s="231" t="s">
        <v>71</v>
      </c>
      <c r="F68" s="230"/>
      <c r="G68" s="232" t="e">
        <f t="shared" si="32"/>
        <v>#DIV/0!</v>
      </c>
      <c r="H68" s="233"/>
      <c r="I68" s="230"/>
      <c r="J68" s="232" t="e">
        <f t="shared" si="33"/>
        <v>#N/A</v>
      </c>
      <c r="K68" s="234"/>
      <c r="L68" s="230">
        <v>136</v>
      </c>
      <c r="M68" s="235">
        <f>IF(ISNUMBER(L68),IF(L68&lt;='Reference (BOYS)'!$F$7,5,IF(L68&lt;='Reference (BOYS)'!$G$7,10,IF(L68&lt;='Reference (BOYS)'!$H$7,25,IF(L68&lt;='Reference (BOYS)'!$I$7,50,IF(L68&lt;='Reference (BOYS)'!$J$7,75,IF(L68&lt;='Reference (BOYS)'!$K$7,90,IF(L68&lt;='Reference (BOYS)'!$L$7,95,IF(L68&gt;'Reference (BOYS)'!$L$7,95)))))))),"")</f>
        <v>5</v>
      </c>
      <c r="N68" s="235">
        <f>N8/O8*O68</f>
        <v>1</v>
      </c>
      <c r="O68" s="230" t="str">
        <f t="shared" si="18"/>
        <v>1</v>
      </c>
      <c r="P68" s="232">
        <f t="shared" si="26"/>
        <v>27</v>
      </c>
      <c r="Q68" s="236"/>
      <c r="R68" s="230">
        <v>28.24</v>
      </c>
      <c r="S68" s="235">
        <f>IF(ISNUMBER(R68),IF(R68&lt;='Reference (BOYS)'!$F$10,5,IF(R68&lt;='Reference (BOYS)'!$G$10,10,IF(R68&lt;='Reference (BOYS)'!$H$10,25,IF(R68&lt;='Reference (BOYS)'!$I$10,50,IF(R68&lt;='Reference (BOYS)'!$J$10,75,IF(R68&lt;='Reference (BOYS)'!$K$10,90,IF(R68&lt;='Reference (BOYS)'!$L$10,95,IF(R68&gt;'Reference (BOYS)'!$L$10,95)))))))),"")</f>
        <v>10</v>
      </c>
      <c r="T68" s="232" t="e">
        <f t="shared" si="19"/>
        <v>#N/A</v>
      </c>
      <c r="U68" s="236"/>
      <c r="V68" s="115"/>
      <c r="W68" s="232" t="e">
        <f t="shared" si="20"/>
        <v>#N/A</v>
      </c>
      <c r="X68" s="232"/>
      <c r="Y68" s="236"/>
      <c r="Z68" s="115"/>
      <c r="AA68" s="232" t="e">
        <f t="shared" si="21"/>
        <v>#N/A</v>
      </c>
      <c r="AB68" s="232"/>
      <c r="AC68" s="236"/>
      <c r="AD68" s="115"/>
      <c r="AE68" s="232" t="e">
        <f t="shared" si="22"/>
        <v>#N/A</v>
      </c>
      <c r="AF68" s="232"/>
      <c r="AG68" s="236"/>
      <c r="AH68" s="230">
        <v>35</v>
      </c>
      <c r="AI68" s="235">
        <f>IF(ISNUMBER(AH68),IF(AH68&lt;='Reference (BOYS)'!$F$25,5,IF(AH68&lt;='Reference (BOYS)'!$G$25,10,IF(AH68&lt;='Reference (BOYS)'!$H$25,25,IF(AH68&lt;='Reference (BOYS)'!$I$25,50,IF(AH68&lt;='Reference (BOYS)'!$J$25,75,IF(AH68&lt;='Reference (BOYS)'!$K$25,90,IF(AH68&lt;='Reference (BOYS)'!$L$25,95,IF(AH68&gt;'Reference (BOYS)'!$L$25,95)))))))),"")</f>
        <v>50</v>
      </c>
      <c r="AJ68" s="235">
        <f>AJ8/AK8*AK68</f>
        <v>2.8571428571428572</v>
      </c>
      <c r="AK68" s="230" t="str">
        <f t="shared" si="27"/>
        <v>2</v>
      </c>
      <c r="AL68" s="232">
        <f t="shared" si="23"/>
        <v>18</v>
      </c>
      <c r="AM68" s="236"/>
      <c r="AN68" s="237">
        <v>9.5138888888888884E-2</v>
      </c>
      <c r="AO68" s="235">
        <f>AO8/AP8*AP68</f>
        <v>0.7142857142857143</v>
      </c>
      <c r="AP68" s="230" t="str">
        <f t="shared" si="28"/>
        <v>1</v>
      </c>
      <c r="AQ68" s="232">
        <f>RANK(AN68,AN39:AN68,1)</f>
        <v>1</v>
      </c>
      <c r="AR68" s="236"/>
      <c r="AS68" s="238">
        <v>5.64</v>
      </c>
      <c r="AT68" s="235">
        <f>AT8/AU8*AU68</f>
        <v>1.4285714285714286</v>
      </c>
      <c r="AU68" s="230" t="str">
        <f t="shared" si="29"/>
        <v>1</v>
      </c>
      <c r="AV68" s="232" t="e">
        <f t="shared" si="24"/>
        <v>#N/A</v>
      </c>
      <c r="AW68" s="236"/>
      <c r="AX68" s="239">
        <v>8.3119999999999994</v>
      </c>
      <c r="AY68" s="235">
        <f>AY8/AZ8*AZ68</f>
        <v>2.1428571428571428</v>
      </c>
      <c r="AZ68" s="230" t="str">
        <f t="shared" si="30"/>
        <v>1</v>
      </c>
      <c r="BA68" s="232">
        <f>RANK(AX68,AX39:AX68,1)</f>
        <v>17</v>
      </c>
      <c r="BB68" s="232"/>
      <c r="BC68" s="230"/>
      <c r="BD68" s="235" t="e">
        <f>BD8/BE8*BE68</f>
        <v>#DIV/0!</v>
      </c>
      <c r="BE68" s="230" t="str">
        <f>IF(BC68&gt;=90,"10",IF(BC68&gt;=80,"8",IF(BC68&gt;=70,"6",IF(BC68&gt;=60,"4",IF(BC68&gt;=50,"2",IF(BC68&lt;50,"0"))))))</f>
        <v>0</v>
      </c>
      <c r="BF68" s="232" t="e">
        <f t="shared" si="25"/>
        <v>#N/A</v>
      </c>
      <c r="BG68" s="233"/>
      <c r="BH68" s="232"/>
      <c r="BI68" s="235" t="e">
        <f>SUM(N68,AJ68,AO68,AT68,AY68,BD68)</f>
        <v>#DIV/0!</v>
      </c>
      <c r="BJ68" s="232" t="e">
        <f t="shared" si="34"/>
        <v>#DIV/0!</v>
      </c>
      <c r="BK68" s="230"/>
      <c r="BL68" s="230"/>
    </row>
    <row r="69" spans="1:64">
      <c r="A69" s="104">
        <v>67</v>
      </c>
      <c r="B69" s="103" t="s">
        <v>201</v>
      </c>
      <c r="C69" s="132"/>
      <c r="D69" s="104" t="s">
        <v>95</v>
      </c>
      <c r="E69" s="122" t="s">
        <v>71</v>
      </c>
      <c r="F69" s="106"/>
      <c r="G69" s="108" t="e">
        <f>RANK(F69,F69:F93,1)</f>
        <v>#DIV/0!</v>
      </c>
      <c r="H69" s="109"/>
      <c r="I69" s="106"/>
      <c r="J69" s="108" t="e">
        <f>RANK(I69,I69:I103,1)</f>
        <v>#N/A</v>
      </c>
      <c r="K69" s="109"/>
      <c r="L69" s="122">
        <v>146</v>
      </c>
      <c r="M69" s="107">
        <f>IF(ISNUMBER(L69),IF(L69&lt;='Reference (GIRLS)'!$F$7,5,IF(L69&lt;='Reference (GIRLS)'!$G$7,10,IF(L69&lt;='Reference (GIRLS)'!$H$7,25,IF(L69&lt;='Reference (GIRLS)'!$I$7,50,IF(L69&lt;='Reference (GIRLS)'!$J$7,75,IF(L69&lt;='Reference (GIRLS)'!$K$7,90,IF(L69&lt;='Reference (GIRLS)'!$L$7,95,IF(L69&gt;'Reference (GIRLS)'!$L$7,95)))))))),"")</f>
        <v>25</v>
      </c>
      <c r="N69" s="107">
        <f>N68/O68*O69</f>
        <v>2</v>
      </c>
      <c r="O69" s="104" t="str">
        <f>IF(M69=95,"10",IF(M69=90,"8",IF(M69=75,"6",IF(M69=50,"4",IF(M69=25,"2",IF(M69=10,"1",IF(M69=5,"0")))))))</f>
        <v>2</v>
      </c>
      <c r="P69" s="108">
        <f>RANK(L69,$L$3:$L$32)</f>
        <v>26</v>
      </c>
      <c r="Q69" s="114"/>
      <c r="R69" s="122">
        <v>34.56</v>
      </c>
      <c r="S69" s="107">
        <f>IF(ISNUMBER(R69),IF(R69&lt;='Reference (GIRLS)'!$F$10,5,IF(R69&lt;='Reference (GIRLS)'!$G$10,10,IF(R69&lt;='Reference (GIRLS)'!$H$10,25,IF(R69&lt;='Reference (GIRLS)'!$I$10,50,IF(R69&lt;='Reference (GIRLS)'!$J$10,75,IF(R69&lt;='Reference (GIRLS)'!$K$10,90,IF(R69&lt;='Reference (GIRLS)'!$L$10,95,IF(R69&gt;'Reference (GIRLS)'!$L$10,95)))))))),"")</f>
        <v>25</v>
      </c>
      <c r="T69" s="108" t="e">
        <f>RANK(R69,$R$3:$R$32)</f>
        <v>#N/A</v>
      </c>
      <c r="U69" s="114"/>
      <c r="V69" s="122"/>
      <c r="W69" s="108" t="e">
        <f>RANK(V69,$V$3:$V$32)</f>
        <v>#N/A</v>
      </c>
      <c r="X69" s="114"/>
      <c r="Y69" s="114"/>
      <c r="Z69" s="122"/>
      <c r="AA69" s="108" t="e">
        <f>RANK(Z69,$Z$3:$Z$32)</f>
        <v>#N/A</v>
      </c>
      <c r="AB69" s="114"/>
      <c r="AC69" s="114"/>
      <c r="AD69" s="122"/>
      <c r="AE69" s="108" t="e">
        <f>RANK(AD69,$AD$3:$AD$32)</f>
        <v>#N/A</v>
      </c>
      <c r="AF69" s="114"/>
      <c r="AG69" s="114"/>
      <c r="AH69" s="122">
        <v>38</v>
      </c>
      <c r="AI69" s="107">
        <f>IF(ISNUMBER(AH69),IF(AH69&lt;='Reference (GIRLS)'!$F$25,5,IF(AH69&lt;='Reference (GIRLS)'!$G$25,10,IF(AH69&lt;='Reference (GIRLS)'!$H$25,25,IF(AH69&lt;='Reference (GIRLS)'!$I$25,50,IF(AH69&lt;='Reference (GIRLS)'!$J$25,75,IF(AH69&lt;='Reference (GIRLS)'!$K$25,90,IF(AH69&lt;='Reference (GIRLS)'!$L$25,95,IF(AH69&gt;'Reference (GIRLS)'!$L$25,95)))))))),"")</f>
        <v>90</v>
      </c>
      <c r="AJ69" s="107">
        <f>AJ68/AK68*AK69</f>
        <v>4.2857142857142856</v>
      </c>
      <c r="AK69" s="104" t="str">
        <f>IF(AH69&gt;=50,"7",IF(AH69&gt;=47,"6",IF(AH69&gt;=44,"5",IF(AH69&gt;=40,"4",IF(AH69&gt;=37,"3",IF(AH69&gt;=34,"2",IF(AH69&lt;34,"1")))))))</f>
        <v>3</v>
      </c>
      <c r="AL69" s="108">
        <f>RANK(AH69,$AH$3:$AH$32)</f>
        <v>29</v>
      </c>
      <c r="AM69" s="114"/>
      <c r="AN69" s="187">
        <v>9.4444444444444442E-2</v>
      </c>
      <c r="AO69" s="107">
        <f>AO68/AP68*AP69</f>
        <v>2.1428571428571428</v>
      </c>
      <c r="AP69" s="104" t="str">
        <f>IF(AN69&lt;=TIME(2,0,0),"7",IF(AN69&lt;=TIME(2,5,0),"6",IF(AN69&lt;=TIME(2,10,0),"5",IF(AN69&lt;=TIME(2,15,0),"4",IF(AN69&lt;=TIME(2,20,0),"3",IF(AN69&lt;=TIME(2,25,0),"2",IF(AN69&gt;TIME(2,25,0),"1")))))))</f>
        <v>3</v>
      </c>
      <c r="AQ69" s="108">
        <f>RANK(AN69,AN69:AN93,1)</f>
        <v>2</v>
      </c>
      <c r="AR69" s="114"/>
      <c r="AS69" s="186">
        <v>6.56</v>
      </c>
      <c r="AT69" s="107">
        <f>AT68/AU68*AU69</f>
        <v>8.5714285714285712</v>
      </c>
      <c r="AU69" s="104" t="str">
        <f>IF(AS69&gt;=7,"7",IF(AS69&gt;=6.5,"6",IF(AS69&gt;=6,"5",IF(AS69&gt;=5.5,"4",IF(AS69&gt;=5,"3",IF(AS69&gt;=4.5,"2",IF(AS69&lt;4.5,"1")))))))</f>
        <v>6</v>
      </c>
      <c r="AV69" s="108" t="e">
        <f>RANK(AS69,$AS$3:$AS$32)</f>
        <v>#N/A</v>
      </c>
      <c r="AW69" s="114"/>
      <c r="AX69" s="192">
        <v>7.8780000000000001</v>
      </c>
      <c r="AY69" s="107">
        <f>AY68/AZ68*AZ69</f>
        <v>6.4285714285714288</v>
      </c>
      <c r="AZ69" s="104" t="str">
        <f>IF(AX69&lt;=7.5,"7",IF(AX69&lt;=7.6,"6",IF(AX69&lt;=7.7,"5",IF(AX69&lt;=7.8,"4",IF(AX69&lt;=7.9,"3",IF(AX69&lt;=8,"2",IF(AX69&gt;8,"1")))))))</f>
        <v>3</v>
      </c>
      <c r="BA69" s="108">
        <f>RANK(AX69,AX69:AX93,1)</f>
        <v>3</v>
      </c>
      <c r="BB69" s="114"/>
      <c r="BC69" s="122"/>
      <c r="BD69" s="107" t="e">
        <f>BD68/BE68*BE69</f>
        <v>#DIV/0!</v>
      </c>
      <c r="BE69" s="104" t="str">
        <f>IF(BC69&gt;=90,"10",IF(BC69&gt;=80,"8",IF(BC69&gt;=70,"6",IF(BC69&gt;=60,"4",IF(BC69&gt;=50,"2",IF(BC69&lt;50,"0"))))))</f>
        <v>0</v>
      </c>
      <c r="BF69" s="108" t="e">
        <f>RANK(BC69,$BC$3:$BC$32)</f>
        <v>#N/A</v>
      </c>
      <c r="BG69" s="109"/>
      <c r="BH69" s="110"/>
      <c r="BI69" s="107" t="e">
        <f>SUM(N69,AJ69,AO69,AT69,AY69,BD69)</f>
        <v>#DIV/0!</v>
      </c>
      <c r="BJ69" s="111" t="e">
        <f t="shared" si="34"/>
        <v>#DIV/0!</v>
      </c>
      <c r="BL69" s="132"/>
    </row>
    <row r="70" spans="1:64">
      <c r="A70" s="104">
        <v>68</v>
      </c>
      <c r="B70" s="103" t="s">
        <v>202</v>
      </c>
      <c r="C70" s="132"/>
      <c r="D70" s="104" t="s">
        <v>95</v>
      </c>
      <c r="E70" s="122" t="s">
        <v>71</v>
      </c>
      <c r="F70" s="106"/>
      <c r="G70" s="108" t="e">
        <f>RANK(F70,F70:F94,1)</f>
        <v>#DIV/0!</v>
      </c>
      <c r="H70" s="109"/>
      <c r="I70" s="106"/>
      <c r="J70" s="108" t="e">
        <f>RANK(I70,I70:I104,1)</f>
        <v>#N/A</v>
      </c>
      <c r="K70" s="109"/>
      <c r="L70" s="122">
        <v>135</v>
      </c>
      <c r="M70" s="107">
        <f>IF(ISNUMBER(L70),IF(L70&lt;='Reference (GIRLS)'!$F$7,5,IF(L70&lt;='Reference (GIRLS)'!$G$7,10,IF(L70&lt;='Reference (GIRLS)'!$H$7,25,IF(L70&lt;='Reference (GIRLS)'!$I$7,50,IF(L70&lt;='Reference (GIRLS)'!$J$7,75,IF(L70&lt;='Reference (GIRLS)'!$K$7,90,IF(L70&lt;='Reference (GIRLS)'!$L$7,95,IF(L70&gt;'Reference (GIRLS)'!$L$7,95)))))))),"")</f>
        <v>5</v>
      </c>
      <c r="N70" s="107">
        <f>N68/O68*O70</f>
        <v>0</v>
      </c>
      <c r="O70" s="104" t="str">
        <f>IF(M70=95,"10",IF(M70=90,"8",IF(M70=75,"6",IF(M70=50,"4",IF(M70=25,"2",IF(M70=10,"1",IF(M70=5,"0")))))))</f>
        <v>0</v>
      </c>
      <c r="P70" s="108" t="e">
        <f>RANK(L70,$L$3:$L$32)</f>
        <v>#N/A</v>
      </c>
      <c r="Q70" s="114"/>
      <c r="R70" s="122">
        <v>27.76</v>
      </c>
      <c r="S70" s="107">
        <f>IF(ISNUMBER(R70),IF(R70&lt;='Reference (GIRLS)'!$F$10,5,IF(R70&lt;='Reference (GIRLS)'!$G$10,10,IF(R70&lt;='Reference (GIRLS)'!$H$10,25,IF(R70&lt;='Reference (GIRLS)'!$I$10,50,IF(R70&lt;='Reference (GIRLS)'!$J$10,75,IF(R70&lt;='Reference (GIRLS)'!$K$10,90,IF(R70&lt;='Reference (GIRLS)'!$L$10,95,IF(R70&gt;'Reference (GIRLS)'!$L$10,95)))))))),"")</f>
        <v>5</v>
      </c>
      <c r="T70" s="108" t="e">
        <f>RANK(R70,$R$3:$R$32)</f>
        <v>#N/A</v>
      </c>
      <c r="U70" s="114"/>
      <c r="V70" s="122"/>
      <c r="W70" s="108" t="e">
        <f>RANK(V70,$V$3:$V$32)</f>
        <v>#N/A</v>
      </c>
      <c r="X70" s="114"/>
      <c r="Y70" s="114"/>
      <c r="Z70" s="122"/>
      <c r="AA70" s="108" t="e">
        <f>RANK(Z70,$Z$3:$Z$32)</f>
        <v>#N/A</v>
      </c>
      <c r="AB70" s="114"/>
      <c r="AC70" s="114"/>
      <c r="AD70" s="122"/>
      <c r="AE70" s="108" t="e">
        <f>RANK(AD70,$AD$3:$AD$32)</f>
        <v>#N/A</v>
      </c>
      <c r="AF70" s="114"/>
      <c r="AG70" s="114"/>
      <c r="AH70" s="122">
        <v>37</v>
      </c>
      <c r="AI70" s="107">
        <f>IF(ISNUMBER(AH70),IF(AH70&lt;='Reference (GIRLS)'!$F$25,5,IF(AH70&lt;='Reference (GIRLS)'!$G$25,10,IF(AH70&lt;='Reference (GIRLS)'!$H$25,25,IF(AH70&lt;='Reference (GIRLS)'!$I$25,50,IF(AH70&lt;='Reference (GIRLS)'!$J$25,75,IF(AH70&lt;='Reference (GIRLS)'!$K$25,90,IF(AH70&lt;='Reference (GIRLS)'!$L$25,95,IF(AH70&gt;'Reference (GIRLS)'!$L$25,95)))))))),"")</f>
        <v>90</v>
      </c>
      <c r="AJ70" s="107">
        <f>AJ68/AK68*AK70</f>
        <v>4.2857142857142856</v>
      </c>
      <c r="AK70" s="104" t="str">
        <f>IF(AH70&gt;=50,"7",IF(AH70&gt;=47,"6",IF(AH70&gt;=44,"5",IF(AH70&gt;=40,"4",IF(AH70&gt;=37,"3",IF(AH70&gt;=34,"2",IF(AH70&lt;34,"1")))))))</f>
        <v>3</v>
      </c>
      <c r="AL70" s="108" t="e">
        <f>RANK(AH70,$AH$3:$AH$32)</f>
        <v>#N/A</v>
      </c>
      <c r="AM70" s="114"/>
      <c r="AN70" s="187">
        <v>0.11319444444444444</v>
      </c>
      <c r="AO70" s="107">
        <f>AO68/AP68*AP70</f>
        <v>0.7142857142857143</v>
      </c>
      <c r="AP70" s="104" t="str">
        <f>IF(AN70&lt;=TIME(2,0,0),"7",IF(AN70&lt;=TIME(2,5,0),"6",IF(AN70&lt;=TIME(2,10,0),"5",IF(AN70&lt;=TIME(2,15,0),"4",IF(AN70&lt;=TIME(2,20,0),"3",IF(AN70&lt;=TIME(2,25,0),"2",IF(AN70&gt;TIME(2,25,0),"1")))))))</f>
        <v>1</v>
      </c>
      <c r="AQ70" s="108">
        <f>RANK(AN70,AN69:AN93,1)</f>
        <v>4</v>
      </c>
      <c r="AR70" s="114"/>
      <c r="AS70" s="186">
        <v>5.26</v>
      </c>
      <c r="AT70" s="107">
        <f>AT68/AU68*AU70</f>
        <v>4.2857142857142856</v>
      </c>
      <c r="AU70" s="104" t="str">
        <f>IF(AS70&gt;=7,"7",IF(AS70&gt;=6.5,"6",IF(AS70&gt;=6,"5",IF(AS70&gt;=5.5,"4",IF(AS70&gt;=5,"3",IF(AS70&gt;=4.5,"2",IF(AS70&lt;4.5,"1")))))))</f>
        <v>3</v>
      </c>
      <c r="AV70" s="108" t="e">
        <f>RANK(AS70,$AS$3:$AS$32)</f>
        <v>#N/A</v>
      </c>
      <c r="AW70" s="114"/>
      <c r="AX70" s="192">
        <v>8.3140000000000001</v>
      </c>
      <c r="AY70" s="107">
        <f>AY68/AZ68*AZ70</f>
        <v>2.1428571428571428</v>
      </c>
      <c r="AZ70" s="104" t="str">
        <f>IF(AX70&lt;=7.5,"7",IF(AX70&lt;=7.6,"6",IF(AX70&lt;=7.7,"5",IF(AX70&lt;=7.8,"4",IF(AX70&lt;=7.9,"3",IF(AX70&lt;=8,"2",IF(AX70&gt;8,"1")))))))</f>
        <v>1</v>
      </c>
      <c r="BA70" s="108">
        <f>RANK(AX70,AX69:AX93,1)</f>
        <v>4</v>
      </c>
      <c r="BB70" s="114"/>
      <c r="BC70" s="122"/>
      <c r="BD70" s="107" t="e">
        <f>BD68/BE68*BE70</f>
        <v>#DIV/0!</v>
      </c>
      <c r="BE70" s="104" t="str">
        <f>IF(BC70&gt;=90,"10",IF(BC70&gt;=80,"8",IF(BC70&gt;=70,"6",IF(BC70&gt;=60,"4",IF(BC70&gt;=50,"2",IF(BC70&lt;50,"0"))))))</f>
        <v>0</v>
      </c>
      <c r="BF70" s="108" t="e">
        <f>RANK(BC70,$BC$3:$BC$32)</f>
        <v>#N/A</v>
      </c>
      <c r="BG70" s="109"/>
      <c r="BH70" s="110"/>
      <c r="BI70" s="107" t="e">
        <f>SUM(N70,AJ70,AO70,AT70,AY70,BD70)</f>
        <v>#DIV/0!</v>
      </c>
      <c r="BJ70" s="111" t="e">
        <f t="shared" si="34"/>
        <v>#DIV/0!</v>
      </c>
    </row>
    <row r="71" spans="1:64">
      <c r="A71" s="104">
        <v>69</v>
      </c>
      <c r="B71" s="103" t="s">
        <v>203</v>
      </c>
      <c r="D71" s="104" t="s">
        <v>95</v>
      </c>
      <c r="E71" s="122" t="s">
        <v>71</v>
      </c>
      <c r="F71" s="106"/>
      <c r="G71" s="108" t="e">
        <f>RANK(F71,F71:F95,1)</f>
        <v>#DIV/0!</v>
      </c>
      <c r="H71" s="109"/>
      <c r="I71" s="106"/>
      <c r="J71" s="108" t="e">
        <f>RANK(I71,I71:I105,1)</f>
        <v>#N/A</v>
      </c>
      <c r="K71" s="109"/>
      <c r="L71" s="122">
        <v>147.5</v>
      </c>
      <c r="M71" s="107">
        <f>IF(ISNUMBER(L71),IF(L71&lt;='Reference (GIRLS)'!$F$7,5,IF(L71&lt;='Reference (GIRLS)'!$G$7,10,IF(L71&lt;='Reference (GIRLS)'!$H$7,25,IF(L71&lt;='Reference (GIRLS)'!$I$7,50,IF(L71&lt;='Reference (GIRLS)'!$J$7,75,IF(L71&lt;='Reference (GIRLS)'!$K$7,90,IF(L71&lt;='Reference (GIRLS)'!$L$7,95,IF(L71&gt;'Reference (GIRLS)'!$L$7,95)))))))),"")</f>
        <v>50</v>
      </c>
      <c r="N71" s="107">
        <f>N68/O68*O71</f>
        <v>4</v>
      </c>
      <c r="O71" s="104" t="str">
        <f>IF(M71=95,"10",IF(M71=90,"8",IF(M71=75,"6",IF(M71=50,"4",IF(M71=25,"2",IF(M71=10,"1",IF(M71=5,"0")))))))</f>
        <v>4</v>
      </c>
      <c r="P71" s="108">
        <f>RANK(L71,$L$3:$L$32)</f>
        <v>24</v>
      </c>
      <c r="Q71" s="114"/>
      <c r="R71" s="122">
        <v>37.08</v>
      </c>
      <c r="S71" s="107">
        <f>IF(ISNUMBER(R71),IF(R71&lt;='Reference (GIRLS)'!$F$10,5,IF(R71&lt;='Reference (GIRLS)'!$G$10,10,IF(R71&lt;='Reference (GIRLS)'!$H$10,25,IF(R71&lt;='Reference (GIRLS)'!$I$10,50,IF(R71&lt;='Reference (GIRLS)'!$J$10,75,IF(R71&lt;='Reference (GIRLS)'!$K$10,90,IF(R71&lt;='Reference (GIRLS)'!$L$10,95,IF(R71&gt;'Reference (GIRLS)'!$L$10,95)))))))),"")</f>
        <v>50</v>
      </c>
      <c r="T71" s="108" t="e">
        <f>RANK(R71,$R$3:$R$32)</f>
        <v>#N/A</v>
      </c>
      <c r="U71" s="114"/>
      <c r="V71" s="122"/>
      <c r="W71" s="108" t="e">
        <f>RANK(V71,$V$3:$V$32)</f>
        <v>#N/A</v>
      </c>
      <c r="X71" s="114"/>
      <c r="Y71" s="114"/>
      <c r="Z71" s="122"/>
      <c r="AA71" s="108" t="e">
        <f>RANK(Z71,$Z$3:$Z$32)</f>
        <v>#N/A</v>
      </c>
      <c r="AB71" s="114"/>
      <c r="AC71" s="114"/>
      <c r="AD71" s="122"/>
      <c r="AE71" s="108" t="e">
        <f>RANK(AD71,$AD$3:$AD$32)</f>
        <v>#N/A</v>
      </c>
      <c r="AF71" s="114"/>
      <c r="AG71" s="114"/>
      <c r="AH71" s="122">
        <v>37</v>
      </c>
      <c r="AI71" s="107">
        <f>IF(ISNUMBER(AH71),IF(AH71&lt;='Reference (GIRLS)'!$F$25,5,IF(AH71&lt;='Reference (GIRLS)'!$G$25,10,IF(AH71&lt;='Reference (GIRLS)'!$H$25,25,IF(AH71&lt;='Reference (GIRLS)'!$I$25,50,IF(AH71&lt;='Reference (GIRLS)'!$J$25,75,IF(AH71&lt;='Reference (GIRLS)'!$K$25,90,IF(AH71&lt;='Reference (GIRLS)'!$L$25,95,IF(AH71&gt;'Reference (GIRLS)'!$L$25,95)))))))),"")</f>
        <v>90</v>
      </c>
      <c r="AJ71" s="107">
        <f>AJ68/AK68*AK71</f>
        <v>4.2857142857142856</v>
      </c>
      <c r="AK71" s="104" t="str">
        <f>IF(AH71&gt;=50,"7",IF(AH71&gt;=47,"6",IF(AH71&gt;=44,"5",IF(AH71&gt;=40,"4",IF(AH71&gt;=37,"3",IF(AH71&gt;=34,"2",IF(AH71&lt;34,"1")))))))</f>
        <v>3</v>
      </c>
      <c r="AL71" s="108" t="e">
        <f>RANK(AH71,$AH$3:$AH$32)</f>
        <v>#N/A</v>
      </c>
      <c r="AM71" s="114"/>
      <c r="AN71" s="187">
        <v>0.12361111111111112</v>
      </c>
      <c r="AO71" s="107">
        <f>AO68/AP68*AP71</f>
        <v>0.7142857142857143</v>
      </c>
      <c r="AP71" s="104" t="str">
        <f>IF(AN71&lt;=TIME(2,0,0),"7",IF(AN71&lt;=TIME(2,5,0),"6",IF(AN71&lt;=TIME(2,10,0),"5",IF(AN71&lt;=TIME(2,15,0),"4",IF(AN71&lt;=TIME(2,20,0),"3",IF(AN71&lt;=TIME(2,25,0),"2",IF(AN71&gt;TIME(2,25,0),"1")))))))</f>
        <v>1</v>
      </c>
      <c r="AQ71" s="108">
        <f>RANK(AN71,AN69:AN93,1)</f>
        <v>5</v>
      </c>
      <c r="AR71" s="114"/>
      <c r="AS71" s="186">
        <v>6.23</v>
      </c>
      <c r="AT71" s="107">
        <f>AT68/AU68*AU71</f>
        <v>7.1428571428571432</v>
      </c>
      <c r="AU71" s="104" t="str">
        <f>IF(AS71&gt;=7,"7",IF(AS71&gt;=6.5,"6",IF(AS71&gt;=6,"5",IF(AS71&gt;=5.5,"4",IF(AS71&gt;=5,"3",IF(AS71&gt;=4.5,"2",IF(AS71&lt;4.5,"1")))))))</f>
        <v>5</v>
      </c>
      <c r="AV71" s="108" t="e">
        <f>RANK(AS71,$AS$3:$AS$32)</f>
        <v>#N/A</v>
      </c>
      <c r="AW71" s="114"/>
      <c r="AX71" s="192">
        <v>9.2279999999999998</v>
      </c>
      <c r="AY71" s="107">
        <f>AY68/AZ68*AZ71</f>
        <v>2.1428571428571428</v>
      </c>
      <c r="AZ71" s="104" t="str">
        <f>IF(AX71&lt;=7.5,"7",IF(AX71&lt;=7.6,"6",IF(AX71&lt;=7.7,"5",IF(AX71&lt;=7.8,"4",IF(AX71&lt;=7.9,"3",IF(AX71&lt;=8,"2",IF(AX71&gt;8,"1")))))))</f>
        <v>1</v>
      </c>
      <c r="BA71" s="108">
        <f>RANK(AX71,AX69:AX93,1)</f>
        <v>5</v>
      </c>
      <c r="BB71" s="114"/>
      <c r="BC71" s="122"/>
      <c r="BD71" s="107" t="e">
        <f>BD68/BE68*BE71</f>
        <v>#DIV/0!</v>
      </c>
      <c r="BE71" s="104" t="str">
        <f>IF(BC71&gt;=90,"10",IF(BC71&gt;=80,"8",IF(BC71&gt;=70,"6",IF(BC71&gt;=60,"4",IF(BC71&gt;=50,"2",IF(BC71&lt;50,"0"))))))</f>
        <v>0</v>
      </c>
      <c r="BF71" s="108" t="e">
        <f>RANK(BC71,$BC$3:$BC$32)</f>
        <v>#N/A</v>
      </c>
      <c r="BG71" s="109"/>
      <c r="BH71" s="110"/>
      <c r="BI71" s="107" t="e">
        <f>SUM(N71,AJ71,AO71,AT71,AY71,BD71)</f>
        <v>#DIV/0!</v>
      </c>
      <c r="BJ71" s="111" t="e">
        <f t="shared" si="34"/>
        <v>#DIV/0!</v>
      </c>
    </row>
    <row r="72" spans="1:64">
      <c r="A72" s="104">
        <v>70</v>
      </c>
      <c r="B72" s="103" t="s">
        <v>204</v>
      </c>
      <c r="D72" s="104" t="s">
        <v>95</v>
      </c>
      <c r="E72" s="122" t="s">
        <v>71</v>
      </c>
      <c r="F72" s="136"/>
      <c r="G72" s="108" t="e">
        <f>RANK(F72,F72:F96,1)</f>
        <v>#DIV/0!</v>
      </c>
      <c r="H72" s="109"/>
      <c r="I72" s="123"/>
      <c r="J72" s="108" t="e">
        <f>RANK(I72,I72:I106,1)</f>
        <v>#N/A</v>
      </c>
      <c r="K72" s="109"/>
      <c r="L72" s="122">
        <v>140</v>
      </c>
      <c r="M72" s="107">
        <f>IF(ISNUMBER(L72),IF(L72&lt;='Reference (GIRLS)'!$F$7,5,IF(L72&lt;='Reference (GIRLS)'!$G$7,10,IF(L72&lt;='Reference (GIRLS)'!$H$7,25,IF(L72&lt;='Reference (GIRLS)'!$I$7,50,IF(L72&lt;='Reference (GIRLS)'!$J$7,75,IF(L72&lt;='Reference (GIRLS)'!$K$7,90,IF(L72&lt;='Reference (GIRLS)'!$L$7,95,IF(L72&gt;'Reference (GIRLS)'!$L$7,95)))))))),"")</f>
        <v>5</v>
      </c>
      <c r="N72" s="107">
        <f>N68/O68*O72</f>
        <v>0</v>
      </c>
      <c r="O72" s="104" t="str">
        <f>IF(M72=95,"10",IF(M72=90,"8",IF(M72=75,"6",IF(M72=50,"4",IF(M72=25,"2",IF(M72=10,"1",IF(M72=5,"0")))))))</f>
        <v>0</v>
      </c>
      <c r="P72" s="108" t="e">
        <f>RANK(L72,$L$3:$L$32)</f>
        <v>#N/A</v>
      </c>
      <c r="Q72" s="114"/>
      <c r="R72" s="122">
        <v>35.26</v>
      </c>
      <c r="S72" s="107">
        <f>IF(ISNUMBER(R72),IF(R72&lt;='Reference (GIRLS)'!$F$10,5,IF(R72&lt;='Reference (GIRLS)'!$G$10,10,IF(R72&lt;='Reference (GIRLS)'!$H$10,25,IF(R72&lt;='Reference (GIRLS)'!$I$10,50,IF(R72&lt;='Reference (GIRLS)'!$J$10,75,IF(R72&lt;='Reference (GIRLS)'!$K$10,90,IF(R72&lt;='Reference (GIRLS)'!$L$10,95,IF(R72&gt;'Reference (GIRLS)'!$L$10,95)))))))),"")</f>
        <v>25</v>
      </c>
      <c r="T72" s="108" t="e">
        <f>RANK(R72,$R$3:$R$32)</f>
        <v>#N/A</v>
      </c>
      <c r="U72" s="114"/>
      <c r="V72" s="122"/>
      <c r="W72" s="108" t="e">
        <f>RANK(V72,$V$3:$V$32)</f>
        <v>#N/A</v>
      </c>
      <c r="X72" s="114"/>
      <c r="Y72" s="114"/>
      <c r="Z72" s="122"/>
      <c r="AA72" s="108" t="e">
        <f>RANK(Z72,$Z$3:$Z$32)</f>
        <v>#N/A</v>
      </c>
      <c r="AB72" s="114"/>
      <c r="AC72" s="114"/>
      <c r="AD72" s="122"/>
      <c r="AE72" s="108" t="e">
        <f>RANK(AD72,$AD$3:$AD$32)</f>
        <v>#N/A</v>
      </c>
      <c r="AF72" s="114"/>
      <c r="AG72" s="114"/>
      <c r="AH72" s="122">
        <v>28</v>
      </c>
      <c r="AI72" s="107">
        <f>IF(ISNUMBER(AH72),IF(AH72&lt;='Reference (GIRLS)'!$F$25,5,IF(AH72&lt;='Reference (GIRLS)'!$G$25,10,IF(AH72&lt;='Reference (GIRLS)'!$H$25,25,IF(AH72&lt;='Reference (GIRLS)'!$I$25,50,IF(AH72&lt;='Reference (GIRLS)'!$J$25,75,IF(AH72&lt;='Reference (GIRLS)'!$K$25,90,IF(AH72&lt;='Reference (GIRLS)'!$L$25,95,IF(AH72&gt;'Reference (GIRLS)'!$L$25,95)))))))),"")</f>
        <v>25</v>
      </c>
      <c r="AJ72" s="107">
        <f>AJ68/AK68*AK72</f>
        <v>1.4285714285714286</v>
      </c>
      <c r="AK72" s="104" t="str">
        <f>IF(AH72&gt;=50,"7",IF(AH72&gt;=47,"6",IF(AH72&gt;=44,"5",IF(AH72&gt;=40,"4",IF(AH72&gt;=37,"3",IF(AH72&gt;=34,"2",IF(AH72&lt;34,"1")))))))</f>
        <v>1</v>
      </c>
      <c r="AL72" s="108" t="e">
        <f>RANK(AH72,$AH$3:$AH$32)</f>
        <v>#N/A</v>
      </c>
      <c r="AM72" s="114"/>
      <c r="AN72" s="187"/>
      <c r="AO72" s="107">
        <f>AO68/AP68*AP72</f>
        <v>5</v>
      </c>
      <c r="AP72" s="104" t="str">
        <f>IF(AN72&lt;=TIME(2,0,0),"7",IF(AN72&lt;=TIME(2,5,0),"6",IF(AN72&lt;=TIME(2,10,0),"5",IF(AN72&lt;=TIME(2,15,0),"4",IF(AN72&lt;=TIME(2,20,0),"3",IF(AN72&lt;=TIME(2,25,0),"2",IF(AN72&gt;TIME(2,25,0),"1")))))))</f>
        <v>7</v>
      </c>
      <c r="AQ72" s="108" t="e">
        <f>RANK(AN72,AN69:AN93,1)</f>
        <v>#N/A</v>
      </c>
      <c r="AR72" s="114"/>
      <c r="AS72" s="186">
        <v>5.0999999999999996</v>
      </c>
      <c r="AT72" s="107">
        <f>AT68/AU68*AU72</f>
        <v>4.2857142857142856</v>
      </c>
      <c r="AU72" s="104" t="str">
        <f>IF(AS72&gt;=7,"7",IF(AS72&gt;=6.5,"6",IF(AS72&gt;=6,"5",IF(AS72&gt;=5.5,"4",IF(AS72&gt;=5,"3",IF(AS72&gt;=4.5,"2",IF(AS72&lt;4.5,"1")))))))</f>
        <v>3</v>
      </c>
      <c r="AV72" s="108" t="e">
        <f>RANK(AS72,$AS$3:$AS$32)</f>
        <v>#N/A</v>
      </c>
      <c r="AW72" s="114"/>
      <c r="AX72" s="192">
        <v>9.2780000000000005</v>
      </c>
      <c r="AY72" s="107">
        <f>AY68/AZ68*AZ72</f>
        <v>2.1428571428571428</v>
      </c>
      <c r="AZ72" s="104" t="str">
        <f>IF(AX72&lt;=7.5,"7",IF(AX72&lt;=7.6,"6",IF(AX72&lt;=7.7,"5",IF(AX72&lt;=7.8,"4",IF(AX72&lt;=7.9,"3",IF(AX72&lt;=8,"2",IF(AX72&gt;8,"1")))))))</f>
        <v>1</v>
      </c>
      <c r="BA72" s="108">
        <f>RANK(AX72,AX69:AX93,1)</f>
        <v>6</v>
      </c>
      <c r="BB72" s="114"/>
      <c r="BC72" s="106"/>
      <c r="BD72" s="107" t="e">
        <f>BD68/BE68*BE72</f>
        <v>#DIV/0!</v>
      </c>
      <c r="BE72" s="104" t="str">
        <f>IF(BC72&gt;=90,"10",IF(BC72&gt;=80,"8",IF(BC72&gt;=70,"6",IF(BC72&gt;=60,"4",IF(BC72&gt;=50,"2",IF(BC72&lt;50,"0"))))))</f>
        <v>0</v>
      </c>
      <c r="BF72" s="108" t="e">
        <f>RANK(BC72,$BC$3:$BC$32)</f>
        <v>#N/A</v>
      </c>
      <c r="BG72" s="109"/>
      <c r="BH72" s="110"/>
      <c r="BI72" s="107" t="e">
        <f>SUM(N72,AJ72,AO72,AT72,AY72,BD72)</f>
        <v>#DIV/0!</v>
      </c>
      <c r="BJ72" s="111" t="e">
        <f t="shared" si="34"/>
        <v>#DIV/0!</v>
      </c>
    </row>
    <row r="73" spans="1:64">
      <c r="A73" s="104">
        <v>71</v>
      </c>
      <c r="B73" s="103" t="s">
        <v>236</v>
      </c>
      <c r="D73" s="104" t="s">
        <v>95</v>
      </c>
      <c r="E73" s="122" t="s">
        <v>71</v>
      </c>
      <c r="F73" s="136"/>
      <c r="G73" s="108" t="e">
        <v>#N/A</v>
      </c>
      <c r="H73" s="109"/>
      <c r="I73" s="123"/>
      <c r="J73" s="108" t="e">
        <v>#N/A</v>
      </c>
      <c r="K73" s="109"/>
      <c r="L73" s="122">
        <v>160</v>
      </c>
      <c r="M73" s="107">
        <v>90</v>
      </c>
      <c r="N73" s="107">
        <v>8</v>
      </c>
      <c r="O73" s="104" t="s">
        <v>240</v>
      </c>
      <c r="P73" s="108">
        <v>10</v>
      </c>
      <c r="Q73" s="114"/>
      <c r="R73" s="122">
        <v>42</v>
      </c>
      <c r="S73" s="107">
        <v>75</v>
      </c>
      <c r="T73" s="108">
        <v>17</v>
      </c>
      <c r="U73" s="114"/>
      <c r="V73" s="122"/>
      <c r="W73" s="108" t="e">
        <v>#N/A</v>
      </c>
      <c r="X73" s="114"/>
      <c r="Y73" s="114"/>
      <c r="Z73" s="122"/>
      <c r="AA73" s="108" t="e">
        <v>#N/A</v>
      </c>
      <c r="AB73" s="114"/>
      <c r="AC73" s="114"/>
      <c r="AD73" s="122"/>
      <c r="AE73" s="108" t="e">
        <v>#N/A</v>
      </c>
      <c r="AF73" s="114"/>
      <c r="AG73" s="114"/>
      <c r="AH73" s="122">
        <v>50</v>
      </c>
      <c r="AI73" s="107">
        <v>95</v>
      </c>
      <c r="AJ73" s="107">
        <v>10</v>
      </c>
      <c r="AK73" s="104" t="s">
        <v>241</v>
      </c>
      <c r="AL73" s="108">
        <v>13</v>
      </c>
      <c r="AM73" s="114"/>
      <c r="AN73" s="187">
        <v>9.8611111111111108E-2</v>
      </c>
      <c r="AO73" s="107">
        <v>1.4285714285714286</v>
      </c>
      <c r="AP73" s="104" t="s">
        <v>230</v>
      </c>
      <c r="AQ73" s="108">
        <v>26</v>
      </c>
      <c r="AR73" s="114"/>
      <c r="AS73" s="186">
        <v>4.5</v>
      </c>
      <c r="AT73" s="107">
        <v>2.8571428571428572</v>
      </c>
      <c r="AU73" s="104" t="s">
        <v>230</v>
      </c>
      <c r="AV73" s="108">
        <v>29</v>
      </c>
      <c r="AW73" s="114"/>
      <c r="AX73" s="192">
        <v>7.4640000000000004</v>
      </c>
      <c r="AY73" s="107">
        <v>15</v>
      </c>
      <c r="AZ73" s="104" t="s">
        <v>241</v>
      </c>
      <c r="BA73" s="108">
        <v>23</v>
      </c>
      <c r="BB73" s="114"/>
      <c r="BC73" s="106"/>
      <c r="BD73" s="107">
        <v>0</v>
      </c>
      <c r="BE73" s="104" t="s">
        <v>229</v>
      </c>
      <c r="BF73" s="108" t="e">
        <v>#N/A</v>
      </c>
      <c r="BG73" s="109"/>
      <c r="BH73" s="110"/>
      <c r="BI73" s="107">
        <v>37.285714285714285</v>
      </c>
      <c r="BJ73" s="111">
        <v>21</v>
      </c>
      <c r="BK73" s="103"/>
      <c r="BL73" s="103"/>
    </row>
    <row r="74" spans="1:64">
      <c r="A74" s="104">
        <v>72</v>
      </c>
      <c r="B74" s="103" t="s">
        <v>237</v>
      </c>
      <c r="D74" s="104" t="s">
        <v>95</v>
      </c>
      <c r="E74" s="122" t="s">
        <v>71</v>
      </c>
      <c r="F74" s="136"/>
      <c r="G74" s="108" t="e">
        <v>#N/A</v>
      </c>
      <c r="H74" s="109"/>
      <c r="I74" s="123"/>
      <c r="J74" s="108" t="e">
        <v>#N/A</v>
      </c>
      <c r="K74" s="109"/>
      <c r="L74" s="122">
        <v>159.5</v>
      </c>
      <c r="M74" s="107">
        <v>90</v>
      </c>
      <c r="N74" s="107">
        <v>8</v>
      </c>
      <c r="O74" s="104" t="s">
        <v>240</v>
      </c>
      <c r="P74" s="108">
        <v>11</v>
      </c>
      <c r="Q74" s="114"/>
      <c r="R74" s="122">
        <v>51.26</v>
      </c>
      <c r="S74" s="107">
        <v>95</v>
      </c>
      <c r="T74" s="108">
        <v>4</v>
      </c>
      <c r="U74" s="114"/>
      <c r="V74" s="122"/>
      <c r="W74" s="108" t="e">
        <v>#N/A</v>
      </c>
      <c r="X74" s="114"/>
      <c r="Y74" s="114"/>
      <c r="Z74" s="122"/>
      <c r="AA74" s="108" t="e">
        <v>#N/A</v>
      </c>
      <c r="AB74" s="114"/>
      <c r="AC74" s="114"/>
      <c r="AD74" s="122"/>
      <c r="AE74" s="108" t="e">
        <v>#N/A</v>
      </c>
      <c r="AF74" s="114"/>
      <c r="AG74" s="114"/>
      <c r="AH74" s="122">
        <v>46</v>
      </c>
      <c r="AI74" s="107">
        <v>95</v>
      </c>
      <c r="AJ74" s="107">
        <v>7.1428571428571432</v>
      </c>
      <c r="AK74" s="104" t="s">
        <v>234</v>
      </c>
      <c r="AL74" s="108">
        <v>20</v>
      </c>
      <c r="AM74" s="114"/>
      <c r="AN74" s="187">
        <v>9.0277777777777776E-2</v>
      </c>
      <c r="AO74" s="107">
        <v>3.5714285714285716</v>
      </c>
      <c r="AP74" s="104" t="s">
        <v>234</v>
      </c>
      <c r="AQ74" s="108">
        <v>16</v>
      </c>
      <c r="AR74" s="114"/>
      <c r="AS74" s="186">
        <v>5.6</v>
      </c>
      <c r="AT74" s="107">
        <v>5.7142857142857144</v>
      </c>
      <c r="AU74" s="104" t="s">
        <v>233</v>
      </c>
      <c r="AV74" s="108">
        <v>22</v>
      </c>
      <c r="AW74" s="114"/>
      <c r="AX74" s="192">
        <v>7.6859999999999999</v>
      </c>
      <c r="AY74" s="107">
        <v>10.714285714285714</v>
      </c>
      <c r="AZ74" s="104" t="s">
        <v>234</v>
      </c>
      <c r="BA74" s="108">
        <v>28</v>
      </c>
      <c r="BB74" s="114"/>
      <c r="BC74" s="106"/>
      <c r="BD74" s="107">
        <v>0</v>
      </c>
      <c r="BE74" s="104" t="s">
        <v>229</v>
      </c>
      <c r="BF74" s="108" t="e">
        <v>#N/A</v>
      </c>
      <c r="BG74" s="109"/>
      <c r="BH74" s="110"/>
      <c r="BI74" s="107">
        <v>35.142857142857146</v>
      </c>
      <c r="BJ74" s="111">
        <v>25</v>
      </c>
      <c r="BK74" s="103"/>
      <c r="BL74" s="103"/>
    </row>
    <row r="75" spans="1:64" ht="16" thickBot="1">
      <c r="E75" s="122"/>
      <c r="F75" s="136"/>
      <c r="G75" s="108"/>
      <c r="H75" s="109"/>
      <c r="I75" s="123"/>
      <c r="J75" s="108"/>
      <c r="K75" s="109"/>
      <c r="L75" s="122"/>
      <c r="M75" s="107"/>
      <c r="N75" s="107"/>
      <c r="P75" s="108"/>
      <c r="Q75" s="114"/>
      <c r="R75" s="122"/>
      <c r="S75" s="107"/>
      <c r="T75" s="108"/>
      <c r="U75" s="114"/>
      <c r="V75" s="122"/>
      <c r="W75" s="108"/>
      <c r="X75" s="114"/>
      <c r="Y75" s="114"/>
      <c r="Z75" s="122"/>
      <c r="AA75" s="108"/>
      <c r="AB75" s="114"/>
      <c r="AC75" s="114"/>
      <c r="AD75" s="122"/>
      <c r="AE75" s="108"/>
      <c r="AF75" s="114"/>
      <c r="AG75" s="114"/>
      <c r="AH75" s="122"/>
      <c r="AI75" s="107"/>
      <c r="AJ75" s="107"/>
      <c r="AL75" s="108"/>
      <c r="AM75" s="114"/>
      <c r="AN75" s="187"/>
      <c r="AO75" s="107"/>
      <c r="AQ75" s="108"/>
      <c r="AR75" s="114"/>
      <c r="AS75" s="186"/>
      <c r="AT75" s="107"/>
      <c r="AV75" s="108"/>
      <c r="AW75" s="114"/>
      <c r="AX75" s="192"/>
      <c r="AY75" s="107"/>
      <c r="BA75" s="108"/>
      <c r="BB75" s="114"/>
      <c r="BC75" s="106"/>
      <c r="BD75" s="107"/>
      <c r="BF75" s="108"/>
      <c r="BG75" s="109"/>
      <c r="BH75" s="110"/>
      <c r="BI75" s="107"/>
      <c r="BJ75" s="111"/>
      <c r="BK75" s="103"/>
      <c r="BL75" s="103"/>
    </row>
    <row r="76" spans="1:64" ht="14.5" customHeight="1">
      <c r="E76" s="125" t="s">
        <v>2</v>
      </c>
      <c r="F76" s="126">
        <f>COUNT(F3:F32)</f>
        <v>0</v>
      </c>
      <c r="G76" s="126">
        <f>COUNT(F33:F62)</f>
        <v>0</v>
      </c>
      <c r="I76" s="125" t="s">
        <v>2</v>
      </c>
      <c r="J76" s="126">
        <f>COUNT(I3:I32)</f>
        <v>0</v>
      </c>
      <c r="K76" s="126">
        <f>COUNT(I33:I62)</f>
        <v>0</v>
      </c>
      <c r="M76" s="125" t="s">
        <v>2</v>
      </c>
      <c r="N76" s="184">
        <f>COUNT(L3:L32)</f>
        <v>30</v>
      </c>
      <c r="O76" s="126">
        <f>COUNT(L33:L62)</f>
        <v>30</v>
      </c>
      <c r="Q76" s="140"/>
      <c r="R76" s="125" t="s">
        <v>2</v>
      </c>
      <c r="S76" s="184">
        <f>COUNT(R3:R32)</f>
        <v>30</v>
      </c>
      <c r="T76" s="126">
        <f>COUNT(R33:R42)</f>
        <v>10</v>
      </c>
      <c r="U76" s="143"/>
      <c r="V76" s="125" t="s">
        <v>2</v>
      </c>
      <c r="W76" s="184">
        <f>COUNT(V3:V32)</f>
        <v>5</v>
      </c>
      <c r="X76" s="126">
        <f>COUNT(V33:V62)</f>
        <v>0</v>
      </c>
      <c r="Y76" s="140"/>
      <c r="Z76" s="125" t="s">
        <v>2</v>
      </c>
      <c r="AA76" s="184">
        <f>COUNT(Z3:Z32)</f>
        <v>5</v>
      </c>
      <c r="AB76" s="126">
        <f>COUNT(Z33:Z62)</f>
        <v>0</v>
      </c>
      <c r="AC76" s="140"/>
      <c r="AD76" s="125" t="s">
        <v>2</v>
      </c>
      <c r="AE76" s="184">
        <f>COUNT(AD3:AD32)</f>
        <v>5</v>
      </c>
      <c r="AF76" s="126">
        <f>COUNT(AD33:AD62)</f>
        <v>0</v>
      </c>
      <c r="AG76" s="140"/>
      <c r="AH76" s="125" t="s">
        <v>2</v>
      </c>
      <c r="AI76" s="184">
        <f>COUNT(AH3:AH32)</f>
        <v>30</v>
      </c>
      <c r="AJ76" s="126">
        <f>COUNT(AH33:AH62)</f>
        <v>30</v>
      </c>
      <c r="AK76" s="143"/>
      <c r="AM76" s="140"/>
      <c r="AN76" s="125" t="s">
        <v>2</v>
      </c>
      <c r="AO76" s="184">
        <f>COUNT(AN3:AN32)</f>
        <v>30</v>
      </c>
      <c r="AP76" s="126">
        <f>COUNT(AN33:AN62)</f>
        <v>28</v>
      </c>
      <c r="AQ76" s="140"/>
      <c r="AR76" s="140"/>
      <c r="AS76" s="125" t="s">
        <v>2</v>
      </c>
      <c r="AT76" s="184">
        <f>COUNT(AS3:AS32)</f>
        <v>30</v>
      </c>
      <c r="AU76" s="126">
        <f>COUNT(AS33:AS62)</f>
        <v>30</v>
      </c>
      <c r="AV76" s="140"/>
      <c r="AW76" s="140"/>
      <c r="AX76" s="125" t="s">
        <v>2</v>
      </c>
      <c r="AY76" s="184">
        <f>COUNT(AX3:AX32)</f>
        <v>30</v>
      </c>
      <c r="AZ76" s="195">
        <f>COUNT(AX33:AX62)</f>
        <v>29</v>
      </c>
      <c r="BA76" s="140"/>
      <c r="BB76" s="140"/>
      <c r="BC76" s="125" t="s">
        <v>2</v>
      </c>
      <c r="BD76" s="184">
        <f>COUNT(BC3:BC32)</f>
        <v>3</v>
      </c>
      <c r="BE76" s="195">
        <f>COUNT(BC33:BC62)</f>
        <v>0</v>
      </c>
      <c r="BI76" s="117"/>
      <c r="BJ76" s="118"/>
    </row>
    <row r="77" spans="1:64">
      <c r="E77" s="127" t="s">
        <v>67</v>
      </c>
      <c r="F77" s="129" t="e">
        <f>AVERAGE(F3:F32)</f>
        <v>#DIV/0!</v>
      </c>
      <c r="G77" s="129" t="e">
        <f>AVERAGE(F33:F62)</f>
        <v>#DIV/0!</v>
      </c>
      <c r="I77" s="127" t="s">
        <v>67</v>
      </c>
      <c r="J77" s="129" t="e">
        <f>AVERAGE(I3:I32)</f>
        <v>#DIV/0!</v>
      </c>
      <c r="K77" s="129" t="e">
        <f>AVERAGE(I33:I62)</f>
        <v>#DIV/0!</v>
      </c>
      <c r="M77" s="127" t="s">
        <v>67</v>
      </c>
      <c r="N77" s="182">
        <f>AVERAGE(L3:L32)</f>
        <v>154.44666666666672</v>
      </c>
      <c r="O77" s="129">
        <f>AVERAGE(L33:L62)</f>
        <v>145.30000000000001</v>
      </c>
      <c r="Q77" s="142"/>
      <c r="R77" s="127" t="s">
        <v>67</v>
      </c>
      <c r="S77" s="182">
        <f>AVERAGE(R3:R32)</f>
        <v>41.184666666666665</v>
      </c>
      <c r="T77" s="129">
        <f>AVERAGE(R33:R62)</f>
        <v>36.670666666666662</v>
      </c>
      <c r="U77" s="144"/>
      <c r="V77" s="127" t="s">
        <v>67</v>
      </c>
      <c r="W77" s="182">
        <f>AVERAGE(V3:V32)</f>
        <v>37.799999999999997</v>
      </c>
      <c r="X77" s="129" t="e">
        <f>AVERAGE(V33:V62)</f>
        <v>#DIV/0!</v>
      </c>
      <c r="Y77" s="142"/>
      <c r="Z77" s="127" t="s">
        <v>67</v>
      </c>
      <c r="AA77" s="182">
        <f>AVERAGE(Z3:Z32)</f>
        <v>157</v>
      </c>
      <c r="AB77" s="129" t="e">
        <f>AVERAGE(Z33:Z62)</f>
        <v>#DIV/0!</v>
      </c>
      <c r="AC77" s="142"/>
      <c r="AD77" s="127" t="s">
        <v>67</v>
      </c>
      <c r="AE77" s="182">
        <f>AVERAGE(AD3:AD32)</f>
        <v>130.80000000000001</v>
      </c>
      <c r="AF77" s="129" t="e">
        <f>AVERAGE(AD33:AD62)</f>
        <v>#DIV/0!</v>
      </c>
      <c r="AG77" s="142"/>
      <c r="AH77" s="127" t="s">
        <v>67</v>
      </c>
      <c r="AI77" s="182">
        <f>AVERAGE(AH3:AH32)</f>
        <v>48.7</v>
      </c>
      <c r="AJ77" s="129">
        <f>AVERAGE(AH33:AH62)</f>
        <v>35.700000000000003</v>
      </c>
      <c r="AK77" s="144"/>
      <c r="AM77" s="142"/>
      <c r="AN77" s="127" t="s">
        <v>67</v>
      </c>
      <c r="AO77" s="188">
        <f>AVERAGE(AN3:AN32)</f>
        <v>9.8495370370370372E-2</v>
      </c>
      <c r="AP77" s="190">
        <f>AVERAGE(AN33:AN62)</f>
        <v>0.1107390873015873</v>
      </c>
      <c r="AQ77" s="142"/>
      <c r="AR77" s="142"/>
      <c r="AS77" s="127" t="s">
        <v>67</v>
      </c>
      <c r="AT77" s="183">
        <f>AVERAGE(AS3:AS32)</f>
        <v>7.4956666666666658</v>
      </c>
      <c r="AU77" s="128">
        <f>AVERAGE(AS33:AS62)</f>
        <v>4.782</v>
      </c>
      <c r="AV77" s="142"/>
      <c r="AW77" s="142"/>
      <c r="AX77" s="127" t="s">
        <v>67</v>
      </c>
      <c r="AY77" s="196">
        <f>AVERAGE(AX3:AX32)</f>
        <v>7.6449333333333325</v>
      </c>
      <c r="AZ77" s="197">
        <f>AVERAGE(AX33:AX62)</f>
        <v>8.2094482758620675</v>
      </c>
      <c r="BA77" s="142"/>
      <c r="BB77" s="142"/>
      <c r="BC77" s="127" t="s">
        <v>67</v>
      </c>
      <c r="BD77" s="182">
        <f>AVERAGE(BC3:BC32)</f>
        <v>79.666666666666671</v>
      </c>
      <c r="BE77" s="129" t="e">
        <f>AVERAGE(BC33:BC62)</f>
        <v>#DIV/0!</v>
      </c>
      <c r="BI77" s="119"/>
      <c r="BJ77" s="120"/>
    </row>
    <row r="78" spans="1:64">
      <c r="E78" s="127" t="s">
        <v>48</v>
      </c>
      <c r="F78" s="128" t="e">
        <f>STDEV(F3:F32)</f>
        <v>#DIV/0!</v>
      </c>
      <c r="G78" s="128" t="e">
        <f>STDEV(F33:F62)</f>
        <v>#DIV/0!</v>
      </c>
      <c r="I78" s="127" t="s">
        <v>48</v>
      </c>
      <c r="J78" s="128" t="e">
        <f>STDEV(I3:I32)</f>
        <v>#DIV/0!</v>
      </c>
      <c r="K78" s="128" t="e">
        <f>STDEV(I33:I62)</f>
        <v>#DIV/0!</v>
      </c>
      <c r="M78" s="127" t="s">
        <v>48</v>
      </c>
      <c r="N78" s="183">
        <f>STDEV(L3:L32)</f>
        <v>9.381777396977439</v>
      </c>
      <c r="O78" s="128">
        <f>STDEV(L33:L62)</f>
        <v>9.7570487341203744</v>
      </c>
      <c r="Q78" s="141"/>
      <c r="R78" s="127" t="s">
        <v>48</v>
      </c>
      <c r="S78" s="183">
        <f>STDEV(R3:R32)</f>
        <v>7.9368328319486601</v>
      </c>
      <c r="T78" s="128">
        <f>STDEV(R33:R62)</f>
        <v>9.9887381182711277</v>
      </c>
      <c r="U78" s="144"/>
      <c r="V78" s="127" t="s">
        <v>48</v>
      </c>
      <c r="W78" s="183">
        <f>STDEV(V3:V32)</f>
        <v>11.945710527214363</v>
      </c>
      <c r="X78" s="128" t="e">
        <f>STDEV(V33:V62)</f>
        <v>#DIV/0!</v>
      </c>
      <c r="Y78" s="141"/>
      <c r="Z78" s="127" t="s">
        <v>48</v>
      </c>
      <c r="AA78" s="183">
        <f>STDEV(Z3:Z32)</f>
        <v>7.4833147735478827</v>
      </c>
      <c r="AB78" s="128" t="e">
        <f>STDEV(Z33:Z62)</f>
        <v>#DIV/0!</v>
      </c>
      <c r="AC78" s="141"/>
      <c r="AD78" s="127" t="s">
        <v>48</v>
      </c>
      <c r="AE78" s="183">
        <f>STDEV(AD3:AD32)</f>
        <v>60.701729794133549</v>
      </c>
      <c r="AF78" s="128" t="e">
        <f>STDEV(AD33:AD62)</f>
        <v>#DIV/0!</v>
      </c>
      <c r="AG78" s="141"/>
      <c r="AH78" s="127" t="s">
        <v>48</v>
      </c>
      <c r="AI78" s="183">
        <f>STDEV(AH3:AH32)</f>
        <v>6.7064045560170031</v>
      </c>
      <c r="AJ78" s="128">
        <f>STDEV(AH33:AH62)</f>
        <v>5.0251093657681851</v>
      </c>
      <c r="AK78" s="144"/>
      <c r="AM78" s="141"/>
      <c r="AN78" s="127" t="s">
        <v>48</v>
      </c>
      <c r="AO78" s="188">
        <f>STDEV(AN3:AN32)</f>
        <v>1.2811522747897777E-2</v>
      </c>
      <c r="AP78" s="190">
        <f>STDEV(AN33:AN62)</f>
        <v>1.3323741275551276E-2</v>
      </c>
      <c r="AQ78" s="141"/>
      <c r="AR78" s="141"/>
      <c r="AS78" s="127" t="s">
        <v>48</v>
      </c>
      <c r="AT78" s="183">
        <f>STDEV(AS3:AS32)</f>
        <v>1.4818410807187647</v>
      </c>
      <c r="AU78" s="128">
        <f>STDEV(AS33:AS62)</f>
        <v>1.187008410044863</v>
      </c>
      <c r="AV78" s="141"/>
      <c r="AW78" s="141"/>
      <c r="AX78" s="127" t="s">
        <v>48</v>
      </c>
      <c r="AY78" s="196">
        <f>STDEV(AX3:AX32)</f>
        <v>0.45039246742440486</v>
      </c>
      <c r="AZ78" s="197">
        <f>STDEV(AX33:AX62)</f>
        <v>0.48143079803902517</v>
      </c>
      <c r="BA78" s="141"/>
      <c r="BB78" s="141"/>
      <c r="BC78" s="127" t="s">
        <v>48</v>
      </c>
      <c r="BD78" s="182">
        <f>STDEV(BC3:BC32)</f>
        <v>4.1633319989322652</v>
      </c>
      <c r="BE78" s="129" t="e">
        <f>STDEV(BC33:BC62)</f>
        <v>#DIV/0!</v>
      </c>
      <c r="BI78" s="119"/>
      <c r="BJ78" s="120"/>
    </row>
    <row r="79" spans="1:64">
      <c r="E79" s="127" t="s">
        <v>68</v>
      </c>
      <c r="F79" s="129">
        <f>MAX(F3:F32)</f>
        <v>0</v>
      </c>
      <c r="G79" s="129">
        <f>MAX(F33:F62)</f>
        <v>0</v>
      </c>
      <c r="I79" s="127" t="s">
        <v>68</v>
      </c>
      <c r="J79" s="129">
        <f>MAX(I3:I32)</f>
        <v>0</v>
      </c>
      <c r="K79" s="129">
        <f>MAX(I33:I62)</f>
        <v>0</v>
      </c>
      <c r="M79" s="127" t="s">
        <v>68</v>
      </c>
      <c r="N79" s="182">
        <f>MAX(L3:L32)</f>
        <v>183</v>
      </c>
      <c r="O79" s="129">
        <f>MAX(L33:L62)</f>
        <v>170</v>
      </c>
      <c r="Q79" s="142"/>
      <c r="R79" s="127" t="s">
        <v>68</v>
      </c>
      <c r="S79" s="182">
        <f>MAX(R3:R32)</f>
        <v>61.46</v>
      </c>
      <c r="T79" s="129">
        <f>MAX(R33:R62)</f>
        <v>67.319999999999993</v>
      </c>
      <c r="U79" s="144"/>
      <c r="V79" s="127" t="s">
        <v>68</v>
      </c>
      <c r="W79" s="182">
        <f>MAX(V3:V32)</f>
        <v>54</v>
      </c>
      <c r="X79" s="129">
        <f>MAX(V33:V62)</f>
        <v>0</v>
      </c>
      <c r="Y79" s="142"/>
      <c r="Z79" s="127" t="s">
        <v>68</v>
      </c>
      <c r="AA79" s="182">
        <f>MAX(Z3:Z32)</f>
        <v>166</v>
      </c>
      <c r="AB79" s="129">
        <f>MAX(Z33:Z62)</f>
        <v>0</v>
      </c>
      <c r="AC79" s="142"/>
      <c r="AD79" s="127" t="s">
        <v>68</v>
      </c>
      <c r="AE79" s="182">
        <f>MAX(AD3:AD32)</f>
        <v>166</v>
      </c>
      <c r="AF79" s="129">
        <f>MAX(AD33:AD62)</f>
        <v>0</v>
      </c>
      <c r="AG79" s="142"/>
      <c r="AH79" s="127" t="s">
        <v>68</v>
      </c>
      <c r="AI79" s="182">
        <f>MAX(AH3:AH32)</f>
        <v>62</v>
      </c>
      <c r="AJ79" s="129">
        <f>MAX(AH33:AH62)</f>
        <v>47</v>
      </c>
      <c r="AK79" s="144"/>
      <c r="AM79" s="142"/>
      <c r="AN79" s="127" t="s">
        <v>68</v>
      </c>
      <c r="AO79" s="188">
        <f>MAX(AN3:AN32)</f>
        <v>0.12291666666666667</v>
      </c>
      <c r="AP79" s="190">
        <f>MAX(AN33:AN62)</f>
        <v>0.14722222222222223</v>
      </c>
      <c r="AQ79" s="142"/>
      <c r="AR79" s="142"/>
      <c r="AS79" s="127" t="s">
        <v>68</v>
      </c>
      <c r="AT79" s="183">
        <f>MAX(AS3:AS32)</f>
        <v>10.1</v>
      </c>
      <c r="AU79" s="128">
        <f>MAX(AS33:AS62)</f>
        <v>8.1</v>
      </c>
      <c r="AV79" s="142"/>
      <c r="AW79" s="142"/>
      <c r="AX79" s="127" t="s">
        <v>68</v>
      </c>
      <c r="AY79" s="196">
        <f>MAX(AX3:AX32)</f>
        <v>8.59</v>
      </c>
      <c r="AZ79" s="197">
        <f>MAX(AX33:AX62)</f>
        <v>9.2460000000000004</v>
      </c>
      <c r="BA79" s="142"/>
      <c r="BB79" s="142"/>
      <c r="BC79" s="127" t="s">
        <v>68</v>
      </c>
      <c r="BD79" s="182">
        <f>MAX(BC3:BC32)</f>
        <v>83</v>
      </c>
      <c r="BE79" s="129">
        <f>MAX(BC33:BC62)</f>
        <v>0</v>
      </c>
      <c r="BI79" s="119"/>
      <c r="BJ79" s="120"/>
    </row>
    <row r="80" spans="1:64" ht="16" thickBot="1">
      <c r="E80" s="130" t="s">
        <v>69</v>
      </c>
      <c r="F80" s="131">
        <f>MIN(F3:F32)</f>
        <v>0</v>
      </c>
      <c r="G80" s="131">
        <f>MIN(F33:F62)</f>
        <v>0</v>
      </c>
      <c r="I80" s="130" t="s">
        <v>69</v>
      </c>
      <c r="J80" s="131">
        <f>MIN(I3:I32)</f>
        <v>0</v>
      </c>
      <c r="K80" s="131">
        <f>MIN(I33:I62)</f>
        <v>0</v>
      </c>
      <c r="M80" s="130" t="s">
        <v>69</v>
      </c>
      <c r="N80" s="185">
        <f>MIN(L3:L32)</f>
        <v>137.5</v>
      </c>
      <c r="O80" s="131">
        <f>MIN(L33:L62)</f>
        <v>122</v>
      </c>
      <c r="Q80" s="142"/>
      <c r="R80" s="130" t="s">
        <v>69</v>
      </c>
      <c r="S80" s="185">
        <f>MIN(R3:R32)</f>
        <v>28.86</v>
      </c>
      <c r="T80" s="131">
        <f>MIN(R33:R62)</f>
        <v>23.1</v>
      </c>
      <c r="U80" s="144"/>
      <c r="V80" s="130" t="s">
        <v>69</v>
      </c>
      <c r="W80" s="185">
        <f>MIN(V3:V32)</f>
        <v>23</v>
      </c>
      <c r="X80" s="131">
        <f>MIN(V33:V62)</f>
        <v>0</v>
      </c>
      <c r="Y80" s="142"/>
      <c r="Z80" s="130" t="s">
        <v>69</v>
      </c>
      <c r="AA80" s="185">
        <f>MIN(Z3:Z32)</f>
        <v>146</v>
      </c>
      <c r="AB80" s="131">
        <f>MIN(Z33:Z62)</f>
        <v>0</v>
      </c>
      <c r="AC80" s="142"/>
      <c r="AD80" s="130" t="s">
        <v>69</v>
      </c>
      <c r="AE80" s="185">
        <f>MIN(AD3:AD32)</f>
        <v>23</v>
      </c>
      <c r="AF80" s="131">
        <f>MIN(AD33:AD62)</f>
        <v>0</v>
      </c>
      <c r="AG80" s="142"/>
      <c r="AH80" s="130" t="s">
        <v>69</v>
      </c>
      <c r="AI80" s="185">
        <f>MIN(AH3:AH32)</f>
        <v>36</v>
      </c>
      <c r="AJ80" s="131">
        <f>MIN(AH33:AH62)</f>
        <v>28</v>
      </c>
      <c r="AK80" s="144"/>
      <c r="AM80" s="142"/>
      <c r="AN80" s="130" t="s">
        <v>69</v>
      </c>
      <c r="AO80" s="189">
        <f>MIN(AN3:AN32)</f>
        <v>7.9166666666666663E-2</v>
      </c>
      <c r="AP80" s="191">
        <f>MIN(AN33:AN62)</f>
        <v>8.8888888888888892E-2</v>
      </c>
      <c r="AQ80" s="142"/>
      <c r="AR80" s="142"/>
      <c r="AS80" s="130" t="s">
        <v>69</v>
      </c>
      <c r="AT80" s="193">
        <f>MIN(AS3:AS32)</f>
        <v>4.0999999999999996</v>
      </c>
      <c r="AU80" s="194">
        <f>MIN(AS33:AS62)</f>
        <v>2.8</v>
      </c>
      <c r="AV80" s="142"/>
      <c r="AW80" s="142"/>
      <c r="AX80" s="130" t="s">
        <v>69</v>
      </c>
      <c r="AY80" s="198">
        <f>MIN(AX3:AX32)</f>
        <v>6.9290000000000003</v>
      </c>
      <c r="AZ80" s="199">
        <f>MIN(AX33:AX62)</f>
        <v>7.1159999999999997</v>
      </c>
      <c r="BA80" s="142"/>
      <c r="BB80" s="142"/>
      <c r="BC80" s="130" t="s">
        <v>69</v>
      </c>
      <c r="BD80" s="185">
        <f>MIN(BC3:BC32)</f>
        <v>75</v>
      </c>
      <c r="BE80" s="131">
        <f>MIN(BC33:BC62)</f>
        <v>0</v>
      </c>
      <c r="BI80" s="119"/>
      <c r="BJ80" s="120"/>
    </row>
    <row r="81" spans="1:64">
      <c r="J81" s="139"/>
      <c r="K81" s="121"/>
      <c r="BI81" s="121"/>
      <c r="BJ81" s="121"/>
    </row>
    <row r="82" spans="1:64">
      <c r="A82" s="124" t="s">
        <v>72</v>
      </c>
      <c r="C82" s="103"/>
      <c r="D82" s="103"/>
      <c r="E82" s="103"/>
      <c r="F82" s="103"/>
      <c r="G82" s="103"/>
      <c r="I82" s="103"/>
      <c r="J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K82" s="103"/>
      <c r="BL82" s="103"/>
    </row>
    <row r="83" spans="1:64">
      <c r="A83" s="133" t="s">
        <v>94</v>
      </c>
      <c r="C83" s="103"/>
      <c r="D83" s="103"/>
      <c r="E83" s="103"/>
      <c r="F83" s="103"/>
      <c r="G83" s="103"/>
      <c r="I83" s="103"/>
      <c r="J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K83" s="103"/>
      <c r="BL83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Information</vt:lpstr>
      <vt:lpstr>Overall Report (BOYS)</vt:lpstr>
      <vt:lpstr>Overall Report (GIRLS)</vt:lpstr>
      <vt:lpstr>Data_Rank (BOYS)</vt:lpstr>
      <vt:lpstr>Data_Rank (GIRLS)</vt:lpstr>
      <vt:lpstr>Sheet1</vt:lpstr>
      <vt:lpstr>Reference (BOYS)</vt:lpstr>
      <vt:lpstr>Reference (GIRLS)</vt:lpstr>
      <vt:lpstr>Data_Rank General (BOYS)</vt:lpstr>
      <vt:lpstr>Data_Rank General (GIRLS)</vt:lpstr>
      <vt:lpstr>Data_Rank (GIRLS P5)</vt:lpstr>
      <vt:lpstr>Data_Rank (BOYS P5)</vt:lpstr>
      <vt:lpstr>'Data_Rank (BOYS)'!Print_Area</vt:lpstr>
      <vt:lpstr>'Data_Rank (GIRLS)'!Print_Area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LeeMK</dc:creator>
  <cp:lastModifiedBy>LIM TIAM KWEE JENNY</cp:lastModifiedBy>
  <cp:lastPrinted>2017-07-19T01:08:31Z</cp:lastPrinted>
  <dcterms:created xsi:type="dcterms:W3CDTF">2011-12-13T02:59:18Z</dcterms:created>
  <dcterms:modified xsi:type="dcterms:W3CDTF">2022-08-31T06:35:56Z</dcterms:modified>
</cp:coreProperties>
</file>