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285" windowWidth="8310" windowHeight="2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65" i="1" l="1"/>
  <c r="D465" i="1"/>
  <c r="C501" i="1"/>
  <c r="B501" i="1"/>
  <c r="C495" i="1"/>
  <c r="B495" i="1"/>
  <c r="C489" i="1"/>
  <c r="B489" i="1"/>
  <c r="C483" i="1"/>
  <c r="B483" i="1"/>
  <c r="C477" i="1"/>
  <c r="B477" i="1"/>
  <c r="C471" i="1"/>
  <c r="B471" i="1"/>
  <c r="C465" i="1"/>
  <c r="B465" i="1"/>
  <c r="D458" i="1"/>
  <c r="C458" i="1"/>
  <c r="B458" i="1"/>
  <c r="E452" i="1"/>
  <c r="D452" i="1"/>
  <c r="G447" i="1"/>
  <c r="F447" i="1"/>
  <c r="E447" i="1"/>
  <c r="D447" i="1"/>
  <c r="C452" i="1"/>
  <c r="B452" i="1"/>
  <c r="E446" i="1"/>
  <c r="E445" i="1"/>
  <c r="D446" i="1"/>
  <c r="D445" i="1"/>
  <c r="C447" i="1"/>
  <c r="B447" i="1"/>
  <c r="C441" i="1"/>
  <c r="B441" i="1"/>
  <c r="C436" i="1"/>
  <c r="B436" i="1"/>
  <c r="G425" i="1"/>
  <c r="F425" i="1"/>
  <c r="E425" i="1"/>
  <c r="G414" i="1"/>
  <c r="F414" i="1"/>
  <c r="E414" i="1"/>
  <c r="C414" i="1"/>
  <c r="D414" i="1"/>
  <c r="D430" i="1"/>
  <c r="C430" i="1"/>
  <c r="B430" i="1"/>
  <c r="D425" i="1"/>
  <c r="C425" i="1"/>
  <c r="B425" i="1"/>
  <c r="D419" i="1"/>
  <c r="C419" i="1"/>
  <c r="B419" i="1"/>
  <c r="B414" i="1"/>
  <c r="D407" i="1"/>
  <c r="C407" i="1"/>
  <c r="B407" i="1"/>
  <c r="D402" i="1"/>
  <c r="C402" i="1"/>
  <c r="B402" i="1"/>
  <c r="D395" i="1"/>
  <c r="D396" i="1" s="1"/>
  <c r="C395" i="1"/>
  <c r="C396" i="1" s="1"/>
  <c r="B395" i="1"/>
  <c r="B396" i="1" s="1"/>
  <c r="D391" i="1"/>
  <c r="C391" i="1"/>
  <c r="B391" i="1"/>
  <c r="D384" i="1"/>
  <c r="D385" i="1" s="1"/>
  <c r="C384" i="1"/>
  <c r="C385" i="1" s="1"/>
  <c r="B384" i="1"/>
  <c r="B385" i="1" s="1"/>
  <c r="D380" i="1"/>
  <c r="C380" i="1"/>
  <c r="B380" i="1"/>
  <c r="C336" i="1" l="1"/>
  <c r="B336" i="1"/>
  <c r="C329" i="1"/>
  <c r="B329" i="1"/>
  <c r="C294" i="1"/>
  <c r="B294" i="1"/>
  <c r="C288" i="1"/>
  <c r="B288" i="1"/>
  <c r="S221" i="1"/>
  <c r="R221" i="1"/>
  <c r="Q221" i="1"/>
  <c r="P221" i="1"/>
  <c r="O221" i="1"/>
  <c r="N221" i="1"/>
  <c r="M221" i="1"/>
  <c r="J221" i="1"/>
  <c r="I221" i="1"/>
  <c r="H221" i="1"/>
  <c r="G221" i="1"/>
  <c r="F221" i="1"/>
  <c r="E221" i="1"/>
  <c r="M220" i="1"/>
  <c r="L220" i="1"/>
  <c r="L221" i="1" s="1"/>
  <c r="K220" i="1"/>
  <c r="K221" i="1" s="1"/>
  <c r="D220" i="1"/>
  <c r="D221" i="1" s="1"/>
  <c r="C220" i="1"/>
  <c r="C221" i="1" s="1"/>
  <c r="B220" i="1"/>
  <c r="B221" i="1" s="1"/>
  <c r="N219" i="1"/>
  <c r="M219" i="1"/>
  <c r="L219" i="1"/>
  <c r="K219" i="1"/>
  <c r="J219" i="1"/>
  <c r="I219" i="1"/>
  <c r="H219" i="1"/>
  <c r="D219" i="1"/>
  <c r="C219" i="1"/>
  <c r="B219" i="1"/>
  <c r="S215" i="1"/>
  <c r="R215" i="1"/>
  <c r="Q215" i="1"/>
  <c r="P215" i="1"/>
  <c r="O215" i="1"/>
  <c r="N215" i="1"/>
  <c r="M215" i="1"/>
  <c r="L215" i="1"/>
  <c r="J215" i="1"/>
  <c r="I215" i="1"/>
  <c r="H215" i="1"/>
  <c r="G215" i="1"/>
  <c r="F215" i="1"/>
  <c r="E215" i="1"/>
  <c r="K214" i="1"/>
  <c r="K215" i="1" s="1"/>
  <c r="D214" i="1"/>
  <c r="D215" i="1" s="1"/>
  <c r="C214" i="1"/>
  <c r="C215" i="1" s="1"/>
  <c r="B214" i="1"/>
  <c r="B215" i="1" s="1"/>
  <c r="M213" i="1"/>
  <c r="L213" i="1"/>
  <c r="K213" i="1"/>
  <c r="J213" i="1"/>
  <c r="I213" i="1"/>
  <c r="H213" i="1"/>
  <c r="D213" i="1"/>
  <c r="C213" i="1"/>
  <c r="B213" i="1"/>
  <c r="E372" i="1" l="1"/>
  <c r="D372" i="1"/>
  <c r="C372" i="1"/>
  <c r="B372" i="1"/>
  <c r="I307" i="1"/>
  <c r="H307" i="1"/>
  <c r="G307" i="1"/>
  <c r="F307" i="1"/>
  <c r="E307" i="1"/>
  <c r="D307" i="1"/>
  <c r="C307" i="1"/>
  <c r="B307" i="1"/>
  <c r="I301" i="1"/>
  <c r="H301" i="1"/>
  <c r="G301" i="1"/>
  <c r="F301" i="1"/>
  <c r="E301" i="1"/>
  <c r="D301" i="1"/>
  <c r="C301" i="1"/>
  <c r="B301" i="1"/>
  <c r="C365" i="1" l="1"/>
  <c r="B365" i="1"/>
  <c r="G358" i="1"/>
  <c r="F358" i="1"/>
  <c r="E358" i="1"/>
  <c r="D358" i="1"/>
  <c r="C358" i="1"/>
  <c r="B358" i="1"/>
  <c r="E344" i="1"/>
  <c r="D344" i="1"/>
  <c r="G344" i="1"/>
  <c r="F344" i="1"/>
  <c r="C351" i="1"/>
  <c r="B351" i="1"/>
  <c r="C344" i="1"/>
  <c r="B344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E280" i="1" l="1"/>
  <c r="E281" i="1" s="1"/>
  <c r="F280" i="1"/>
  <c r="F281" i="1" s="1"/>
  <c r="G280" i="1"/>
  <c r="G281" i="1" s="1"/>
  <c r="H280" i="1"/>
  <c r="H281" i="1" s="1"/>
  <c r="I280" i="1"/>
  <c r="I281" i="1" s="1"/>
  <c r="J280" i="1"/>
  <c r="J281" i="1" s="1"/>
  <c r="K280" i="1"/>
  <c r="K281" i="1" s="1"/>
  <c r="L280" i="1"/>
  <c r="L281" i="1" s="1"/>
  <c r="M280" i="1"/>
  <c r="M281" i="1" s="1"/>
  <c r="E277" i="1"/>
  <c r="F277" i="1"/>
  <c r="G277" i="1"/>
  <c r="H277" i="1"/>
  <c r="I277" i="1"/>
  <c r="J277" i="1"/>
  <c r="K277" i="1"/>
  <c r="L277" i="1"/>
  <c r="M277" i="1"/>
  <c r="E270" i="1"/>
  <c r="E271" i="1" s="1"/>
  <c r="F270" i="1"/>
  <c r="F271" i="1" s="1"/>
  <c r="G270" i="1"/>
  <c r="G271" i="1" s="1"/>
  <c r="H270" i="1"/>
  <c r="H271" i="1" s="1"/>
  <c r="I270" i="1"/>
  <c r="I271" i="1" s="1"/>
  <c r="J270" i="1"/>
  <c r="J271" i="1" s="1"/>
  <c r="K270" i="1"/>
  <c r="K271" i="1" s="1"/>
  <c r="L270" i="1"/>
  <c r="L271" i="1" s="1"/>
  <c r="M270" i="1"/>
  <c r="M271" i="1" s="1"/>
  <c r="E267" i="1"/>
  <c r="F267" i="1"/>
  <c r="G267" i="1"/>
  <c r="H267" i="1"/>
  <c r="I267" i="1"/>
  <c r="J267" i="1"/>
  <c r="K267" i="1"/>
  <c r="L267" i="1"/>
  <c r="M267" i="1"/>
  <c r="D280" i="1"/>
  <c r="D281" i="1" s="1"/>
  <c r="C280" i="1"/>
  <c r="C281" i="1" s="1"/>
  <c r="B280" i="1"/>
  <c r="B281" i="1" s="1"/>
  <c r="D277" i="1"/>
  <c r="C277" i="1"/>
  <c r="B277" i="1"/>
  <c r="D270" i="1"/>
  <c r="D271" i="1" s="1"/>
  <c r="C270" i="1"/>
  <c r="C271" i="1" s="1"/>
  <c r="B270" i="1"/>
  <c r="B271" i="1" s="1"/>
  <c r="C267" i="1"/>
  <c r="D267" i="1"/>
  <c r="B267" i="1"/>
  <c r="C186" i="1"/>
  <c r="D186" i="1"/>
  <c r="E186" i="1"/>
  <c r="B186" i="1"/>
  <c r="C158" i="1"/>
  <c r="B158" i="1"/>
  <c r="D260" i="1" l="1"/>
  <c r="E260" i="1"/>
  <c r="F260" i="1"/>
  <c r="G260" i="1"/>
  <c r="H260" i="1"/>
  <c r="I260" i="1"/>
  <c r="C260" i="1"/>
  <c r="B260" i="1"/>
  <c r="C254" i="1"/>
  <c r="B254" i="1"/>
  <c r="C233" i="1"/>
  <c r="C234" i="1" s="1"/>
  <c r="B233" i="1"/>
  <c r="B234" i="1" s="1"/>
  <c r="C227" i="1"/>
  <c r="C228" i="1" s="1"/>
  <c r="B227" i="1"/>
  <c r="B228" i="1" s="1"/>
  <c r="D246" i="1"/>
  <c r="D247" i="1" s="1"/>
  <c r="C246" i="1"/>
  <c r="C247" i="1" s="1"/>
  <c r="B246" i="1"/>
  <c r="B247" i="1" s="1"/>
  <c r="D240" i="1"/>
  <c r="D241" i="1" s="1"/>
  <c r="C240" i="1"/>
  <c r="C241" i="1" s="1"/>
  <c r="B240" i="1"/>
  <c r="B241" i="1" s="1"/>
  <c r="C89" i="1" l="1"/>
  <c r="D206" i="1" l="1"/>
  <c r="E206" i="1"/>
  <c r="F206" i="1"/>
  <c r="G206" i="1"/>
  <c r="H206" i="1"/>
  <c r="I206" i="1"/>
  <c r="J206" i="1"/>
  <c r="K206" i="1"/>
  <c r="L206" i="1"/>
  <c r="M206" i="1"/>
  <c r="N206" i="1"/>
  <c r="O206" i="1"/>
  <c r="C206" i="1"/>
  <c r="B206" i="1"/>
  <c r="D196" i="1"/>
  <c r="D197" i="1" s="1"/>
  <c r="C196" i="1"/>
  <c r="C197" i="1" s="1"/>
  <c r="B196" i="1"/>
  <c r="B197" i="1" s="1"/>
  <c r="C193" i="1"/>
  <c r="D193" i="1"/>
  <c r="B193" i="1"/>
  <c r="C177" i="1" l="1"/>
  <c r="C178" i="1" s="1"/>
  <c r="D177" i="1"/>
  <c r="D178" i="1" s="1"/>
  <c r="E177" i="1"/>
  <c r="E178" i="1" s="1"/>
  <c r="B177" i="1"/>
  <c r="B178" i="1" s="1"/>
  <c r="C173" i="1"/>
  <c r="D173" i="1"/>
  <c r="E173" i="1"/>
  <c r="B173" i="1"/>
  <c r="E164" i="1"/>
  <c r="C164" i="1"/>
  <c r="B164" i="1"/>
  <c r="D164" i="1"/>
  <c r="C149" i="1"/>
  <c r="C150" i="1" s="1"/>
  <c r="B149" i="1"/>
  <c r="B150" i="1" s="1"/>
  <c r="C145" i="1"/>
  <c r="B145" i="1"/>
  <c r="C136" i="1"/>
  <c r="B136" i="1"/>
  <c r="C126" i="1"/>
  <c r="C127" i="1" s="1"/>
  <c r="B126" i="1"/>
  <c r="B127" i="1" s="1"/>
  <c r="C102" i="1"/>
  <c r="D102" i="1"/>
  <c r="B102" i="1"/>
  <c r="B89" i="1"/>
  <c r="B61" i="1"/>
  <c r="D92" i="1"/>
  <c r="D93" i="1" s="1"/>
  <c r="C92" i="1"/>
  <c r="C93" i="1" s="1"/>
  <c r="B92" i="1"/>
  <c r="B93" i="1" s="1"/>
  <c r="D89" i="1"/>
  <c r="G80" i="1"/>
  <c r="F80" i="1"/>
  <c r="E80" i="1"/>
  <c r="D80" i="1"/>
  <c r="C80" i="1"/>
  <c r="B80" i="1"/>
  <c r="C70" i="1"/>
  <c r="D70" i="1"/>
  <c r="B70" i="1"/>
  <c r="C61" i="1"/>
  <c r="D61" i="1"/>
  <c r="C52" i="1"/>
  <c r="D52" i="1"/>
  <c r="E52" i="1"/>
  <c r="F52" i="1"/>
  <c r="G52" i="1"/>
  <c r="B5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4" i="1"/>
  <c r="G11" i="1"/>
  <c r="G12" i="1" s="1"/>
  <c r="C35" i="1"/>
  <c r="D35" i="1"/>
  <c r="E35" i="1"/>
  <c r="F35" i="1"/>
  <c r="G35" i="1"/>
  <c r="B35" i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11" i="1"/>
  <c r="C12" i="1" s="1"/>
  <c r="D11" i="1"/>
  <c r="D12" i="1" s="1"/>
  <c r="E11" i="1"/>
  <c r="E12" i="1" s="1"/>
  <c r="F11" i="1"/>
  <c r="F12" i="1" s="1"/>
  <c r="H11" i="1"/>
  <c r="H12" i="1" s="1"/>
  <c r="I11" i="1"/>
  <c r="I12" i="1" s="1"/>
  <c r="J11" i="1"/>
  <c r="J12" i="1" s="1"/>
  <c r="K11" i="1"/>
  <c r="K12" i="1" s="1"/>
  <c r="L11" i="1"/>
  <c r="L12" i="1" s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B11" i="1"/>
  <c r="B12" i="1" s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<sst xmlns="http://schemas.openxmlformats.org/spreadsheetml/2006/main" count="822" uniqueCount="117">
  <si>
    <t>mean</t>
  </si>
  <si>
    <t>T.Control</t>
  </si>
  <si>
    <t>T.Thin</t>
  </si>
  <si>
    <t>T.Burn</t>
  </si>
  <si>
    <t>N.Control</t>
  </si>
  <si>
    <t>N.Thin</t>
  </si>
  <si>
    <t>N.Burn</t>
  </si>
  <si>
    <t>E.Conrol</t>
  </si>
  <si>
    <t>E.Thin</t>
  </si>
  <si>
    <t>E.Burn</t>
  </si>
  <si>
    <t>G.Control</t>
  </si>
  <si>
    <t>G.Thin</t>
  </si>
  <si>
    <t>G.Burn</t>
  </si>
  <si>
    <t>F.Control</t>
  </si>
  <si>
    <t>F.Thin</t>
  </si>
  <si>
    <t>F.Burn</t>
  </si>
  <si>
    <t>S.Control</t>
  </si>
  <si>
    <t>S.Thin</t>
  </si>
  <si>
    <t>S.Burn</t>
  </si>
  <si>
    <t>2.mean</t>
  </si>
  <si>
    <t>3.mean</t>
  </si>
  <si>
    <t>4.mean</t>
  </si>
  <si>
    <t>2.standard.error</t>
  </si>
  <si>
    <t>3.standard.error</t>
  </si>
  <si>
    <t>4.standard.error</t>
  </si>
  <si>
    <t>s</t>
  </si>
  <si>
    <t>n</t>
  </si>
  <si>
    <t>mean.SE</t>
  </si>
  <si>
    <t>Metlen</t>
  </si>
  <si>
    <t>Collins</t>
  </si>
  <si>
    <t>Cover</t>
  </si>
  <si>
    <t>d</t>
  </si>
  <si>
    <t>Richness</t>
  </si>
  <si>
    <t>N.Control.Common</t>
  </si>
  <si>
    <t>N.Thin.Common</t>
  </si>
  <si>
    <t>N.Burn.Common</t>
  </si>
  <si>
    <t>N.Control.Uncommon</t>
  </si>
  <si>
    <t>N.Thin.Uncommon</t>
  </si>
  <si>
    <t>N.Burn.Uncommon</t>
  </si>
  <si>
    <t>C.I.Low</t>
  </si>
  <si>
    <t>C.I.High</t>
  </si>
  <si>
    <t>E.Control</t>
  </si>
  <si>
    <t>Youngblood</t>
  </si>
  <si>
    <t>H.Thin</t>
  </si>
  <si>
    <t>Wienk</t>
  </si>
  <si>
    <t>Wolk</t>
  </si>
  <si>
    <t>R.Control</t>
  </si>
  <si>
    <t>R.Thin</t>
  </si>
  <si>
    <t>Phillips</t>
  </si>
  <si>
    <t>2.SE</t>
  </si>
  <si>
    <t>3.SE</t>
  </si>
  <si>
    <t>Fule</t>
  </si>
  <si>
    <t>Laughlin</t>
  </si>
  <si>
    <t>5.mean</t>
  </si>
  <si>
    <t>6.mean</t>
  </si>
  <si>
    <t>7.mean</t>
  </si>
  <si>
    <t>8.mean</t>
  </si>
  <si>
    <t>5.standard.error</t>
  </si>
  <si>
    <t>6.standard.error</t>
  </si>
  <si>
    <t>7.standard.error</t>
  </si>
  <si>
    <t>9.mean</t>
  </si>
  <si>
    <t>8.standard.error</t>
  </si>
  <si>
    <t>9.standard.error</t>
  </si>
  <si>
    <t>H.Control</t>
  </si>
  <si>
    <t>Mason</t>
  </si>
  <si>
    <t>Richness.Bailey</t>
  </si>
  <si>
    <t>Richness.Cox</t>
  </si>
  <si>
    <t>4.SE</t>
  </si>
  <si>
    <t>Cover.Bailey</t>
  </si>
  <si>
    <t>Grass.Control</t>
  </si>
  <si>
    <t>Grass.Thin</t>
  </si>
  <si>
    <t>Cover.Cox</t>
  </si>
  <si>
    <t>Dodson Metlen</t>
  </si>
  <si>
    <t>Zald</t>
  </si>
  <si>
    <t>1.SE</t>
  </si>
  <si>
    <t>Forb.Control</t>
  </si>
  <si>
    <t>Forb.Thin</t>
  </si>
  <si>
    <t>Forb.Burn</t>
  </si>
  <si>
    <t>1.mean</t>
  </si>
  <si>
    <t>Kane</t>
  </si>
  <si>
    <t>Freeman</t>
  </si>
  <si>
    <t>Zhang</t>
  </si>
  <si>
    <t>Zenner</t>
  </si>
  <si>
    <t>S.Conrol</t>
  </si>
  <si>
    <t>Richness.Sleepy</t>
  </si>
  <si>
    <t>Cover.Sleepy</t>
  </si>
  <si>
    <t>Waldrop</t>
  </si>
  <si>
    <t>Cover.Green.River</t>
  </si>
  <si>
    <t>Cover.Ohio.Hills</t>
  </si>
  <si>
    <t>F.Conrol</t>
  </si>
  <si>
    <t>Huffman</t>
  </si>
  <si>
    <t>Scudieri</t>
  </si>
  <si>
    <t>Chimney Spring</t>
  </si>
  <si>
    <t>Limestone Flats</t>
  </si>
  <si>
    <t>T.Burn?</t>
  </si>
  <si>
    <t>Provencher and Thompson</t>
  </si>
  <si>
    <t>Nelson</t>
  </si>
  <si>
    <t>H.Burn</t>
  </si>
  <si>
    <t>Stoddard</t>
  </si>
  <si>
    <t>Is this T.Burn or T.Thin?</t>
  </si>
  <si>
    <t>Shive</t>
  </si>
  <si>
    <t>Dodson+Fiedler-2006</t>
  </si>
  <si>
    <t>2·17(0·66) 1·60(0·75) 2·33(0·68)</t>
  </si>
  <si>
    <t>Dodson-2004</t>
  </si>
  <si>
    <t>Phillips+Hutchinson-2007</t>
  </si>
  <si>
    <t>Ohio Hills</t>
  </si>
  <si>
    <t>Southern Appalachian</t>
  </si>
  <si>
    <t>Fule+Laughlin+etal-2005</t>
  </si>
  <si>
    <t>Huisinga+Laughlin-2005</t>
  </si>
  <si>
    <t>Waldrop+Phillips+etal-2010</t>
  </si>
  <si>
    <t>USELESS</t>
  </si>
  <si>
    <t>Fornwalt+Kaufmann+etal-2010</t>
  </si>
  <si>
    <t>UplandLowSeverity</t>
  </si>
  <si>
    <t>UplandModerateSeverity</t>
  </si>
  <si>
    <t>UplandHighSeverity</t>
  </si>
  <si>
    <t>RiparianLowSeverity</t>
  </si>
  <si>
    <t>Kerns+Thies+etal-2006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</si>
</sst>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1" fillId="7" borderId="0" xfId="0" applyFont="1" applyFill="1"/>
    <xf numFmtId="0" fontId="3" fillId="0" borderId="0" xfId="0" applyFon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83004</xdr:colOff>
          <xdr:row>94</xdr:row>
          <xdr:rowOff>69396</xdr:rowOff>
        </xdr:from>
        <xdr:to>
          <xdr:col>3</xdr:col>
          <xdr:colOff>302079</xdr:colOff>
          <xdr:row>95</xdr:row>
          <xdr:rowOff>108857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83004</xdr:colOff>
          <xdr:row>94</xdr:row>
          <xdr:rowOff>69396</xdr:rowOff>
        </xdr:from>
        <xdr:to>
          <xdr:col>3</xdr:col>
          <xdr:colOff>302079</xdr:colOff>
          <xdr:row>95</xdr:row>
          <xdr:rowOff>108857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R539"/>
  <sheetViews>
    <sheetView tabSelected="1" topLeftCell="A269" zoomScale="70" zoomScaleNormal="70" workbookViewId="0">
      <selection activeCell="A297" sqref="A297"/>
    </sheetView>
  </sheetViews>
  <sheetFormatPr defaultRowHeight="14.25"/>
  <cols>
    <col min="1" max="1" width="32.25" bestFit="1" customWidth="1"/>
    <col min="2" max="2" width="16.25" bestFit="1" customWidth="1"/>
    <col min="3" max="4" width="19.625" bestFit="1" customWidth="1"/>
    <col min="14" max="14" width="9.125" customWidth="1"/>
  </cols>
  <sheetData>
    <row r="1" spans="1:44">
      <c r="A1" s="4" t="s">
        <v>28</v>
      </c>
    </row>
    <row r="2" spans="1:44">
      <c r="A2" s="4" t="s">
        <v>32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44" ht="15">
      <c r="A3" s="7" t="s">
        <v>26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AQ3" s="1"/>
      <c r="AR3" s="1"/>
    </row>
    <row r="4" spans="1:44">
      <c r="A4" s="4" t="s">
        <v>19</v>
      </c>
      <c r="B4">
        <v>46.8</v>
      </c>
      <c r="C4">
        <v>52.4</v>
      </c>
      <c r="D4">
        <v>39.4</v>
      </c>
      <c r="E4">
        <v>43.7</v>
      </c>
      <c r="F4">
        <v>47.6</v>
      </c>
      <c r="G4">
        <v>37</v>
      </c>
      <c r="H4">
        <v>3</v>
      </c>
      <c r="I4">
        <v>4.8</v>
      </c>
      <c r="J4">
        <v>2.4</v>
      </c>
      <c r="K4">
        <v>9.5</v>
      </c>
      <c r="L4">
        <v>10.8</v>
      </c>
      <c r="M4">
        <v>7.7</v>
      </c>
      <c r="N4">
        <v>26.8</v>
      </c>
      <c r="O4">
        <v>30.1</v>
      </c>
      <c r="P4">
        <v>23.1</v>
      </c>
      <c r="Q4">
        <v>8.4</v>
      </c>
      <c r="R4">
        <v>9.3000000000000007</v>
      </c>
      <c r="S4">
        <v>6.5</v>
      </c>
    </row>
    <row r="5" spans="1:44">
      <c r="A5" s="5" t="s">
        <v>20</v>
      </c>
      <c r="B5" s="2">
        <v>53.7</v>
      </c>
      <c r="C5" s="2">
        <v>61.2</v>
      </c>
      <c r="D5" s="2">
        <v>53.8</v>
      </c>
      <c r="E5" s="2">
        <v>49.9</v>
      </c>
      <c r="F5" s="2">
        <v>54.8</v>
      </c>
      <c r="G5" s="2">
        <v>48.9</v>
      </c>
      <c r="H5" s="2">
        <v>3.7</v>
      </c>
      <c r="I5" s="2">
        <v>6.2</v>
      </c>
      <c r="J5" s="2">
        <v>4.8</v>
      </c>
      <c r="K5" s="2">
        <v>11.5</v>
      </c>
      <c r="L5" s="2">
        <v>12.8</v>
      </c>
      <c r="M5" s="2">
        <v>9.8000000000000007</v>
      </c>
      <c r="N5" s="2">
        <v>31.3</v>
      </c>
      <c r="O5" s="2">
        <v>36.1</v>
      </c>
      <c r="P5" s="2">
        <v>34.200000000000003</v>
      </c>
      <c r="Q5" s="2">
        <v>8.6999999999999993</v>
      </c>
      <c r="R5" s="2">
        <v>9.9</v>
      </c>
      <c r="S5" s="2">
        <v>7.7</v>
      </c>
      <c r="AQ5" s="2"/>
      <c r="AR5" s="2"/>
    </row>
    <row r="6" spans="1:44">
      <c r="A6" s="5" t="s">
        <v>21</v>
      </c>
      <c r="B6" s="2">
        <v>57.3</v>
      </c>
      <c r="C6" s="2">
        <v>66.2</v>
      </c>
      <c r="D6" s="2">
        <v>59.7</v>
      </c>
      <c r="E6" s="2">
        <v>52.8</v>
      </c>
      <c r="F6" s="2">
        <v>59.3</v>
      </c>
      <c r="G6" s="2">
        <v>53.7</v>
      </c>
      <c r="H6" s="2">
        <v>4.4000000000000004</v>
      </c>
      <c r="I6" s="2">
        <v>6.9</v>
      </c>
      <c r="J6" s="2">
        <v>5.9</v>
      </c>
      <c r="K6" s="2">
        <v>12.5</v>
      </c>
      <c r="L6" s="2">
        <v>14</v>
      </c>
      <c r="M6" s="2">
        <v>11.6</v>
      </c>
      <c r="N6" s="2">
        <v>33.9</v>
      </c>
      <c r="O6" s="2">
        <v>39.6</v>
      </c>
      <c r="P6" s="2">
        <v>38.1</v>
      </c>
      <c r="Q6" s="2">
        <v>8.8000000000000007</v>
      </c>
      <c r="R6" s="2">
        <v>10.199999999999999</v>
      </c>
      <c r="S6" s="2">
        <v>7.9</v>
      </c>
      <c r="AQ6" s="2"/>
      <c r="AR6" s="2"/>
    </row>
    <row r="7" spans="1:44" ht="15">
      <c r="A7" s="7" t="s">
        <v>0</v>
      </c>
      <c r="B7" s="3">
        <f t="shared" ref="B7:S7" si="0">AVERAGE(B4:B6)</f>
        <v>52.6</v>
      </c>
      <c r="C7" s="3">
        <f t="shared" si="0"/>
        <v>59.933333333333337</v>
      </c>
      <c r="D7" s="3">
        <f t="shared" si="0"/>
        <v>50.966666666666661</v>
      </c>
      <c r="E7" s="3">
        <f t="shared" si="0"/>
        <v>48.79999999999999</v>
      </c>
      <c r="F7" s="3">
        <f t="shared" si="0"/>
        <v>53.9</v>
      </c>
      <c r="G7" s="3">
        <f t="shared" si="0"/>
        <v>46.533333333333339</v>
      </c>
      <c r="H7" s="3">
        <f t="shared" si="0"/>
        <v>3.7000000000000006</v>
      </c>
      <c r="I7" s="3">
        <f t="shared" si="0"/>
        <v>5.9666666666666659</v>
      </c>
      <c r="J7" s="3">
        <f t="shared" si="0"/>
        <v>4.3666666666666663</v>
      </c>
      <c r="K7" s="3">
        <f t="shared" si="0"/>
        <v>11.166666666666666</v>
      </c>
      <c r="L7" s="3">
        <f t="shared" si="0"/>
        <v>12.533333333333333</v>
      </c>
      <c r="M7" s="3">
        <f t="shared" si="0"/>
        <v>9.7000000000000011</v>
      </c>
      <c r="N7" s="3">
        <f t="shared" si="0"/>
        <v>30.666666666666668</v>
      </c>
      <c r="O7" s="3">
        <f t="shared" si="0"/>
        <v>35.266666666666673</v>
      </c>
      <c r="P7" s="3">
        <f t="shared" si="0"/>
        <v>31.8</v>
      </c>
      <c r="Q7" s="3">
        <f t="shared" si="0"/>
        <v>8.6333333333333346</v>
      </c>
      <c r="R7" s="3">
        <f t="shared" si="0"/>
        <v>9.8000000000000007</v>
      </c>
      <c r="S7" s="3">
        <f t="shared" si="0"/>
        <v>7.3666666666666671</v>
      </c>
      <c r="AQ7" s="3"/>
      <c r="AR7" s="3"/>
    </row>
    <row r="8" spans="1:44">
      <c r="A8" s="5" t="s">
        <v>22</v>
      </c>
      <c r="B8" s="2">
        <v>1.9</v>
      </c>
      <c r="C8" s="2">
        <v>4.2</v>
      </c>
      <c r="D8" s="2">
        <v>4</v>
      </c>
      <c r="E8" s="2">
        <v>1</v>
      </c>
      <c r="F8" s="2">
        <v>3.1</v>
      </c>
      <c r="G8" s="2">
        <v>3.1</v>
      </c>
      <c r="H8" s="2">
        <v>1</v>
      </c>
      <c r="I8" s="2">
        <v>1.1000000000000001</v>
      </c>
      <c r="J8" s="2">
        <v>0.9</v>
      </c>
      <c r="K8" s="2">
        <v>1.3</v>
      </c>
      <c r="L8" s="2">
        <v>0.9</v>
      </c>
      <c r="M8" s="2">
        <v>1.3</v>
      </c>
      <c r="N8" s="2">
        <v>0.8</v>
      </c>
      <c r="O8" s="2">
        <v>2.4</v>
      </c>
      <c r="P8" s="2">
        <v>2.4</v>
      </c>
      <c r="Q8" s="2">
        <v>0.9</v>
      </c>
      <c r="R8" s="2">
        <v>1</v>
      </c>
      <c r="S8" s="2">
        <v>0.8</v>
      </c>
      <c r="AQ8" s="2"/>
      <c r="AR8" s="2"/>
    </row>
    <row r="9" spans="1:44">
      <c r="A9" s="5" t="s">
        <v>23</v>
      </c>
      <c r="B9" s="2">
        <v>1.6</v>
      </c>
      <c r="C9" s="2">
        <v>3.9</v>
      </c>
      <c r="D9" s="2">
        <v>5</v>
      </c>
      <c r="E9" s="2">
        <v>0.7</v>
      </c>
      <c r="F9" s="2">
        <v>2.7</v>
      </c>
      <c r="G9" s="2">
        <v>4</v>
      </c>
      <c r="H9" s="2">
        <v>0.8</v>
      </c>
      <c r="I9" s="2">
        <v>1.2</v>
      </c>
      <c r="J9" s="2">
        <v>1.2</v>
      </c>
      <c r="K9" s="2">
        <v>1.5</v>
      </c>
      <c r="L9" s="2">
        <v>1</v>
      </c>
      <c r="M9" s="2">
        <v>1.7</v>
      </c>
      <c r="N9" s="2">
        <v>0.5</v>
      </c>
      <c r="O9" s="2">
        <v>1.9</v>
      </c>
      <c r="P9" s="2">
        <v>2.9</v>
      </c>
      <c r="Q9" s="2">
        <v>1</v>
      </c>
      <c r="R9" s="2">
        <v>1.2</v>
      </c>
      <c r="S9" s="2">
        <v>0.7</v>
      </c>
      <c r="AQ9" s="2"/>
      <c r="AR9" s="2"/>
    </row>
    <row r="10" spans="1:44">
      <c r="A10" s="5" t="s">
        <v>24</v>
      </c>
      <c r="B10" s="2">
        <v>2.7</v>
      </c>
      <c r="C10" s="2">
        <v>4.0999999999999996</v>
      </c>
      <c r="D10" s="2">
        <v>7.1</v>
      </c>
      <c r="E10" s="2">
        <v>1.8</v>
      </c>
      <c r="F10" s="2">
        <v>3</v>
      </c>
      <c r="G10" s="2">
        <v>5.2</v>
      </c>
      <c r="H10" s="2">
        <v>0.9</v>
      </c>
      <c r="I10" s="2">
        <v>1.1000000000000001</v>
      </c>
      <c r="J10" s="2">
        <v>2</v>
      </c>
      <c r="K10" s="2">
        <v>1.6</v>
      </c>
      <c r="L10" s="2">
        <v>1.1000000000000001</v>
      </c>
      <c r="M10" s="2">
        <v>2.1</v>
      </c>
      <c r="N10" s="2">
        <v>1.5</v>
      </c>
      <c r="O10" s="2">
        <v>1.9</v>
      </c>
      <c r="P10" s="2">
        <v>4.3</v>
      </c>
      <c r="Q10" s="2">
        <v>0.9</v>
      </c>
      <c r="R10" s="2">
        <v>1.3</v>
      </c>
      <c r="S10" s="2">
        <v>0.8</v>
      </c>
      <c r="AQ10" s="2"/>
      <c r="AR10" s="2"/>
    </row>
    <row r="11" spans="1:44" ht="15">
      <c r="A11" s="7" t="s">
        <v>27</v>
      </c>
      <c r="B11" s="3">
        <f t="shared" ref="B11:S11" si="1">AVERAGE(B8:B10)</f>
        <v>2.0666666666666669</v>
      </c>
      <c r="C11" s="3">
        <f t="shared" si="1"/>
        <v>4.0666666666666664</v>
      </c>
      <c r="D11" s="3">
        <f t="shared" si="1"/>
        <v>5.3666666666666671</v>
      </c>
      <c r="E11" s="3">
        <f t="shared" si="1"/>
        <v>1.1666666666666667</v>
      </c>
      <c r="F11" s="3">
        <f t="shared" si="1"/>
        <v>2.9333333333333336</v>
      </c>
      <c r="G11" s="3">
        <f t="shared" si="1"/>
        <v>4.1000000000000005</v>
      </c>
      <c r="H11" s="3">
        <f t="shared" si="1"/>
        <v>0.9</v>
      </c>
      <c r="I11" s="3">
        <f t="shared" si="1"/>
        <v>1.1333333333333333</v>
      </c>
      <c r="J11" s="3">
        <f t="shared" si="1"/>
        <v>1.3666666666666665</v>
      </c>
      <c r="K11" s="3">
        <f t="shared" si="1"/>
        <v>1.4666666666666668</v>
      </c>
      <c r="L11" s="3">
        <f t="shared" si="1"/>
        <v>1</v>
      </c>
      <c r="M11" s="3">
        <f t="shared" si="1"/>
        <v>1.7</v>
      </c>
      <c r="N11" s="3">
        <f t="shared" si="1"/>
        <v>0.93333333333333324</v>
      </c>
      <c r="O11" s="3">
        <f t="shared" si="1"/>
        <v>2.0666666666666664</v>
      </c>
      <c r="P11" s="3">
        <f t="shared" si="1"/>
        <v>3.1999999999999997</v>
      </c>
      <c r="Q11" s="3">
        <f t="shared" si="1"/>
        <v>0.93333333333333324</v>
      </c>
      <c r="R11" s="3">
        <f t="shared" si="1"/>
        <v>1.1666666666666667</v>
      </c>
      <c r="S11" s="3">
        <f t="shared" si="1"/>
        <v>0.76666666666666661</v>
      </c>
      <c r="AQ11" s="3"/>
      <c r="AR11" s="3"/>
    </row>
    <row r="12" spans="1:44">
      <c r="A12" s="5" t="s">
        <v>25</v>
      </c>
      <c r="B12" s="6">
        <f t="shared" ref="B12:S12" si="2">(SQRT(B3-1))*B11</f>
        <v>2.9227080289043967</v>
      </c>
      <c r="C12" s="6">
        <f t="shared" si="2"/>
        <v>5.751135153650587</v>
      </c>
      <c r="D12" s="6">
        <f t="shared" si="2"/>
        <v>7.5896127847356114</v>
      </c>
      <c r="E12" s="6">
        <f t="shared" si="2"/>
        <v>1.649915822768611</v>
      </c>
      <c r="F12" s="6">
        <f t="shared" si="2"/>
        <v>4.1483597829610792</v>
      </c>
      <c r="G12" s="6">
        <f t="shared" si="2"/>
        <v>5.7982756057296907</v>
      </c>
      <c r="H12" s="6">
        <f t="shared" si="2"/>
        <v>1.2727922061357857</v>
      </c>
      <c r="I12" s="6">
        <f t="shared" si="2"/>
        <v>1.6027753706895078</v>
      </c>
      <c r="J12" s="6">
        <f t="shared" si="2"/>
        <v>1.9327585352432297</v>
      </c>
      <c r="K12" s="6">
        <f t="shared" si="2"/>
        <v>2.0741798914805396</v>
      </c>
      <c r="L12" s="6">
        <f t="shared" si="2"/>
        <v>1.4142135623730951</v>
      </c>
      <c r="M12" s="6">
        <f t="shared" si="2"/>
        <v>2.4041630560342617</v>
      </c>
      <c r="N12" s="6">
        <f t="shared" si="2"/>
        <v>1.3199326582148887</v>
      </c>
      <c r="O12" s="6">
        <f t="shared" si="2"/>
        <v>2.9227080289043963</v>
      </c>
      <c r="P12" s="6">
        <f t="shared" si="2"/>
        <v>4.5254833995939041</v>
      </c>
      <c r="Q12" s="6">
        <f t="shared" si="2"/>
        <v>1.3199326582148887</v>
      </c>
      <c r="R12" s="6">
        <f t="shared" si="2"/>
        <v>1.649915822768611</v>
      </c>
      <c r="S12" s="6">
        <f t="shared" si="2"/>
        <v>1.0842303978193728</v>
      </c>
      <c r="AQ12" s="6"/>
      <c r="AR12" s="6"/>
    </row>
    <row r="13" spans="1:44">
      <c r="A13" s="5" t="s">
        <v>31</v>
      </c>
      <c r="C13" s="6">
        <v>1.6075999999999999</v>
      </c>
      <c r="D13" s="6">
        <v>-0.28399999999999997</v>
      </c>
      <c r="E13" s="6"/>
      <c r="F13" s="6">
        <v>1.6154999999999999</v>
      </c>
      <c r="G13" s="6">
        <v>-0.53169999999999995</v>
      </c>
      <c r="H13" s="6"/>
      <c r="I13" s="6">
        <v>1.5662</v>
      </c>
      <c r="J13" s="6">
        <v>0.40739999999999998</v>
      </c>
      <c r="K13" s="6"/>
      <c r="L13" s="6">
        <v>0.76990000000000003</v>
      </c>
      <c r="M13" s="6">
        <v>-0.6532</v>
      </c>
      <c r="N13" s="6"/>
      <c r="O13" s="6">
        <v>2.0285000000000002</v>
      </c>
      <c r="P13" s="6">
        <v>0.34</v>
      </c>
      <c r="Q13" s="6"/>
      <c r="R13" s="6">
        <v>0.78090000000000004</v>
      </c>
      <c r="S13" s="6">
        <v>-1.0487</v>
      </c>
      <c r="AR13" s="6"/>
    </row>
    <row r="14" spans="1:44">
      <c r="A14" s="5" t="s">
        <v>39</v>
      </c>
      <c r="C14" s="6">
        <v>-0.2331</v>
      </c>
      <c r="D14" s="6">
        <v>-0.18923999999999999</v>
      </c>
      <c r="E14" s="6"/>
      <c r="F14" s="6">
        <v>-0.22739999999999999</v>
      </c>
      <c r="G14" s="6">
        <v>-2.1600999999999999</v>
      </c>
      <c r="H14" s="6"/>
      <c r="I14" s="6">
        <v>-0.2631</v>
      </c>
      <c r="J14" s="6">
        <v>-1.2094</v>
      </c>
      <c r="K14" s="6"/>
      <c r="L14" s="6">
        <v>-0.88859999999999995</v>
      </c>
      <c r="M14" s="6">
        <v>-2.2957000000000001</v>
      </c>
      <c r="N14" s="6"/>
      <c r="O14" s="6">
        <v>5.9200000000000003E-2</v>
      </c>
      <c r="P14" s="6">
        <v>-1.2718</v>
      </c>
      <c r="Q14" s="6"/>
      <c r="R14" s="6">
        <v>-0.87929999999999997</v>
      </c>
      <c r="S14" s="6">
        <v>-2.7555000000000001</v>
      </c>
      <c r="AR14" s="6"/>
    </row>
    <row r="15" spans="1:44">
      <c r="A15" s="5" t="s">
        <v>40</v>
      </c>
      <c r="C15" s="6">
        <v>3.4483000000000001</v>
      </c>
      <c r="D15" s="6">
        <v>1.3243</v>
      </c>
      <c r="E15" s="6"/>
      <c r="F15" s="6">
        <v>3.4584999999999999</v>
      </c>
      <c r="G15" s="6">
        <v>1.0966</v>
      </c>
      <c r="I15" s="6">
        <v>3.3955000000000002</v>
      </c>
      <c r="J15" s="6">
        <v>2.0242</v>
      </c>
      <c r="L15" s="6">
        <v>2.4283999999999999</v>
      </c>
      <c r="M15" s="6">
        <v>0.98919999999999997</v>
      </c>
      <c r="O15" s="6">
        <v>3.9979</v>
      </c>
      <c r="P15" s="6">
        <v>1.9518</v>
      </c>
      <c r="R15" s="6">
        <v>2.4409999999999998</v>
      </c>
      <c r="S15" s="6">
        <v>0.65810000000000002</v>
      </c>
      <c r="AR15" s="6"/>
    </row>
    <row r="16" spans="1:44">
      <c r="A16" s="4" t="s">
        <v>30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</row>
    <row r="17" spans="1:19" ht="15">
      <c r="A17" s="7" t="s">
        <v>26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</row>
    <row r="18" spans="1:19">
      <c r="A18" s="4" t="s">
        <v>19</v>
      </c>
      <c r="B18">
        <v>21.2</v>
      </c>
      <c r="C18">
        <v>22.7</v>
      </c>
      <c r="D18">
        <v>11.2</v>
      </c>
      <c r="E18">
        <v>20.9</v>
      </c>
      <c r="F18">
        <v>22.4</v>
      </c>
      <c r="G18">
        <v>11</v>
      </c>
      <c r="H18">
        <v>0.2</v>
      </c>
      <c r="I18">
        <v>0.4</v>
      </c>
      <c r="J18">
        <v>0.2</v>
      </c>
      <c r="K18">
        <v>2.6</v>
      </c>
      <c r="L18">
        <v>2.5</v>
      </c>
      <c r="M18">
        <v>1.8</v>
      </c>
      <c r="N18">
        <v>8.8000000000000007</v>
      </c>
      <c r="O18">
        <v>9.3000000000000007</v>
      </c>
      <c r="P18">
        <v>5</v>
      </c>
      <c r="Q18">
        <v>8.5</v>
      </c>
      <c r="R18">
        <v>10</v>
      </c>
      <c r="S18">
        <v>3.9</v>
      </c>
    </row>
    <row r="19" spans="1:19">
      <c r="A19" s="5" t="s">
        <v>20</v>
      </c>
      <c r="B19" s="2">
        <v>26.4</v>
      </c>
      <c r="C19" s="2">
        <v>27.7</v>
      </c>
      <c r="D19" s="2">
        <v>22</v>
      </c>
      <c r="E19" s="2">
        <v>26.2</v>
      </c>
      <c r="F19" s="2">
        <v>27.3</v>
      </c>
      <c r="G19" s="2">
        <v>21.7</v>
      </c>
      <c r="H19" s="2">
        <v>0.2</v>
      </c>
      <c r="I19" s="2">
        <v>0.4</v>
      </c>
      <c r="J19" s="2">
        <v>0.3</v>
      </c>
      <c r="K19" s="2">
        <v>2.8</v>
      </c>
      <c r="L19" s="2">
        <v>2.9</v>
      </c>
      <c r="M19" s="2">
        <v>2.2000000000000002</v>
      </c>
      <c r="N19" s="2">
        <v>10.8</v>
      </c>
      <c r="O19" s="2">
        <v>11.4</v>
      </c>
      <c r="P19" s="2">
        <v>9.4</v>
      </c>
      <c r="Q19" s="2">
        <v>11.6</v>
      </c>
      <c r="R19" s="2">
        <v>12.3</v>
      </c>
      <c r="S19" s="2">
        <v>9.8000000000000007</v>
      </c>
    </row>
    <row r="20" spans="1:19">
      <c r="A20" s="5" t="s">
        <v>21</v>
      </c>
      <c r="B20" s="2">
        <v>27.9</v>
      </c>
      <c r="C20" s="2">
        <v>31.8</v>
      </c>
      <c r="D20" s="2">
        <v>25.9</v>
      </c>
      <c r="E20" s="2">
        <v>27.6</v>
      </c>
      <c r="F20" s="2">
        <v>31.2</v>
      </c>
      <c r="G20" s="2">
        <v>25.3</v>
      </c>
      <c r="H20" s="2">
        <v>0.3</v>
      </c>
      <c r="I20" s="2">
        <v>0.6</v>
      </c>
      <c r="J20" s="2">
        <v>0.6</v>
      </c>
      <c r="K20" s="2">
        <v>2.9</v>
      </c>
      <c r="L20" s="2">
        <v>3.6</v>
      </c>
      <c r="M20" s="2">
        <v>2.4</v>
      </c>
      <c r="N20" s="2">
        <v>12.2</v>
      </c>
      <c r="O20" s="2">
        <v>13.2</v>
      </c>
      <c r="P20" s="2">
        <v>11.4</v>
      </c>
      <c r="Q20" s="2">
        <v>11.4</v>
      </c>
      <c r="R20" s="2">
        <v>13.8</v>
      </c>
      <c r="S20" s="2">
        <v>11.05</v>
      </c>
    </row>
    <row r="21" spans="1:19" ht="15">
      <c r="A21" s="7" t="s">
        <v>0</v>
      </c>
      <c r="B21" s="3">
        <f t="shared" ref="B21:S21" si="3">AVERAGE(B18:B20)</f>
        <v>25.166666666666668</v>
      </c>
      <c r="C21" s="3">
        <f t="shared" si="3"/>
        <v>27.400000000000002</v>
      </c>
      <c r="D21" s="3">
        <f t="shared" si="3"/>
        <v>19.7</v>
      </c>
      <c r="E21" s="3">
        <f t="shared" si="3"/>
        <v>24.899999999999995</v>
      </c>
      <c r="F21" s="3">
        <f t="shared" si="3"/>
        <v>26.966666666666669</v>
      </c>
      <c r="G21" s="3">
        <f t="shared" si="3"/>
        <v>19.333333333333332</v>
      </c>
      <c r="H21" s="3">
        <f t="shared" si="3"/>
        <v>0.23333333333333331</v>
      </c>
      <c r="I21" s="3">
        <f t="shared" si="3"/>
        <v>0.46666666666666662</v>
      </c>
      <c r="J21" s="3">
        <f t="shared" si="3"/>
        <v>0.3666666666666667</v>
      </c>
      <c r="K21" s="3">
        <f t="shared" si="3"/>
        <v>2.7666666666666671</v>
      </c>
      <c r="L21" s="3">
        <f t="shared" si="3"/>
        <v>3</v>
      </c>
      <c r="M21" s="3">
        <f t="shared" si="3"/>
        <v>2.1333333333333333</v>
      </c>
      <c r="N21" s="3">
        <f t="shared" si="3"/>
        <v>10.6</v>
      </c>
      <c r="O21" s="3">
        <f t="shared" si="3"/>
        <v>11.300000000000002</v>
      </c>
      <c r="P21" s="3">
        <f t="shared" si="3"/>
        <v>8.6</v>
      </c>
      <c r="Q21" s="3">
        <f t="shared" si="3"/>
        <v>10.5</v>
      </c>
      <c r="R21" s="3">
        <f t="shared" si="3"/>
        <v>12.033333333333333</v>
      </c>
      <c r="S21" s="3">
        <f t="shared" si="3"/>
        <v>8.25</v>
      </c>
    </row>
    <row r="22" spans="1:19">
      <c r="A22" s="5" t="s">
        <v>22</v>
      </c>
      <c r="B22" s="2">
        <v>2.1</v>
      </c>
      <c r="C22" s="2">
        <v>1.4</v>
      </c>
      <c r="D22" s="2">
        <v>1.1000000000000001</v>
      </c>
      <c r="E22" s="2">
        <v>2.1</v>
      </c>
      <c r="F22" s="2">
        <v>1.5</v>
      </c>
      <c r="G22" s="2">
        <v>1.1000000000000001</v>
      </c>
      <c r="H22" s="2">
        <v>0.1</v>
      </c>
      <c r="I22" s="2">
        <v>0.2</v>
      </c>
      <c r="J22" s="2">
        <v>0.2</v>
      </c>
      <c r="K22" s="2">
        <v>0.3</v>
      </c>
      <c r="L22" s="2">
        <v>0.2</v>
      </c>
      <c r="M22" s="2">
        <v>0.1</v>
      </c>
      <c r="N22" s="2">
        <v>1.4</v>
      </c>
      <c r="O22" s="2">
        <v>0.1</v>
      </c>
      <c r="P22" s="2">
        <v>1</v>
      </c>
      <c r="Q22" s="2">
        <v>1.1000000000000001</v>
      </c>
      <c r="R22" s="2">
        <v>1.6</v>
      </c>
      <c r="S22" s="2">
        <v>0.6</v>
      </c>
    </row>
    <row r="23" spans="1:19">
      <c r="A23" s="5" t="s">
        <v>23</v>
      </c>
      <c r="B23" s="2">
        <v>2.7</v>
      </c>
      <c r="C23" s="2">
        <v>0.7</v>
      </c>
      <c r="D23" s="2">
        <v>1.7</v>
      </c>
      <c r="E23" s="2">
        <v>2.7</v>
      </c>
      <c r="F23" s="2">
        <v>0.7</v>
      </c>
      <c r="G23" s="2">
        <v>1.5</v>
      </c>
      <c r="H23" s="2">
        <v>0.1</v>
      </c>
      <c r="I23" s="2">
        <v>0.2</v>
      </c>
      <c r="J23" s="2">
        <v>0.2</v>
      </c>
      <c r="K23" s="2">
        <v>0.3</v>
      </c>
      <c r="L23" s="2">
        <v>0.2</v>
      </c>
      <c r="M23" s="2">
        <v>0.2</v>
      </c>
      <c r="N23" s="2">
        <v>1.8</v>
      </c>
      <c r="O23" s="2">
        <v>0.5</v>
      </c>
      <c r="P23" s="2">
        <v>1.1000000000000001</v>
      </c>
      <c r="Q23" s="2">
        <v>1.3</v>
      </c>
      <c r="R23" s="2">
        <v>0.6</v>
      </c>
      <c r="S23" s="2">
        <v>0.7</v>
      </c>
    </row>
    <row r="24" spans="1:19">
      <c r="A24" s="5" t="s">
        <v>24</v>
      </c>
      <c r="B24" s="2">
        <v>2.8</v>
      </c>
      <c r="C24" s="2">
        <v>1.3</v>
      </c>
      <c r="D24" s="2">
        <v>1.7</v>
      </c>
      <c r="E24" s="2">
        <v>2.8</v>
      </c>
      <c r="F24" s="2">
        <v>1.2</v>
      </c>
      <c r="G24" s="2">
        <v>1.5</v>
      </c>
      <c r="H24" s="2">
        <v>0.1</v>
      </c>
      <c r="I24" s="2">
        <v>0.3</v>
      </c>
      <c r="J24" s="2">
        <v>0.3</v>
      </c>
      <c r="K24" s="2">
        <v>0.3</v>
      </c>
      <c r="L24" s="2">
        <v>0.4</v>
      </c>
      <c r="M24" s="2">
        <v>0</v>
      </c>
      <c r="N24" s="2">
        <v>2.4</v>
      </c>
      <c r="O24" s="2">
        <v>0.6</v>
      </c>
      <c r="P24" s="2">
        <v>1</v>
      </c>
      <c r="Q24" s="2">
        <v>0.9</v>
      </c>
      <c r="R24" s="2">
        <v>0.5</v>
      </c>
      <c r="S24" s="2">
        <v>0.6</v>
      </c>
    </row>
    <row r="25" spans="1:19" ht="15">
      <c r="A25" s="7" t="s">
        <v>27</v>
      </c>
      <c r="B25" s="3">
        <f t="shared" ref="B25:S25" si="4">AVERAGE(B22:B24)</f>
        <v>2.5333333333333337</v>
      </c>
      <c r="C25" s="3">
        <f t="shared" si="4"/>
        <v>1.1333333333333331</v>
      </c>
      <c r="D25" s="3">
        <f t="shared" si="4"/>
        <v>1.5</v>
      </c>
      <c r="E25" s="3">
        <f t="shared" si="4"/>
        <v>2.5333333333333337</v>
      </c>
      <c r="F25" s="3">
        <f t="shared" si="4"/>
        <v>1.1333333333333335</v>
      </c>
      <c r="G25" s="3">
        <f t="shared" si="4"/>
        <v>1.3666666666666665</v>
      </c>
      <c r="H25" s="3">
        <f t="shared" si="4"/>
        <v>0.10000000000000002</v>
      </c>
      <c r="I25" s="3">
        <f t="shared" si="4"/>
        <v>0.23333333333333331</v>
      </c>
      <c r="J25" s="3">
        <f t="shared" si="4"/>
        <v>0.23333333333333331</v>
      </c>
      <c r="K25" s="3">
        <f t="shared" si="4"/>
        <v>0.3</v>
      </c>
      <c r="L25" s="3">
        <f t="shared" si="4"/>
        <v>0.26666666666666666</v>
      </c>
      <c r="M25" s="3">
        <f t="shared" si="4"/>
        <v>0.10000000000000002</v>
      </c>
      <c r="N25" s="3">
        <f t="shared" si="4"/>
        <v>1.8666666666666665</v>
      </c>
      <c r="O25" s="3">
        <f t="shared" si="4"/>
        <v>0.39999999999999997</v>
      </c>
      <c r="P25" s="3">
        <f t="shared" si="4"/>
        <v>1.0333333333333334</v>
      </c>
      <c r="Q25" s="3">
        <f t="shared" si="4"/>
        <v>1.1000000000000001</v>
      </c>
      <c r="R25" s="3">
        <f t="shared" si="4"/>
        <v>0.9</v>
      </c>
      <c r="S25" s="3">
        <f t="shared" si="4"/>
        <v>0.6333333333333333</v>
      </c>
    </row>
    <row r="26" spans="1:19">
      <c r="A26" s="5" t="s">
        <v>25</v>
      </c>
      <c r="B26" s="6">
        <f t="shared" ref="B26:S26" si="5">(SQRT(B17-1))*B25</f>
        <v>3.5826743580118414</v>
      </c>
      <c r="C26" s="6">
        <f t="shared" si="5"/>
        <v>1.6027753706895074</v>
      </c>
      <c r="D26" s="6">
        <f t="shared" si="5"/>
        <v>2.1213203435596428</v>
      </c>
      <c r="E26" s="6">
        <f t="shared" si="5"/>
        <v>3.5826743580118414</v>
      </c>
      <c r="F26" s="6">
        <f t="shared" si="5"/>
        <v>1.602775370689508</v>
      </c>
      <c r="G26" s="6">
        <f t="shared" si="5"/>
        <v>1.9327585352432297</v>
      </c>
      <c r="H26" s="6">
        <f t="shared" si="5"/>
        <v>0.14142135623730953</v>
      </c>
      <c r="I26" s="6">
        <f t="shared" si="5"/>
        <v>0.32998316455372217</v>
      </c>
      <c r="J26" s="6">
        <f t="shared" si="5"/>
        <v>0.32998316455372217</v>
      </c>
      <c r="K26" s="6">
        <f t="shared" si="5"/>
        <v>0.42426406871192851</v>
      </c>
      <c r="L26" s="6">
        <f t="shared" si="5"/>
        <v>0.37712361663282534</v>
      </c>
      <c r="M26" s="6">
        <f t="shared" si="5"/>
        <v>0.14142135623730953</v>
      </c>
      <c r="N26" s="6">
        <f t="shared" si="5"/>
        <v>2.6398653164297774</v>
      </c>
      <c r="O26" s="6">
        <f t="shared" si="5"/>
        <v>0.56568542494923801</v>
      </c>
      <c r="P26" s="6">
        <f t="shared" si="5"/>
        <v>1.4613540144521984</v>
      </c>
      <c r="Q26" s="6">
        <f t="shared" si="5"/>
        <v>1.5556349186104048</v>
      </c>
      <c r="R26" s="6">
        <f t="shared" si="5"/>
        <v>1.2727922061357857</v>
      </c>
      <c r="S26" s="6">
        <f t="shared" si="5"/>
        <v>0.89566858950296024</v>
      </c>
    </row>
    <row r="27" spans="1:19">
      <c r="A27" s="5" t="s">
        <v>31</v>
      </c>
      <c r="B27" s="6"/>
      <c r="C27" s="6">
        <v>0.80469999999999997</v>
      </c>
      <c r="D27" s="6">
        <v>-1.8568</v>
      </c>
      <c r="E27" s="6"/>
      <c r="F27" s="6">
        <v>0.74470000000000003</v>
      </c>
      <c r="G27" s="6">
        <v>-1.9339</v>
      </c>
      <c r="H27" s="6"/>
      <c r="I27" s="6">
        <v>0.91910000000000003</v>
      </c>
      <c r="J27" s="6">
        <v>0.5252</v>
      </c>
      <c r="K27" s="6"/>
      <c r="L27" s="6">
        <v>0.58130000000000004</v>
      </c>
      <c r="M27" s="6">
        <v>-2.0028000000000001</v>
      </c>
      <c r="N27" s="6"/>
      <c r="O27" s="6">
        <v>0.36670000000000003</v>
      </c>
      <c r="P27" s="6">
        <v>-9.3740000000000004E-2</v>
      </c>
      <c r="Q27" s="6"/>
      <c r="R27" s="6">
        <v>1.0788</v>
      </c>
      <c r="S27" s="6">
        <v>-1.7726</v>
      </c>
    </row>
    <row r="28" spans="1:19">
      <c r="A28" s="5" t="s">
        <v>39</v>
      </c>
      <c r="B28" s="6"/>
      <c r="C28" s="6">
        <v>-0.85909999999999997</v>
      </c>
      <c r="D28" s="6">
        <v>-3.7711000000000001</v>
      </c>
      <c r="E28" s="6"/>
      <c r="F28" s="6">
        <v>-0.91020000000000001</v>
      </c>
      <c r="G28" s="6">
        <v>-3.8725000000000001</v>
      </c>
      <c r="H28" s="6"/>
      <c r="I28" s="6">
        <v>-0.76349999999999996</v>
      </c>
      <c r="J28" s="6">
        <v>-1.1024</v>
      </c>
      <c r="K28" s="6"/>
      <c r="L28" s="6">
        <v>-1.0524</v>
      </c>
      <c r="M28" s="6">
        <v>-3.9636</v>
      </c>
      <c r="N28" s="6"/>
      <c r="O28" s="6">
        <v>-1.2470000000000001</v>
      </c>
      <c r="P28" s="6">
        <v>-2.6233</v>
      </c>
      <c r="Q28" s="6"/>
      <c r="R28" s="6">
        <v>-0.63390000000000002</v>
      </c>
      <c r="S28" s="6">
        <v>-3.6613000000000002</v>
      </c>
    </row>
    <row r="29" spans="1:19">
      <c r="A29" s="5" t="s">
        <v>40</v>
      </c>
      <c r="C29" s="6">
        <v>2.4685000000000001</v>
      </c>
      <c r="D29" s="6">
        <v>5.7500000000000002E-2</v>
      </c>
      <c r="F29" s="6">
        <v>2.3995000000000002</v>
      </c>
      <c r="G29" s="6">
        <v>4.7000000000000002E-3</v>
      </c>
      <c r="I29" s="6">
        <v>2.6017999999999999</v>
      </c>
      <c r="J29" s="6">
        <v>2.1528999999999998</v>
      </c>
      <c r="L29" s="6">
        <v>2.2151000000000001</v>
      </c>
      <c r="M29" s="6">
        <v>-4.19E-2</v>
      </c>
      <c r="O29" s="6">
        <v>1.9803999999999999</v>
      </c>
      <c r="P29" s="6">
        <v>0.74850000000000005</v>
      </c>
      <c r="R29" s="6">
        <v>2.7915999999999999</v>
      </c>
      <c r="S29" s="6">
        <v>0.11600000000000001</v>
      </c>
    </row>
    <row r="30" spans="1:19">
      <c r="A30" s="13" t="s">
        <v>72</v>
      </c>
    </row>
    <row r="31" spans="1:19">
      <c r="A31" s="4" t="s">
        <v>32</v>
      </c>
      <c r="B31" t="s">
        <v>33</v>
      </c>
      <c r="C31" t="s">
        <v>34</v>
      </c>
      <c r="D31" t="s">
        <v>35</v>
      </c>
      <c r="E31" t="s">
        <v>36</v>
      </c>
      <c r="F31" t="s">
        <v>37</v>
      </c>
      <c r="G31" t="s">
        <v>38</v>
      </c>
    </row>
    <row r="32" spans="1:19" ht="15">
      <c r="A32" s="7" t="s">
        <v>26</v>
      </c>
      <c r="B32" s="1">
        <v>3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</row>
    <row r="33" spans="1:16" ht="15">
      <c r="A33" s="7" t="s">
        <v>0</v>
      </c>
      <c r="B33" s="1">
        <v>32</v>
      </c>
      <c r="C33" s="1">
        <v>31.1</v>
      </c>
      <c r="D33" s="1">
        <v>33.799999999999997</v>
      </c>
      <c r="E33" s="1">
        <v>11.1</v>
      </c>
      <c r="F33" s="1">
        <v>14.2</v>
      </c>
      <c r="G33" s="1">
        <v>14.7</v>
      </c>
    </row>
    <row r="34" spans="1:16" ht="15">
      <c r="A34" s="7" t="s">
        <v>27</v>
      </c>
      <c r="B34" s="1">
        <v>0.44</v>
      </c>
      <c r="C34" s="1">
        <v>0.89</v>
      </c>
      <c r="D34" s="1">
        <v>0.89</v>
      </c>
      <c r="E34" s="1">
        <v>0.66700000000000004</v>
      </c>
      <c r="F34" s="1">
        <v>0.89</v>
      </c>
      <c r="G34" s="1">
        <v>1.33</v>
      </c>
    </row>
    <row r="35" spans="1:16">
      <c r="A35" s="4" t="s">
        <v>25</v>
      </c>
      <c r="B35">
        <f t="shared" ref="B35:G35" si="6">(SQRT(B32-1))*B34</f>
        <v>0.62225396744416184</v>
      </c>
      <c r="C35">
        <f t="shared" si="6"/>
        <v>1.2586500705120547</v>
      </c>
      <c r="D35">
        <f t="shared" si="6"/>
        <v>1.2586500705120547</v>
      </c>
      <c r="E35">
        <f t="shared" si="6"/>
        <v>0.94328044610285455</v>
      </c>
      <c r="F35">
        <f t="shared" si="6"/>
        <v>1.2586500705120547</v>
      </c>
      <c r="G35">
        <f t="shared" si="6"/>
        <v>1.8809040379562167</v>
      </c>
    </row>
    <row r="36" spans="1:16">
      <c r="A36" s="5" t="s">
        <v>31</v>
      </c>
      <c r="C36">
        <v>-0.90649999999999997</v>
      </c>
      <c r="D36">
        <v>1.8129999999999999</v>
      </c>
      <c r="F36">
        <v>2.7873000000000001</v>
      </c>
      <c r="G36">
        <v>2.4195000000000002</v>
      </c>
    </row>
    <row r="37" spans="1:16">
      <c r="A37" s="5" t="s">
        <v>39</v>
      </c>
      <c r="C37">
        <v>-2.5870000000000002</v>
      </c>
      <c r="D37">
        <v>-8.7800000000000003E-2</v>
      </c>
      <c r="F37">
        <v>0.54049999999999998</v>
      </c>
      <c r="G37">
        <v>0.31359999999999999</v>
      </c>
    </row>
    <row r="38" spans="1:16">
      <c r="A38" s="5" t="s">
        <v>40</v>
      </c>
      <c r="C38">
        <v>0.77400000000000002</v>
      </c>
      <c r="D38">
        <v>3.7139000000000002</v>
      </c>
      <c r="F38">
        <v>5.0339999999999998</v>
      </c>
      <c r="G38">
        <v>4.5255000000000001</v>
      </c>
    </row>
    <row r="39" spans="1:16">
      <c r="A39" s="14" t="s">
        <v>29</v>
      </c>
    </row>
    <row r="40" spans="1:16">
      <c r="A40" s="8" t="s">
        <v>30</v>
      </c>
      <c r="B40" t="s">
        <v>16</v>
      </c>
      <c r="C40" t="s">
        <v>17</v>
      </c>
      <c r="D40" t="s">
        <v>18</v>
      </c>
      <c r="E40" t="s">
        <v>13</v>
      </c>
      <c r="F40" t="s">
        <v>14</v>
      </c>
      <c r="G40" t="s">
        <v>15</v>
      </c>
      <c r="H40" t="s">
        <v>10</v>
      </c>
      <c r="I40" t="s">
        <v>11</v>
      </c>
      <c r="J40" t="s">
        <v>12</v>
      </c>
      <c r="K40" t="s">
        <v>4</v>
      </c>
      <c r="L40" t="s">
        <v>5</v>
      </c>
      <c r="M40" t="s">
        <v>6</v>
      </c>
      <c r="N40" t="s">
        <v>41</v>
      </c>
      <c r="O40" t="s">
        <v>8</v>
      </c>
      <c r="P40" t="s">
        <v>9</v>
      </c>
    </row>
    <row r="41" spans="1:16" ht="15">
      <c r="A41" s="10" t="s">
        <v>26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</row>
    <row r="42" spans="1:16" ht="15">
      <c r="A42" s="10" t="s">
        <v>0</v>
      </c>
      <c r="B42">
        <v>9</v>
      </c>
      <c r="C42">
        <v>15.8</v>
      </c>
      <c r="D42">
        <v>4.9000000000000004</v>
      </c>
      <c r="E42">
        <v>5.4</v>
      </c>
      <c r="F42">
        <v>9.1999999999999993</v>
      </c>
      <c r="G42">
        <v>5.5</v>
      </c>
      <c r="H42">
        <v>0.9</v>
      </c>
      <c r="I42">
        <v>1.3</v>
      </c>
      <c r="J42">
        <v>0.5</v>
      </c>
      <c r="K42">
        <v>16.100000000000001</v>
      </c>
      <c r="L42">
        <v>27.2</v>
      </c>
      <c r="M42">
        <v>11.2</v>
      </c>
      <c r="N42">
        <v>0.04</v>
      </c>
      <c r="O42">
        <v>0.34</v>
      </c>
      <c r="P42">
        <v>0.25</v>
      </c>
    </row>
    <row r="43" spans="1:16" ht="15">
      <c r="A43" s="10" t="s">
        <v>27</v>
      </c>
      <c r="B43">
        <v>2.2000000000000002</v>
      </c>
      <c r="C43">
        <v>3.1</v>
      </c>
      <c r="D43">
        <v>0.7</v>
      </c>
      <c r="E43">
        <v>0.7</v>
      </c>
      <c r="F43">
        <v>1.4</v>
      </c>
      <c r="G43">
        <v>0.7</v>
      </c>
      <c r="H43">
        <v>0.2</v>
      </c>
      <c r="I43">
        <v>1.3</v>
      </c>
      <c r="J43">
        <v>0.13</v>
      </c>
      <c r="K43">
        <v>2.8</v>
      </c>
      <c r="L43">
        <v>4.3</v>
      </c>
      <c r="M43">
        <v>1.3</v>
      </c>
      <c r="N43">
        <v>0.04</v>
      </c>
      <c r="O43">
        <v>0.16</v>
      </c>
      <c r="P43">
        <v>0.13</v>
      </c>
    </row>
    <row r="44" spans="1:16">
      <c r="A44" s="9" t="s">
        <v>25</v>
      </c>
      <c r="B44">
        <f>(SQRT(B41-1))*B43</f>
        <v>3.1112698372208096</v>
      </c>
      <c r="C44">
        <f t="shared" ref="C44:P44" si="7">(SQRT(C41-1))*C43</f>
        <v>4.3840620433565949</v>
      </c>
      <c r="D44">
        <f t="shared" si="7"/>
        <v>0.98994949366116658</v>
      </c>
      <c r="E44">
        <f t="shared" si="7"/>
        <v>0.98994949366116658</v>
      </c>
      <c r="F44">
        <f t="shared" si="7"/>
        <v>1.9798989873223332</v>
      </c>
      <c r="G44">
        <f t="shared" si="7"/>
        <v>0.98994949366116658</v>
      </c>
      <c r="H44">
        <f t="shared" si="7"/>
        <v>0.28284271247461906</v>
      </c>
      <c r="I44">
        <f t="shared" si="7"/>
        <v>1.8384776310850237</v>
      </c>
      <c r="J44">
        <f t="shared" si="7"/>
        <v>0.18384776310850237</v>
      </c>
      <c r="K44">
        <f t="shared" si="7"/>
        <v>3.9597979746446663</v>
      </c>
      <c r="L44">
        <f t="shared" si="7"/>
        <v>6.0811183182043091</v>
      </c>
      <c r="M44">
        <f t="shared" si="7"/>
        <v>1.8384776310850237</v>
      </c>
      <c r="N44">
        <f t="shared" si="7"/>
        <v>5.656854249492381E-2</v>
      </c>
      <c r="O44">
        <f t="shared" si="7"/>
        <v>0.22627416997969524</v>
      </c>
      <c r="P44">
        <f t="shared" si="7"/>
        <v>0.18384776310850237</v>
      </c>
    </row>
    <row r="45" spans="1:16">
      <c r="A45" s="8" t="s">
        <v>31</v>
      </c>
      <c r="C45">
        <v>0.58040000000000003</v>
      </c>
      <c r="D45">
        <v>-0.57620000000000005</v>
      </c>
      <c r="F45">
        <v>0.78769999999999996</v>
      </c>
      <c r="G45">
        <v>3.2800000000000003E-2</v>
      </c>
      <c r="J45">
        <v>-0.54410000000000003</v>
      </c>
      <c r="L45">
        <v>-0.70179999999999998</v>
      </c>
      <c r="M45">
        <v>-1.1556</v>
      </c>
      <c r="O45">
        <v>0.59019999999999995</v>
      </c>
      <c r="P45">
        <v>0.50090000000000001</v>
      </c>
    </row>
    <row r="46" spans="1:16">
      <c r="A46" s="8" t="s">
        <v>39</v>
      </c>
      <c r="C46">
        <v>-5.2299999999999999E-2</v>
      </c>
      <c r="D46">
        <v>-1.2087000000000001</v>
      </c>
      <c r="F46">
        <v>0.14430000000000001</v>
      </c>
      <c r="G46">
        <v>-0.58709999999999996</v>
      </c>
      <c r="J46">
        <v>-1.1752</v>
      </c>
      <c r="L46">
        <v>-1.3404</v>
      </c>
      <c r="M46">
        <v>-1.8250999999999999</v>
      </c>
      <c r="O46">
        <v>-4.2999999999999997E-2</v>
      </c>
      <c r="P46">
        <v>-0.1285</v>
      </c>
    </row>
    <row r="47" spans="1:16">
      <c r="A47" s="8" t="s">
        <v>40</v>
      </c>
      <c r="C47">
        <v>1.2131000000000001</v>
      </c>
      <c r="D47">
        <v>5.6300000000000003E-2</v>
      </c>
      <c r="F47">
        <v>1.431</v>
      </c>
      <c r="G47">
        <v>0.65259999999999996</v>
      </c>
      <c r="J47">
        <v>8.7099999999999997E-2</v>
      </c>
      <c r="L47">
        <v>-6.3200000000000006E-2</v>
      </c>
      <c r="M47">
        <v>-0.48599999999999999</v>
      </c>
      <c r="O47">
        <v>1.2233000000000001</v>
      </c>
      <c r="P47">
        <v>1.1304000000000001</v>
      </c>
    </row>
    <row r="48" spans="1:16">
      <c r="A48" s="8" t="s">
        <v>32</v>
      </c>
      <c r="B48" t="s">
        <v>4</v>
      </c>
      <c r="C48" t="s">
        <v>5</v>
      </c>
      <c r="D48" t="s">
        <v>6</v>
      </c>
      <c r="E48" t="s">
        <v>41</v>
      </c>
      <c r="F48" t="s">
        <v>8</v>
      </c>
      <c r="G48" t="s">
        <v>9</v>
      </c>
    </row>
    <row r="49" spans="1:7" ht="15">
      <c r="A49" s="10" t="s">
        <v>26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</row>
    <row r="50" spans="1:7" ht="15">
      <c r="A50" s="10" t="s">
        <v>0</v>
      </c>
      <c r="B50">
        <v>6.1</v>
      </c>
      <c r="C50">
        <v>8.3000000000000007</v>
      </c>
      <c r="D50">
        <v>5.9</v>
      </c>
      <c r="E50">
        <v>0.06</v>
      </c>
      <c r="F50">
        <v>0.2</v>
      </c>
      <c r="G50">
        <v>0.12</v>
      </c>
    </row>
    <row r="51" spans="1:7" ht="15">
      <c r="A51" s="10" t="s">
        <v>27</v>
      </c>
      <c r="B51">
        <v>0.4</v>
      </c>
      <c r="C51">
        <v>0.6</v>
      </c>
      <c r="D51">
        <v>0.4</v>
      </c>
      <c r="E51">
        <v>0.03</v>
      </c>
      <c r="F51">
        <v>7.0000000000000007E-2</v>
      </c>
      <c r="G51">
        <v>0.05</v>
      </c>
    </row>
    <row r="52" spans="1:7">
      <c r="A52" s="9" t="s">
        <v>25</v>
      </c>
      <c r="B52">
        <f t="shared" ref="B52:G52" si="8">(SQRT(B49-1))*B51</f>
        <v>0.56568542494923812</v>
      </c>
      <c r="C52">
        <f t="shared" si="8"/>
        <v>0.84852813742385702</v>
      </c>
      <c r="D52">
        <f t="shared" si="8"/>
        <v>0.56568542494923812</v>
      </c>
      <c r="E52">
        <f t="shared" si="8"/>
        <v>4.2426406871192854E-2</v>
      </c>
      <c r="F52">
        <f t="shared" si="8"/>
        <v>9.8994949366116664E-2</v>
      </c>
      <c r="G52">
        <f t="shared" si="8"/>
        <v>7.0710678118654766E-2</v>
      </c>
    </row>
    <row r="53" spans="1:7">
      <c r="A53" s="8" t="s">
        <v>31</v>
      </c>
      <c r="C53">
        <v>0.98980000000000001</v>
      </c>
      <c r="D53">
        <v>-0.1147</v>
      </c>
      <c r="F53">
        <v>0.59640000000000004</v>
      </c>
      <c r="G53">
        <v>0.33379999999999999</v>
      </c>
    </row>
    <row r="54" spans="1:7">
      <c r="A54" s="8" t="s">
        <v>39</v>
      </c>
      <c r="C54">
        <v>0.3332</v>
      </c>
      <c r="D54">
        <v>-0.73499999999999999</v>
      </c>
      <c r="F54">
        <v>-3.6999999999999998E-2</v>
      </c>
      <c r="G54">
        <v>-0.29020000000000001</v>
      </c>
    </row>
    <row r="55" spans="1:7">
      <c r="A55" s="8" t="s">
        <v>40</v>
      </c>
      <c r="C55">
        <v>1.6465000000000001</v>
      </c>
      <c r="D55">
        <v>0.50560000000000005</v>
      </c>
      <c r="F55">
        <v>1.2298</v>
      </c>
      <c r="G55">
        <v>0.95789999999999997</v>
      </c>
    </row>
    <row r="56" spans="1:7">
      <c r="A56" s="4" t="s">
        <v>42</v>
      </c>
    </row>
    <row r="57" spans="1:7">
      <c r="A57" s="4" t="s">
        <v>32</v>
      </c>
      <c r="B57" t="s">
        <v>1</v>
      </c>
      <c r="C57" t="s">
        <v>2</v>
      </c>
      <c r="D57" t="s">
        <v>3</v>
      </c>
    </row>
    <row r="58" spans="1:7" ht="15">
      <c r="A58" s="7" t="s">
        <v>26</v>
      </c>
      <c r="B58">
        <v>4</v>
      </c>
      <c r="C58">
        <v>4</v>
      </c>
      <c r="D58">
        <v>4</v>
      </c>
    </row>
    <row r="59" spans="1:7" ht="15">
      <c r="A59" s="7" t="s">
        <v>0</v>
      </c>
      <c r="B59">
        <v>30</v>
      </c>
      <c r="C59">
        <v>26</v>
      </c>
      <c r="D59">
        <v>29</v>
      </c>
    </row>
    <row r="60" spans="1:7" ht="15">
      <c r="A60" s="7" t="s">
        <v>27</v>
      </c>
      <c r="B60">
        <v>3</v>
      </c>
      <c r="C60">
        <v>3</v>
      </c>
      <c r="D60">
        <v>1</v>
      </c>
    </row>
    <row r="61" spans="1:7">
      <c r="A61" s="4" t="s">
        <v>25</v>
      </c>
      <c r="B61">
        <f>(SQRT(B58-1))*B60</f>
        <v>5.196152422706632</v>
      </c>
      <c r="C61">
        <f>(SQRT(C58-1))*C60</f>
        <v>5.196152422706632</v>
      </c>
      <c r="D61">
        <f>(SQRT(D58-1))*D60</f>
        <v>1.7320508075688772</v>
      </c>
    </row>
    <row r="62" spans="1:7">
      <c r="A62" s="5" t="s">
        <v>31</v>
      </c>
      <c r="C62">
        <v>-0.30590000000000001</v>
      </c>
      <c r="D62">
        <v>-0.1026</v>
      </c>
    </row>
    <row r="63" spans="1:7">
      <c r="A63" s="5" t="s">
        <v>39</v>
      </c>
      <c r="C63">
        <v>-0.92930000000000001</v>
      </c>
      <c r="D63">
        <v>-0.7228</v>
      </c>
    </row>
    <row r="64" spans="1:7">
      <c r="A64" s="5" t="s">
        <v>40</v>
      </c>
      <c r="C64">
        <v>0.3175</v>
      </c>
      <c r="D64">
        <v>0.51759999999999995</v>
      </c>
    </row>
    <row r="65" spans="1:9">
      <c r="A65" s="9" t="s">
        <v>44</v>
      </c>
    </row>
    <row r="66" spans="1:9">
      <c r="A66" s="4" t="s">
        <v>32</v>
      </c>
      <c r="B66" t="s">
        <v>1</v>
      </c>
      <c r="C66" t="s">
        <v>2</v>
      </c>
      <c r="D66" t="s">
        <v>3</v>
      </c>
    </row>
    <row r="67" spans="1:9" ht="15">
      <c r="A67" s="7" t="s">
        <v>26</v>
      </c>
      <c r="B67">
        <v>3</v>
      </c>
      <c r="C67">
        <v>3</v>
      </c>
      <c r="D67">
        <v>3</v>
      </c>
    </row>
    <row r="68" spans="1:9" ht="15">
      <c r="A68" s="7" t="s">
        <v>0</v>
      </c>
      <c r="B68">
        <v>2.7</v>
      </c>
      <c r="C68">
        <v>8</v>
      </c>
      <c r="D68">
        <v>8.3000000000000007</v>
      </c>
    </row>
    <row r="69" spans="1:9" ht="15">
      <c r="A69" s="7" t="s">
        <v>27</v>
      </c>
      <c r="B69">
        <v>0.7</v>
      </c>
      <c r="C69">
        <v>2</v>
      </c>
      <c r="D69">
        <v>3</v>
      </c>
    </row>
    <row r="70" spans="1:9">
      <c r="A70" s="4" t="s">
        <v>25</v>
      </c>
      <c r="B70">
        <f>(SQRT(B67-1))*B69</f>
        <v>0.98994949366116658</v>
      </c>
      <c r="C70">
        <f>(SQRT(C67-1))*C69</f>
        <v>2.8284271247461903</v>
      </c>
      <c r="D70">
        <f>(SQRT(D67-1))*D69</f>
        <v>4.2426406871192857</v>
      </c>
    </row>
    <row r="71" spans="1:9">
      <c r="A71" s="5" t="s">
        <v>31</v>
      </c>
      <c r="C71">
        <v>0.8579</v>
      </c>
      <c r="D71">
        <v>0.62350000000000005</v>
      </c>
    </row>
    <row r="72" spans="1:9">
      <c r="A72" s="5" t="s">
        <v>39</v>
      </c>
      <c r="C72">
        <v>0.17519999999999999</v>
      </c>
      <c r="D72">
        <v>-4.5499999999999999E-2</v>
      </c>
    </row>
    <row r="73" spans="1:9">
      <c r="A73" s="5" t="s">
        <v>40</v>
      </c>
      <c r="C73">
        <v>1.5406</v>
      </c>
      <c r="D73">
        <v>1.2925</v>
      </c>
    </row>
    <row r="74" spans="1:9">
      <c r="A74" s="4"/>
    </row>
    <row r="75" spans="1:9">
      <c r="A75" s="13" t="s">
        <v>45</v>
      </c>
    </row>
    <row r="76" spans="1:9">
      <c r="A76" s="9" t="s">
        <v>32</v>
      </c>
      <c r="B76" t="s">
        <v>1</v>
      </c>
      <c r="C76" t="s">
        <v>2</v>
      </c>
      <c r="D76" t="s">
        <v>41</v>
      </c>
      <c r="E76" t="s">
        <v>8</v>
      </c>
      <c r="F76" t="s">
        <v>46</v>
      </c>
      <c r="G76" t="s">
        <v>47</v>
      </c>
    </row>
    <row r="77" spans="1:9" ht="15">
      <c r="A77" s="10" t="s">
        <v>26</v>
      </c>
      <c r="B77">
        <v>6</v>
      </c>
      <c r="C77">
        <v>13</v>
      </c>
      <c r="D77">
        <v>6</v>
      </c>
      <c r="E77">
        <v>13</v>
      </c>
      <c r="F77">
        <v>6</v>
      </c>
      <c r="G77">
        <v>13</v>
      </c>
    </row>
    <row r="78" spans="1:9" ht="15">
      <c r="A78" s="10" t="s">
        <v>0</v>
      </c>
      <c r="B78">
        <v>53</v>
      </c>
      <c r="C78">
        <v>47.4</v>
      </c>
      <c r="D78">
        <v>14</v>
      </c>
      <c r="E78">
        <v>18.100000000000001</v>
      </c>
      <c r="F78">
        <v>37.200000000000003</v>
      </c>
      <c r="G78">
        <v>36.299999999999997</v>
      </c>
      <c r="I78" s="1"/>
    </row>
    <row r="79" spans="1:9" ht="15">
      <c r="A79" s="10" t="s">
        <v>27</v>
      </c>
      <c r="B79">
        <v>2.2999999999999998</v>
      </c>
      <c r="C79">
        <v>1.6</v>
      </c>
      <c r="D79">
        <v>1.4</v>
      </c>
      <c r="E79">
        <v>1.7</v>
      </c>
      <c r="F79">
        <v>4.4000000000000004</v>
      </c>
      <c r="G79">
        <v>3</v>
      </c>
    </row>
    <row r="80" spans="1:9" ht="15">
      <c r="A80" s="9" t="s">
        <v>25</v>
      </c>
      <c r="B80">
        <f t="shared" ref="B80:G80" si="9">(SQRT(B77-1))*B79</f>
        <v>5.1429563482495162</v>
      </c>
      <c r="C80">
        <f t="shared" si="9"/>
        <v>5.5425625842204074</v>
      </c>
      <c r="D80">
        <f t="shared" si="9"/>
        <v>3.1304951684997055</v>
      </c>
      <c r="E80">
        <f t="shared" si="9"/>
        <v>5.8889727457341827</v>
      </c>
      <c r="F80">
        <f t="shared" si="9"/>
        <v>9.8386991009990759</v>
      </c>
      <c r="G80">
        <f t="shared" si="9"/>
        <v>10.392304845413264</v>
      </c>
      <c r="I80" s="1"/>
    </row>
    <row r="81" spans="1:7">
      <c r="A81" s="8" t="s">
        <v>31</v>
      </c>
      <c r="C81">
        <v>-1.8835</v>
      </c>
      <c r="E81">
        <v>1.5758000000000001</v>
      </c>
      <c r="G81">
        <v>-0.15989999999999999</v>
      </c>
    </row>
    <row r="82" spans="1:7">
      <c r="A82" s="8" t="s">
        <v>39</v>
      </c>
      <c r="C82">
        <v>-3.6762999999999999</v>
      </c>
      <c r="E82">
        <v>-0.13370000000000001</v>
      </c>
      <c r="G82">
        <v>-1.6592</v>
      </c>
    </row>
    <row r="83" spans="1:7">
      <c r="A83" s="8" t="s">
        <v>40</v>
      </c>
      <c r="C83">
        <v>-9.0700000000000003E-2</v>
      </c>
      <c r="E83">
        <v>3.2852000000000001</v>
      </c>
      <c r="G83">
        <v>1.3393999999999999</v>
      </c>
    </row>
    <row r="84" spans="1:7">
      <c r="A84" s="14" t="s">
        <v>48</v>
      </c>
    </row>
    <row r="85" spans="1:7">
      <c r="A85" s="5" t="s">
        <v>32</v>
      </c>
      <c r="B85" t="s">
        <v>1</v>
      </c>
      <c r="C85" t="s">
        <v>2</v>
      </c>
      <c r="D85" t="s">
        <v>3</v>
      </c>
    </row>
    <row r="86" spans="1:7" ht="15">
      <c r="A86" s="7" t="s">
        <v>26</v>
      </c>
      <c r="B86" s="1">
        <v>3</v>
      </c>
      <c r="C86" s="1">
        <v>3</v>
      </c>
      <c r="D86" s="1">
        <v>3</v>
      </c>
    </row>
    <row r="87" spans="1:7">
      <c r="A87" s="4" t="s">
        <v>19</v>
      </c>
      <c r="B87">
        <v>28.4</v>
      </c>
      <c r="C87">
        <v>28</v>
      </c>
      <c r="D87">
        <v>29</v>
      </c>
    </row>
    <row r="88" spans="1:7">
      <c r="A88" s="4" t="s">
        <v>20</v>
      </c>
      <c r="B88">
        <v>31.7</v>
      </c>
      <c r="C88">
        <v>39.5</v>
      </c>
      <c r="D88">
        <v>41.3</v>
      </c>
    </row>
    <row r="89" spans="1:7" ht="15">
      <c r="A89" s="7" t="s">
        <v>0</v>
      </c>
      <c r="B89" s="1">
        <f>AVERAGE(B87:B88)</f>
        <v>30.049999999999997</v>
      </c>
      <c r="C89" s="1">
        <f>AVERAGE(C87:C88)</f>
        <v>33.75</v>
      </c>
      <c r="D89" s="1">
        <f>AVERAGE(D87:D88)</f>
        <v>35.15</v>
      </c>
    </row>
    <row r="90" spans="1:7">
      <c r="A90" s="4" t="s">
        <v>49</v>
      </c>
      <c r="B90">
        <v>1.9</v>
      </c>
      <c r="C90">
        <v>1.3</v>
      </c>
      <c r="D90">
        <v>1.2</v>
      </c>
    </row>
    <row r="91" spans="1:7">
      <c r="A91" s="4" t="s">
        <v>50</v>
      </c>
      <c r="B91">
        <v>2</v>
      </c>
      <c r="C91">
        <v>1.7</v>
      </c>
      <c r="D91">
        <v>1.5</v>
      </c>
    </row>
    <row r="92" spans="1:7" ht="15">
      <c r="A92" s="7" t="s">
        <v>27</v>
      </c>
      <c r="B92" s="1">
        <f>AVERAGE(B90:B91)</f>
        <v>1.95</v>
      </c>
      <c r="C92" s="1">
        <f>AVERAGE(C90:C91)</f>
        <v>1.5</v>
      </c>
      <c r="D92" s="1">
        <f>AVERAGE(D90:D91)</f>
        <v>1.35</v>
      </c>
    </row>
    <row r="93" spans="1:7">
      <c r="A93" s="5" t="s">
        <v>25</v>
      </c>
      <c r="B93">
        <f>(SQRT(B86-1))*B92</f>
        <v>2.7577164466275357</v>
      </c>
      <c r="C93">
        <f>(SQRT(C86-1))*C92</f>
        <v>2.1213203435596428</v>
      </c>
      <c r="D93">
        <f>(SQRT(D86-1))*D92</f>
        <v>1.9091883092036785</v>
      </c>
    </row>
    <row r="94" spans="1:7">
      <c r="A94" s="5" t="s">
        <v>31</v>
      </c>
      <c r="C94">
        <v>0.4879</v>
      </c>
      <c r="D94">
        <v>0.69769999999999999</v>
      </c>
    </row>
    <row r="95" spans="1:7">
      <c r="A95" s="5" t="s">
        <v>39</v>
      </c>
      <c r="C95">
        <v>-0.14099999999999999</v>
      </c>
      <c r="D95">
        <v>5.9299999999999999E-2</v>
      </c>
    </row>
    <row r="96" spans="1:7">
      <c r="A96" s="5" t="s">
        <v>40</v>
      </c>
      <c r="C96">
        <v>1.1169</v>
      </c>
      <c r="D96">
        <v>1.3360000000000001</v>
      </c>
    </row>
    <row r="97" spans="1:7">
      <c r="A97" s="13" t="s">
        <v>51</v>
      </c>
    </row>
    <row r="98" spans="1:7">
      <c r="A98" s="9" t="s">
        <v>30</v>
      </c>
      <c r="B98" t="s">
        <v>1</v>
      </c>
      <c r="C98" t="s">
        <v>2</v>
      </c>
      <c r="D98" t="s">
        <v>3</v>
      </c>
    </row>
    <row r="99" spans="1:7" ht="15">
      <c r="A99" s="10" t="s">
        <v>26</v>
      </c>
      <c r="B99">
        <v>20</v>
      </c>
      <c r="C99">
        <v>20</v>
      </c>
      <c r="D99">
        <v>20</v>
      </c>
    </row>
    <row r="100" spans="1:7" ht="15">
      <c r="A100" s="10" t="s">
        <v>0</v>
      </c>
      <c r="B100">
        <v>52.3</v>
      </c>
      <c r="C100">
        <v>37.6</v>
      </c>
      <c r="D100">
        <v>53.7</v>
      </c>
    </row>
    <row r="101" spans="1:7" ht="15">
      <c r="A101" s="10" t="s">
        <v>27</v>
      </c>
      <c r="B101">
        <v>4.2</v>
      </c>
      <c r="C101">
        <v>2.8</v>
      </c>
      <c r="D101">
        <v>4.4000000000000004</v>
      </c>
    </row>
    <row r="102" spans="1:7">
      <c r="A102" s="9" t="s">
        <v>25</v>
      </c>
      <c r="B102">
        <f>(SQRT(B99-1))*B101</f>
        <v>18.307375562870831</v>
      </c>
      <c r="C102">
        <f>(SQRT(C99-1))*C101</f>
        <v>12.204917041913886</v>
      </c>
      <c r="D102">
        <f>(SQRT(D99-1))*D101</f>
        <v>19.179155351578967</v>
      </c>
    </row>
    <row r="103" spans="1:7">
      <c r="A103" s="8" t="s">
        <v>31</v>
      </c>
      <c r="C103">
        <v>-1.2418</v>
      </c>
      <c r="D103">
        <v>9.8100000000000007E-2</v>
      </c>
    </row>
    <row r="104" spans="1:7">
      <c r="A104" s="8" t="s">
        <v>39</v>
      </c>
      <c r="C104">
        <v>-2.1156000000000001</v>
      </c>
      <c r="D104">
        <v>-0.70250000000000001</v>
      </c>
    </row>
    <row r="105" spans="1:7">
      <c r="A105" s="8" t="s">
        <v>40</v>
      </c>
      <c r="C105">
        <v>-0.3679</v>
      </c>
      <c r="D105">
        <v>0.89880000000000004</v>
      </c>
    </row>
    <row r="106" spans="1:7">
      <c r="A106" s="4" t="s">
        <v>52</v>
      </c>
    </row>
    <row r="107" spans="1:7">
      <c r="A107" s="4" t="s">
        <v>32</v>
      </c>
      <c r="B107" t="s">
        <v>1</v>
      </c>
      <c r="C107" t="s">
        <v>2</v>
      </c>
    </row>
    <row r="108" spans="1:7" ht="15">
      <c r="A108" s="7" t="s">
        <v>26</v>
      </c>
      <c r="B108" s="1">
        <v>5</v>
      </c>
      <c r="C108" s="1">
        <v>5</v>
      </c>
      <c r="D108" s="1"/>
      <c r="E108" s="6"/>
      <c r="F108" s="1"/>
      <c r="G108" s="1"/>
    </row>
    <row r="109" spans="1:7" ht="15">
      <c r="A109" s="4" t="s">
        <v>19</v>
      </c>
      <c r="B109">
        <v>3.6590909090909123</v>
      </c>
      <c r="C109">
        <v>2.3863636363636385</v>
      </c>
      <c r="D109" s="6"/>
      <c r="E109" s="6"/>
      <c r="F109" s="1"/>
      <c r="G109" s="1"/>
    </row>
    <row r="110" spans="1:7" ht="15">
      <c r="A110" s="5" t="s">
        <v>20</v>
      </c>
      <c r="B110">
        <v>3.1818181818181848</v>
      </c>
      <c r="C110">
        <v>3.0227272727272751</v>
      </c>
      <c r="D110" s="6"/>
      <c r="E110" s="6"/>
      <c r="F110" s="1"/>
      <c r="G110" s="1"/>
    </row>
    <row r="111" spans="1:7" ht="15">
      <c r="A111" s="5" t="s">
        <v>21</v>
      </c>
      <c r="B111">
        <v>4.9318181818181861</v>
      </c>
      <c r="C111">
        <v>4.7727272727272769</v>
      </c>
      <c r="D111" s="6"/>
      <c r="E111" s="6"/>
      <c r="F111" s="1"/>
      <c r="G111" s="1"/>
    </row>
    <row r="112" spans="1:7" ht="15">
      <c r="A112" s="5" t="s">
        <v>53</v>
      </c>
      <c r="B112">
        <v>4.1363636363636402</v>
      </c>
      <c r="C112">
        <v>4.9318181818181861</v>
      </c>
      <c r="D112" s="6"/>
      <c r="E112" s="6"/>
      <c r="F112" s="1"/>
      <c r="G112" s="1"/>
    </row>
    <row r="113" spans="1:7" ht="15">
      <c r="A113" s="5" t="s">
        <v>54</v>
      </c>
      <c r="B113">
        <v>6.0454545454545503</v>
      </c>
      <c r="C113">
        <v>8.9090909090909172</v>
      </c>
      <c r="D113" s="6"/>
      <c r="E113" s="6"/>
      <c r="F113" s="1"/>
      <c r="G113" s="1"/>
    </row>
    <row r="114" spans="1:7" ht="15">
      <c r="A114" s="5" t="s">
        <v>55</v>
      </c>
      <c r="B114">
        <v>2.2272727272727293</v>
      </c>
      <c r="C114">
        <v>3.9772727272727311</v>
      </c>
      <c r="D114" s="6"/>
      <c r="E114" s="6"/>
      <c r="F114" s="1"/>
      <c r="G114" s="1"/>
    </row>
    <row r="115" spans="1:7">
      <c r="A115" s="5" t="s">
        <v>56</v>
      </c>
      <c r="B115">
        <v>2.2272727272727293</v>
      </c>
      <c r="C115">
        <v>4.9318181818181861</v>
      </c>
      <c r="D115" s="6"/>
      <c r="E115" s="6"/>
    </row>
    <row r="116" spans="1:7">
      <c r="A116" s="5" t="s">
        <v>60</v>
      </c>
      <c r="B116">
        <v>2.7045454545454568</v>
      </c>
      <c r="C116">
        <v>5.2500000000000044</v>
      </c>
      <c r="D116" s="6"/>
      <c r="E116" s="6"/>
    </row>
    <row r="117" spans="1:7" ht="15">
      <c r="A117" s="7" t="s">
        <v>0</v>
      </c>
      <c r="B117" s="1">
        <v>3.639204545454549</v>
      </c>
      <c r="C117" s="1">
        <v>4.7727272727272778</v>
      </c>
      <c r="D117" s="6"/>
      <c r="E117" s="6"/>
    </row>
    <row r="118" spans="1:7">
      <c r="A118" s="5" t="s">
        <v>22</v>
      </c>
      <c r="B118">
        <v>1.9090909090909107</v>
      </c>
      <c r="C118">
        <v>1.272727272727274</v>
      </c>
      <c r="D118" s="6"/>
      <c r="E118" s="6"/>
    </row>
    <row r="119" spans="1:7">
      <c r="A119" s="5" t="s">
        <v>23</v>
      </c>
      <c r="B119">
        <v>1.9090909090909107</v>
      </c>
      <c r="C119">
        <v>1.1136363636363646</v>
      </c>
      <c r="D119" s="6"/>
      <c r="E119" s="6"/>
    </row>
    <row r="120" spans="1:7">
      <c r="A120" s="5" t="s">
        <v>24</v>
      </c>
      <c r="B120">
        <v>2.2272727272727293</v>
      </c>
      <c r="C120">
        <v>1.272727272727274</v>
      </c>
      <c r="D120" s="6"/>
      <c r="E120" s="6"/>
    </row>
    <row r="121" spans="1:7">
      <c r="A121" s="5" t="s">
        <v>57</v>
      </c>
      <c r="B121">
        <v>2.5454545454545481</v>
      </c>
      <c r="C121">
        <v>1.272727272727274</v>
      </c>
      <c r="D121" s="6"/>
      <c r="E121" s="6"/>
    </row>
    <row r="122" spans="1:7">
      <c r="A122" s="5" t="s">
        <v>58</v>
      </c>
      <c r="B122">
        <v>2.5454545454545481</v>
      </c>
      <c r="C122">
        <v>1.9090909090909107</v>
      </c>
      <c r="D122" s="6"/>
    </row>
    <row r="123" spans="1:7">
      <c r="A123" s="5" t="s">
        <v>59</v>
      </c>
      <c r="B123">
        <v>1.5909090909090924</v>
      </c>
      <c r="C123">
        <v>1.1136363636363646</v>
      </c>
      <c r="D123" s="6"/>
    </row>
    <row r="124" spans="1:7">
      <c r="A124" s="5" t="s">
        <v>61</v>
      </c>
      <c r="B124">
        <v>1.9090909090909107</v>
      </c>
      <c r="C124">
        <v>1.272727272727274</v>
      </c>
      <c r="D124" s="6"/>
    </row>
    <row r="125" spans="1:7">
      <c r="A125" s="5" t="s">
        <v>62</v>
      </c>
      <c r="B125">
        <v>1.7500000000000018</v>
      </c>
      <c r="C125">
        <v>1.272727272727274</v>
      </c>
      <c r="D125" s="6"/>
    </row>
    <row r="126" spans="1:7" ht="15">
      <c r="A126" s="7" t="s">
        <v>27</v>
      </c>
      <c r="B126" s="1">
        <f>AVERAGE(B118:B125)</f>
        <v>2.0482954545454564</v>
      </c>
      <c r="C126" s="1">
        <f>AVERAGE(C118:C125)</f>
        <v>1.3125000000000011</v>
      </c>
    </row>
    <row r="127" spans="1:7">
      <c r="A127" s="5" t="s">
        <v>25</v>
      </c>
      <c r="B127">
        <f>(SQRT(B108-1))*B126</f>
        <v>4.0965909090909127</v>
      </c>
      <c r="C127">
        <f>(SQRT(C108-1))*C126</f>
        <v>2.6250000000000022</v>
      </c>
    </row>
    <row r="128" spans="1:7">
      <c r="A128" s="5" t="s">
        <v>31</v>
      </c>
      <c r="C128">
        <v>0.32840000000000003</v>
      </c>
    </row>
    <row r="129" spans="1:9">
      <c r="A129" s="5" t="s">
        <v>39</v>
      </c>
      <c r="C129">
        <v>-0.91949999999999998</v>
      </c>
    </row>
    <row r="130" spans="1:9">
      <c r="A130" s="5" t="s">
        <v>40</v>
      </c>
      <c r="C130">
        <v>1.5764</v>
      </c>
    </row>
    <row r="131" spans="1:9">
      <c r="A131" s="9" t="s">
        <v>64</v>
      </c>
    </row>
    <row r="132" spans="1:9">
      <c r="A132" s="4" t="s">
        <v>65</v>
      </c>
      <c r="B132" t="s">
        <v>1</v>
      </c>
      <c r="C132" t="s">
        <v>2</v>
      </c>
    </row>
    <row r="133" spans="1:9" ht="15">
      <c r="A133" s="7" t="s">
        <v>26</v>
      </c>
      <c r="B133" s="1">
        <v>3</v>
      </c>
      <c r="C133" s="1">
        <v>3</v>
      </c>
    </row>
    <row r="134" spans="1:9" ht="15">
      <c r="A134" s="7" t="s">
        <v>0</v>
      </c>
      <c r="B134" s="1">
        <v>8.75</v>
      </c>
      <c r="C134" s="1">
        <v>12.5</v>
      </c>
    </row>
    <row r="135" spans="1:9" ht="15">
      <c r="A135" s="7" t="s">
        <v>27</v>
      </c>
      <c r="B135" s="1">
        <v>2.5</v>
      </c>
      <c r="C135" s="1">
        <v>2.5</v>
      </c>
    </row>
    <row r="136" spans="1:9">
      <c r="A136" s="5" t="s">
        <v>25</v>
      </c>
      <c r="B136">
        <f>(SQRT(B133-1))*B135</f>
        <v>3.5355339059327378</v>
      </c>
      <c r="C136">
        <f>(SQRT(C133-1))*C135</f>
        <v>3.5355339059327378</v>
      </c>
    </row>
    <row r="137" spans="1:9">
      <c r="A137" s="5" t="s">
        <v>31</v>
      </c>
      <c r="C137">
        <v>1.0607</v>
      </c>
    </row>
    <row r="138" spans="1:9">
      <c r="A138" s="5" t="s">
        <v>39</v>
      </c>
      <c r="C138">
        <v>-0.64849999999999997</v>
      </c>
    </row>
    <row r="139" spans="1:9" ht="15">
      <c r="A139" s="5" t="s">
        <v>40</v>
      </c>
      <c r="C139">
        <v>2.7698</v>
      </c>
      <c r="I139" s="1"/>
    </row>
    <row r="140" spans="1:9">
      <c r="A140" s="4" t="s">
        <v>66</v>
      </c>
      <c r="B140" t="s">
        <v>1</v>
      </c>
      <c r="C140" t="s">
        <v>2</v>
      </c>
    </row>
    <row r="141" spans="1:9" ht="15">
      <c r="A141" s="7" t="s">
        <v>26</v>
      </c>
      <c r="B141" s="1">
        <v>3</v>
      </c>
      <c r="C141" s="1">
        <v>3</v>
      </c>
      <c r="I141" s="1"/>
    </row>
    <row r="142" spans="1:9" ht="15">
      <c r="A142" s="5" t="s">
        <v>19</v>
      </c>
      <c r="B142">
        <v>26.25</v>
      </c>
      <c r="C142">
        <v>25</v>
      </c>
      <c r="I142" s="1"/>
    </row>
    <row r="143" spans="1:9" ht="15">
      <c r="A143" s="5" t="s">
        <v>20</v>
      </c>
      <c r="B143">
        <v>21.25</v>
      </c>
      <c r="C143">
        <v>20</v>
      </c>
      <c r="I143" s="1"/>
    </row>
    <row r="144" spans="1:9">
      <c r="A144" s="4" t="s">
        <v>21</v>
      </c>
      <c r="B144">
        <v>23.125</v>
      </c>
      <c r="C144">
        <v>24.375</v>
      </c>
    </row>
    <row r="145" spans="1:14" ht="15">
      <c r="A145" s="7" t="s">
        <v>0</v>
      </c>
      <c r="B145" s="1">
        <f>AVERAGE(B142:B144)</f>
        <v>23.541666666666668</v>
      </c>
      <c r="C145" s="1">
        <f>AVERAGE(C142:C144)</f>
        <v>23.125</v>
      </c>
    </row>
    <row r="146" spans="1:14">
      <c r="A146" s="5" t="s">
        <v>49</v>
      </c>
      <c r="B146">
        <v>2.5</v>
      </c>
      <c r="C146">
        <v>2.5</v>
      </c>
    </row>
    <row r="147" spans="1:14">
      <c r="A147" s="5" t="s">
        <v>50</v>
      </c>
      <c r="B147">
        <v>2.5</v>
      </c>
      <c r="C147">
        <v>2.5</v>
      </c>
    </row>
    <row r="148" spans="1:14">
      <c r="A148" s="5" t="s">
        <v>67</v>
      </c>
      <c r="B148">
        <v>2.5</v>
      </c>
      <c r="C148">
        <v>2.5</v>
      </c>
    </row>
    <row r="149" spans="1:14" ht="15">
      <c r="A149" s="7" t="s">
        <v>27</v>
      </c>
      <c r="B149" s="1">
        <f>AVERAGE(B146:B148)</f>
        <v>2.5</v>
      </c>
      <c r="C149" s="1">
        <f>AVERAGE(C146:C148)</f>
        <v>2.5</v>
      </c>
    </row>
    <row r="150" spans="1:14">
      <c r="A150" s="5" t="s">
        <v>25</v>
      </c>
      <c r="B150">
        <f>(SQRT(B141-1))*B149</f>
        <v>3.5355339059327378</v>
      </c>
      <c r="C150">
        <f>(SQRT(C141-1))*C149</f>
        <v>3.5355339059327378</v>
      </c>
    </row>
    <row r="151" spans="1:14" ht="15">
      <c r="A151" s="5" t="s">
        <v>31</v>
      </c>
      <c r="B151" s="1"/>
      <c r="C151" s="6">
        <v>-0.1179</v>
      </c>
      <c r="D151" s="1"/>
    </row>
    <row r="152" spans="1:14">
      <c r="A152" s="5" t="s">
        <v>39</v>
      </c>
      <c r="C152" s="6">
        <v>-1.7195</v>
      </c>
    </row>
    <row r="153" spans="1:14">
      <c r="A153" s="5" t="s">
        <v>40</v>
      </c>
      <c r="C153" s="6">
        <v>1.4838</v>
      </c>
    </row>
    <row r="154" spans="1:14">
      <c r="A154" s="5" t="s">
        <v>84</v>
      </c>
      <c r="B154" t="s">
        <v>1</v>
      </c>
      <c r="C154" s="6" t="s">
        <v>2</v>
      </c>
    </row>
    <row r="155" spans="1:14" ht="15">
      <c r="A155" s="7" t="s">
        <v>26</v>
      </c>
      <c r="B155">
        <v>3</v>
      </c>
      <c r="C155" s="6">
        <v>3</v>
      </c>
    </row>
    <row r="156" spans="1:14" ht="15">
      <c r="A156" s="7" t="s">
        <v>0</v>
      </c>
      <c r="B156">
        <v>16.875</v>
      </c>
      <c r="C156">
        <v>17.5</v>
      </c>
    </row>
    <row r="157" spans="1:14" ht="15">
      <c r="A157" s="7" t="s">
        <v>27</v>
      </c>
      <c r="B157">
        <v>1.25</v>
      </c>
      <c r="C157">
        <v>1.875</v>
      </c>
    </row>
    <row r="158" spans="1:14">
      <c r="A158" s="5" t="s">
        <v>25</v>
      </c>
      <c r="B158">
        <f>(SQRT(B155-1))*B157</f>
        <v>1.7677669529663689</v>
      </c>
      <c r="C158">
        <f>(SQRT(C155-1))*C157</f>
        <v>2.6516504294495533</v>
      </c>
    </row>
    <row r="159" spans="1:14">
      <c r="A159" s="5" t="s">
        <v>31</v>
      </c>
      <c r="C159" s="6"/>
    </row>
    <row r="160" spans="1:14">
      <c r="A160" s="4" t="s">
        <v>68</v>
      </c>
      <c r="B160" s="6" t="s">
        <v>69</v>
      </c>
      <c r="C160" s="6" t="s">
        <v>70</v>
      </c>
      <c r="D160" s="6" t="s">
        <v>13</v>
      </c>
      <c r="E160" s="6" t="s">
        <v>14</v>
      </c>
      <c r="F160" s="6"/>
      <c r="G160" s="6"/>
      <c r="H160" s="6"/>
      <c r="I160" s="6"/>
      <c r="J160" s="6"/>
      <c r="K160" s="6"/>
      <c r="L160" s="6"/>
      <c r="M160" s="6"/>
      <c r="N160" s="6"/>
    </row>
    <row r="161" spans="1:5" ht="15">
      <c r="A161" s="7" t="s">
        <v>26</v>
      </c>
      <c r="B161" s="1">
        <v>3</v>
      </c>
      <c r="C161" s="1">
        <v>3</v>
      </c>
      <c r="D161" s="1">
        <v>3</v>
      </c>
      <c r="E161" s="1">
        <v>3</v>
      </c>
    </row>
    <row r="162" spans="1:5" ht="15">
      <c r="A162" s="7" t="s">
        <v>0</v>
      </c>
      <c r="B162" s="1">
        <v>0</v>
      </c>
      <c r="C162" s="1">
        <v>0.5</v>
      </c>
      <c r="D162" s="1">
        <v>0.2</v>
      </c>
      <c r="E162" s="1">
        <v>0.8</v>
      </c>
    </row>
    <row r="163" spans="1:5" ht="15">
      <c r="A163" s="7" t="s">
        <v>27</v>
      </c>
      <c r="B163" s="1">
        <v>0.4</v>
      </c>
      <c r="C163" s="1">
        <v>0.4</v>
      </c>
      <c r="D163" s="1">
        <v>0.4</v>
      </c>
      <c r="E163" s="1">
        <v>0.4</v>
      </c>
    </row>
    <row r="164" spans="1:5">
      <c r="A164" s="5" t="s">
        <v>25</v>
      </c>
      <c r="B164">
        <f>(SQRT(B161-1))*B163</f>
        <v>0.56568542494923812</v>
      </c>
      <c r="C164">
        <f>(SQRT(C161-1))*C163</f>
        <v>0.56568542494923812</v>
      </c>
      <c r="D164">
        <f>(SQRT(D161-1))*D163</f>
        <v>0.56568542494923812</v>
      </c>
      <c r="E164">
        <f>(SQRT(E161-1))*E163</f>
        <v>0.56568542494923812</v>
      </c>
    </row>
    <row r="165" spans="1:5">
      <c r="A165" s="5" t="s">
        <v>31</v>
      </c>
      <c r="C165">
        <v>0.88390000000000002</v>
      </c>
      <c r="E165">
        <v>0.70709999999999995</v>
      </c>
    </row>
    <row r="166" spans="1:5">
      <c r="A166" s="5" t="s">
        <v>39</v>
      </c>
      <c r="C166">
        <v>-0.79269999999999996</v>
      </c>
      <c r="E166">
        <v>-0.94240000000000002</v>
      </c>
    </row>
    <row r="167" spans="1:5">
      <c r="A167" s="5" t="s">
        <v>40</v>
      </c>
      <c r="C167">
        <v>2.5605000000000002</v>
      </c>
      <c r="E167">
        <v>2.3567</v>
      </c>
    </row>
    <row r="168" spans="1:5">
      <c r="A168" s="5" t="s">
        <v>71</v>
      </c>
      <c r="B168" s="6" t="s">
        <v>69</v>
      </c>
      <c r="C168" s="6" t="s">
        <v>70</v>
      </c>
      <c r="D168" s="6" t="s">
        <v>13</v>
      </c>
      <c r="E168" s="6" t="s">
        <v>14</v>
      </c>
    </row>
    <row r="169" spans="1:5" ht="15">
      <c r="A169" s="7" t="s">
        <v>26</v>
      </c>
      <c r="B169" s="1">
        <v>3</v>
      </c>
      <c r="C169" s="1">
        <v>3</v>
      </c>
      <c r="D169" s="1">
        <v>3</v>
      </c>
      <c r="E169" s="1">
        <v>3</v>
      </c>
    </row>
    <row r="170" spans="1:5">
      <c r="A170" s="5" t="s">
        <v>19</v>
      </c>
      <c r="B170">
        <v>2.9</v>
      </c>
      <c r="C170" s="6">
        <v>2.5</v>
      </c>
      <c r="D170">
        <v>4.9000000000000004</v>
      </c>
      <c r="E170" s="6">
        <v>3.6</v>
      </c>
    </row>
    <row r="171" spans="1:5">
      <c r="A171" s="4" t="s">
        <v>20</v>
      </c>
      <c r="B171">
        <v>3.7</v>
      </c>
      <c r="C171" s="6">
        <v>3.5</v>
      </c>
      <c r="D171">
        <v>4.5</v>
      </c>
      <c r="E171" s="6">
        <v>7.3</v>
      </c>
    </row>
    <row r="172" spans="1:5">
      <c r="A172" s="5" t="s">
        <v>21</v>
      </c>
      <c r="B172">
        <v>2.9</v>
      </c>
      <c r="C172" s="6">
        <v>4.3</v>
      </c>
      <c r="D172">
        <v>4.0999999999999996</v>
      </c>
      <c r="E172" s="6">
        <v>6</v>
      </c>
    </row>
    <row r="173" spans="1:5" ht="15">
      <c r="A173" s="7" t="s">
        <v>0</v>
      </c>
      <c r="B173" s="1">
        <f>AVERAGE(B170:B172)</f>
        <v>3.1666666666666665</v>
      </c>
      <c r="C173" s="1">
        <f>AVERAGE(C170:C172)</f>
        <v>3.4333333333333336</v>
      </c>
      <c r="D173" s="1">
        <f>AVERAGE(D170:D172)</f>
        <v>4.5</v>
      </c>
      <c r="E173" s="1">
        <f>AVERAGE(E170:E172)</f>
        <v>5.6333333333333329</v>
      </c>
    </row>
    <row r="174" spans="1:5">
      <c r="A174" s="5" t="s">
        <v>49</v>
      </c>
      <c r="B174">
        <v>0.9</v>
      </c>
      <c r="C174">
        <v>1</v>
      </c>
      <c r="D174">
        <v>1.7</v>
      </c>
      <c r="E174">
        <v>1.8</v>
      </c>
    </row>
    <row r="175" spans="1:5">
      <c r="A175" s="4" t="s">
        <v>50</v>
      </c>
      <c r="B175">
        <v>1</v>
      </c>
      <c r="C175">
        <v>1</v>
      </c>
      <c r="D175">
        <v>1.8</v>
      </c>
      <c r="E175">
        <v>1.8</v>
      </c>
    </row>
    <row r="176" spans="1:5">
      <c r="A176" s="4" t="s">
        <v>67</v>
      </c>
      <c r="B176">
        <v>1</v>
      </c>
      <c r="C176">
        <v>1</v>
      </c>
      <c r="D176">
        <v>1.8</v>
      </c>
      <c r="E176">
        <v>1.8</v>
      </c>
    </row>
    <row r="177" spans="1:5" ht="15">
      <c r="A177" s="7" t="s">
        <v>27</v>
      </c>
      <c r="B177" s="1">
        <f>AVERAGE(B174:B176)</f>
        <v>0.96666666666666667</v>
      </c>
      <c r="C177" s="1">
        <f>AVERAGE(C174:C176)</f>
        <v>1</v>
      </c>
      <c r="D177" s="1">
        <f>AVERAGE(D174:D176)</f>
        <v>1.7666666666666666</v>
      </c>
      <c r="E177" s="1">
        <f>AVERAGE(E174:E176)</f>
        <v>1.8</v>
      </c>
    </row>
    <row r="178" spans="1:5">
      <c r="A178" s="5" t="s">
        <v>25</v>
      </c>
      <c r="B178">
        <f>(SQRT(B169-1))*B177</f>
        <v>1.3670731102939919</v>
      </c>
      <c r="C178">
        <f>(SQRT(C169-1))*C177</f>
        <v>1.4142135623730951</v>
      </c>
      <c r="D178">
        <f>(SQRT(D169-1))*D177</f>
        <v>2.4984439601924682</v>
      </c>
      <c r="E178">
        <f>(SQRT(E169-1))*E177</f>
        <v>2.5455844122715714</v>
      </c>
    </row>
    <row r="179" spans="1:5">
      <c r="A179" s="5" t="s">
        <v>31</v>
      </c>
      <c r="C179">
        <v>0.19170000000000001</v>
      </c>
      <c r="E179">
        <v>0.44800000000000001</v>
      </c>
    </row>
    <row r="180" spans="1:5">
      <c r="A180" s="5" t="s">
        <v>39</v>
      </c>
      <c r="C180">
        <v>-1.4121999999999999</v>
      </c>
      <c r="E180">
        <v>-1.1721999999999999</v>
      </c>
    </row>
    <row r="181" spans="1:5">
      <c r="A181" s="5" t="s">
        <v>40</v>
      </c>
      <c r="C181">
        <v>1.7957000000000001</v>
      </c>
      <c r="E181">
        <v>2.0682999999999998</v>
      </c>
    </row>
    <row r="182" spans="1:5">
      <c r="A182" s="5" t="s">
        <v>85</v>
      </c>
      <c r="B182" s="6" t="s">
        <v>69</v>
      </c>
      <c r="C182" s="6" t="s">
        <v>70</v>
      </c>
      <c r="D182" s="6" t="s">
        <v>13</v>
      </c>
      <c r="E182" s="6" t="s">
        <v>14</v>
      </c>
    </row>
    <row r="183" spans="1:5" ht="15">
      <c r="A183" s="7" t="s">
        <v>26</v>
      </c>
      <c r="B183">
        <v>3</v>
      </c>
      <c r="C183">
        <v>3</v>
      </c>
      <c r="D183">
        <v>3</v>
      </c>
      <c r="E183">
        <v>3</v>
      </c>
    </row>
    <row r="184" spans="1:5" ht="15">
      <c r="A184" s="7" t="s">
        <v>0</v>
      </c>
      <c r="B184">
        <v>0.5</v>
      </c>
      <c r="C184">
        <v>0.1</v>
      </c>
      <c r="D184">
        <v>1.4</v>
      </c>
      <c r="E184">
        <v>2</v>
      </c>
    </row>
    <row r="185" spans="1:5" ht="15">
      <c r="A185" s="7" t="s">
        <v>27</v>
      </c>
      <c r="B185">
        <v>0.2</v>
      </c>
      <c r="C185">
        <v>0.2</v>
      </c>
      <c r="D185">
        <v>0.6</v>
      </c>
      <c r="E185">
        <v>0.6</v>
      </c>
    </row>
    <row r="186" spans="1:5">
      <c r="A186" s="5" t="s">
        <v>25</v>
      </c>
      <c r="B186">
        <f>(SQRT(B183-1))*B185</f>
        <v>0.28284271247461906</v>
      </c>
      <c r="C186">
        <f>(SQRT(C183-1))*C185</f>
        <v>0.28284271247461906</v>
      </c>
      <c r="D186">
        <f>(SQRT(D183-1))*D185</f>
        <v>0.84852813742385702</v>
      </c>
      <c r="E186">
        <f>(SQRT(E183-1))*E185</f>
        <v>0.84852813742385702</v>
      </c>
    </row>
    <row r="187" spans="1:5">
      <c r="A187" s="5" t="s">
        <v>31</v>
      </c>
    </row>
    <row r="188" spans="1:5">
      <c r="A188" s="13" t="s">
        <v>73</v>
      </c>
    </row>
    <row r="189" spans="1:5">
      <c r="A189" s="8" t="s">
        <v>30</v>
      </c>
      <c r="B189" t="s">
        <v>75</v>
      </c>
      <c r="C189" t="s">
        <v>76</v>
      </c>
      <c r="D189" t="s">
        <v>77</v>
      </c>
    </row>
    <row r="190" spans="1:5" ht="15">
      <c r="A190" s="10" t="s">
        <v>26</v>
      </c>
      <c r="B190" s="1">
        <v>3</v>
      </c>
      <c r="C190" s="1">
        <v>3</v>
      </c>
      <c r="D190" s="1">
        <v>3</v>
      </c>
    </row>
    <row r="191" spans="1:5">
      <c r="A191" s="9" t="s">
        <v>78</v>
      </c>
      <c r="B191">
        <v>5.0999999999999996</v>
      </c>
      <c r="C191">
        <v>2.8</v>
      </c>
      <c r="D191">
        <v>7.4</v>
      </c>
    </row>
    <row r="192" spans="1:5">
      <c r="A192" s="9" t="s">
        <v>19</v>
      </c>
      <c r="B192">
        <v>3.9</v>
      </c>
      <c r="C192">
        <v>5.6</v>
      </c>
      <c r="D192">
        <v>5.7</v>
      </c>
    </row>
    <row r="193" spans="1:15" ht="15">
      <c r="A193" s="10" t="s">
        <v>0</v>
      </c>
      <c r="B193" s="1">
        <f>AVERAGE(B191:B192)</f>
        <v>4.5</v>
      </c>
      <c r="C193" s="1">
        <f>AVERAGE(C191:C192)</f>
        <v>4.1999999999999993</v>
      </c>
      <c r="D193" s="1">
        <f>AVERAGE(D191:D192)</f>
        <v>6.5500000000000007</v>
      </c>
      <c r="E193" s="1"/>
    </row>
    <row r="194" spans="1:15">
      <c r="A194" s="9" t="s">
        <v>74</v>
      </c>
      <c r="B194">
        <v>1.7</v>
      </c>
      <c r="C194">
        <v>1</v>
      </c>
      <c r="D194">
        <v>1.9</v>
      </c>
    </row>
    <row r="195" spans="1:15">
      <c r="A195" s="9" t="s">
        <v>49</v>
      </c>
      <c r="B195">
        <v>1.5</v>
      </c>
      <c r="C195">
        <v>1.7</v>
      </c>
      <c r="D195">
        <v>1.9</v>
      </c>
    </row>
    <row r="196" spans="1:15" ht="15">
      <c r="A196" s="10" t="s">
        <v>27</v>
      </c>
      <c r="B196" s="1">
        <f>AVERAGE(B194:B195)</f>
        <v>1.6</v>
      </c>
      <c r="C196" s="1">
        <f>AVERAGE(C194:C195)</f>
        <v>1.35</v>
      </c>
      <c r="D196" s="1">
        <f>AVERAGE(D194:D195)</f>
        <v>1.9</v>
      </c>
    </row>
    <row r="197" spans="1:15">
      <c r="A197" s="9" t="s">
        <v>25</v>
      </c>
      <c r="B197">
        <f>(SQRT(B190-1))*B196</f>
        <v>2.2627416997969525</v>
      </c>
      <c r="C197">
        <f>(SQRT(C190-1))*C196</f>
        <v>1.9091883092036785</v>
      </c>
      <c r="D197">
        <f>(SQRT(D190-1))*D196</f>
        <v>2.6870057685088806</v>
      </c>
    </row>
    <row r="198" spans="1:15">
      <c r="A198" s="9" t="s">
        <v>31</v>
      </c>
      <c r="C198">
        <v>-0.20269999999999999</v>
      </c>
      <c r="D198">
        <v>1.1671</v>
      </c>
    </row>
    <row r="199" spans="1:15">
      <c r="A199" s="9" t="s">
        <v>39</v>
      </c>
      <c r="C199">
        <v>-1.0048999999999999</v>
      </c>
      <c r="D199">
        <v>0.30149999999999999</v>
      </c>
    </row>
    <row r="200" spans="1:15">
      <c r="A200" s="9" t="s">
        <v>40</v>
      </c>
      <c r="C200">
        <v>0.59950000000000003</v>
      </c>
      <c r="D200">
        <v>2.0327000000000002</v>
      </c>
    </row>
    <row r="201" spans="1:15">
      <c r="A201" s="4" t="s">
        <v>79</v>
      </c>
    </row>
    <row r="202" spans="1:15">
      <c r="A202" s="4" t="s">
        <v>32</v>
      </c>
      <c r="B202" t="s">
        <v>1</v>
      </c>
      <c r="C202" t="s">
        <v>2</v>
      </c>
      <c r="D202" t="s">
        <v>4</v>
      </c>
      <c r="E202" t="s">
        <v>5</v>
      </c>
      <c r="F202" t="s">
        <v>41</v>
      </c>
      <c r="G202" t="s">
        <v>8</v>
      </c>
      <c r="H202" t="s">
        <v>13</v>
      </c>
      <c r="I202" t="s">
        <v>14</v>
      </c>
      <c r="J202" t="s">
        <v>10</v>
      </c>
      <c r="K202" t="s">
        <v>11</v>
      </c>
      <c r="L202" t="s">
        <v>63</v>
      </c>
      <c r="M202" t="s">
        <v>43</v>
      </c>
      <c r="N202" t="s">
        <v>16</v>
      </c>
      <c r="O202" t="s">
        <v>17</v>
      </c>
    </row>
    <row r="203" spans="1:15" ht="15">
      <c r="A203" s="7" t="s">
        <v>26</v>
      </c>
      <c r="B203" s="1">
        <v>4</v>
      </c>
      <c r="C203" s="1">
        <v>4</v>
      </c>
      <c r="D203" s="1">
        <v>4</v>
      </c>
      <c r="E203" s="1">
        <v>4</v>
      </c>
      <c r="F203" s="1">
        <v>4</v>
      </c>
      <c r="G203" s="1">
        <v>4</v>
      </c>
      <c r="H203" s="1">
        <v>4</v>
      </c>
      <c r="I203" s="1">
        <v>4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4</v>
      </c>
    </row>
    <row r="204" spans="1:15" ht="15">
      <c r="A204" s="7" t="s">
        <v>0</v>
      </c>
      <c r="B204" s="1">
        <v>4.3</v>
      </c>
      <c r="C204" s="1">
        <v>7.4</v>
      </c>
      <c r="D204" s="1">
        <v>4</v>
      </c>
      <c r="E204" s="1">
        <v>6.2</v>
      </c>
      <c r="F204" s="1">
        <v>0.2</v>
      </c>
      <c r="G204" s="1">
        <v>0.8</v>
      </c>
      <c r="H204" s="1">
        <v>1.8</v>
      </c>
      <c r="I204" s="1">
        <v>3.9</v>
      </c>
      <c r="J204" s="1">
        <v>0.2</v>
      </c>
      <c r="K204" s="1">
        <v>0.2</v>
      </c>
      <c r="L204" s="1">
        <v>1.9</v>
      </c>
      <c r="M204" s="1">
        <v>4.0999999999999996</v>
      </c>
      <c r="N204" s="1">
        <v>2</v>
      </c>
      <c r="O204" s="1">
        <v>2.6</v>
      </c>
    </row>
    <row r="205" spans="1:15" ht="15">
      <c r="A205" s="7" t="s">
        <v>27</v>
      </c>
      <c r="B205" s="1">
        <v>1.5</v>
      </c>
      <c r="C205" s="1">
        <v>0.4</v>
      </c>
      <c r="D205" s="1">
        <v>1.4</v>
      </c>
      <c r="E205" s="1">
        <v>0.1</v>
      </c>
      <c r="F205" s="1">
        <v>0.1</v>
      </c>
      <c r="G205" s="1">
        <v>0.3</v>
      </c>
      <c r="H205" s="1">
        <v>1</v>
      </c>
      <c r="I205" s="1">
        <v>0.5</v>
      </c>
      <c r="J205" s="1">
        <v>0.2</v>
      </c>
      <c r="K205" s="1">
        <v>0.1</v>
      </c>
      <c r="L205" s="1">
        <v>1.2</v>
      </c>
      <c r="M205" s="1">
        <v>0.6</v>
      </c>
      <c r="N205" s="1">
        <v>0.4</v>
      </c>
      <c r="O205" s="1">
        <v>0.5</v>
      </c>
    </row>
    <row r="206" spans="1:15">
      <c r="A206" s="4" t="s">
        <v>25</v>
      </c>
      <c r="B206">
        <f>(SQRT(B203-1))*B205</f>
        <v>2.598076211353316</v>
      </c>
      <c r="C206">
        <f t="shared" ref="C206:O206" si="10">(SQRT(C203-1))*C205</f>
        <v>0.69282032302755092</v>
      </c>
      <c r="D206">
        <f t="shared" si="10"/>
        <v>2.4248711305964279</v>
      </c>
      <c r="E206">
        <f t="shared" si="10"/>
        <v>0.17320508075688773</v>
      </c>
      <c r="F206">
        <f t="shared" si="10"/>
        <v>0.17320508075688773</v>
      </c>
      <c r="G206">
        <f t="shared" si="10"/>
        <v>0.51961524227066314</v>
      </c>
      <c r="H206">
        <f t="shared" si="10"/>
        <v>1.7320508075688772</v>
      </c>
      <c r="I206">
        <f t="shared" si="10"/>
        <v>0.8660254037844386</v>
      </c>
      <c r="J206">
        <f t="shared" si="10"/>
        <v>0.34641016151377546</v>
      </c>
      <c r="K206">
        <f t="shared" si="10"/>
        <v>0.17320508075688773</v>
      </c>
      <c r="L206">
        <f t="shared" si="10"/>
        <v>2.0784609690826525</v>
      </c>
      <c r="M206">
        <f t="shared" si="10"/>
        <v>1.0392304845413263</v>
      </c>
      <c r="N206">
        <f t="shared" si="10"/>
        <v>0.69282032302755092</v>
      </c>
      <c r="O206">
        <f t="shared" si="10"/>
        <v>0.8660254037844386</v>
      </c>
    </row>
    <row r="207" spans="1:15">
      <c r="A207" s="5" t="s">
        <v>31</v>
      </c>
      <c r="C207">
        <v>2.8239999999999998</v>
      </c>
      <c r="E207" s="6">
        <v>2.2166999999999999</v>
      </c>
      <c r="G207" s="6">
        <v>2.6833</v>
      </c>
      <c r="H207" s="6"/>
      <c r="I207" s="6">
        <v>2.6562999999999999</v>
      </c>
      <c r="J207" s="6"/>
      <c r="K207" s="6">
        <v>0</v>
      </c>
      <c r="L207" s="6"/>
      <c r="M207" s="6">
        <v>2.319</v>
      </c>
      <c r="O207" s="6">
        <v>1.3251999999999999</v>
      </c>
    </row>
    <row r="208" spans="1:15">
      <c r="A208" s="5" t="s">
        <v>39</v>
      </c>
      <c r="C208">
        <v>0.86560000000000004</v>
      </c>
      <c r="E208" s="6">
        <v>0.45590000000000003</v>
      </c>
      <c r="G208" s="6">
        <v>0.77290000000000003</v>
      </c>
      <c r="H208" s="6"/>
      <c r="I208" s="6">
        <v>0.755</v>
      </c>
      <c r="J208" s="6"/>
      <c r="K208" s="6">
        <v>-1.3858999999999999</v>
      </c>
      <c r="L208" s="6"/>
      <c r="M208" s="6">
        <v>0.52680000000000005</v>
      </c>
      <c r="O208" s="6">
        <v>-0.20530000000000001</v>
      </c>
    </row>
    <row r="209" spans="1:19">
      <c r="A209" s="5" t="s">
        <v>40</v>
      </c>
      <c r="C209">
        <v>4.7824999999999998</v>
      </c>
      <c r="E209" s="6">
        <v>3.9775</v>
      </c>
      <c r="G209" s="6">
        <v>4.5936000000000003</v>
      </c>
      <c r="H209" s="6"/>
      <c r="I209" s="6">
        <v>4.5575999999999999</v>
      </c>
      <c r="J209" s="6"/>
      <c r="K209" s="6">
        <v>1.3858999999999999</v>
      </c>
      <c r="L209" s="6"/>
      <c r="M209" s="6">
        <v>4.1112000000000002</v>
      </c>
      <c r="O209" s="6">
        <v>2.8557000000000001</v>
      </c>
    </row>
    <row r="210" spans="1:19">
      <c r="A210" s="16" t="s">
        <v>96</v>
      </c>
    </row>
    <row r="211" spans="1:19">
      <c r="A211" s="17" t="s">
        <v>30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10</v>
      </c>
      <c r="I211" t="s">
        <v>11</v>
      </c>
      <c r="J211" t="s">
        <v>12</v>
      </c>
      <c r="K211" t="s">
        <v>63</v>
      </c>
      <c r="L211" t="s">
        <v>43</v>
      </c>
      <c r="M211" t="s">
        <v>97</v>
      </c>
      <c r="N211" t="s">
        <v>16</v>
      </c>
      <c r="O211" t="s">
        <v>17</v>
      </c>
      <c r="P211" t="s">
        <v>18</v>
      </c>
      <c r="Q211" t="s">
        <v>41</v>
      </c>
      <c r="R211" t="s">
        <v>8</v>
      </c>
      <c r="S211" t="s">
        <v>9</v>
      </c>
    </row>
    <row r="212" spans="1:19">
      <c r="A212" s="17" t="s">
        <v>26</v>
      </c>
      <c r="B212">
        <v>30</v>
      </c>
      <c r="C212">
        <v>40</v>
      </c>
      <c r="D212">
        <v>32</v>
      </c>
      <c r="E212">
        <v>15</v>
      </c>
      <c r="F212">
        <v>20</v>
      </c>
      <c r="G212">
        <v>16</v>
      </c>
      <c r="H212">
        <v>30</v>
      </c>
      <c r="I212">
        <v>40</v>
      </c>
      <c r="J212">
        <v>32</v>
      </c>
      <c r="K212">
        <v>30</v>
      </c>
      <c r="L212">
        <v>40</v>
      </c>
      <c r="M212">
        <v>32</v>
      </c>
      <c r="N212">
        <v>15</v>
      </c>
      <c r="O212">
        <v>20</v>
      </c>
      <c r="P212">
        <v>16</v>
      </c>
      <c r="Q212">
        <v>15</v>
      </c>
      <c r="R212">
        <v>20</v>
      </c>
      <c r="S212">
        <v>16</v>
      </c>
    </row>
    <row r="213" spans="1:19">
      <c r="A213" s="9" t="s">
        <v>0</v>
      </c>
      <c r="B213">
        <f>40.5+0.292</f>
        <v>40.792000000000002</v>
      </c>
      <c r="C213">
        <f>42.2+0.5</f>
        <v>42.7</v>
      </c>
      <c r="D213">
        <f>34.5+0.333</f>
        <v>34.832999999999998</v>
      </c>
      <c r="E213">
        <v>40.5</v>
      </c>
      <c r="F213">
        <v>42.2</v>
      </c>
      <c r="G213">
        <v>34.5</v>
      </c>
      <c r="H213">
        <f>2.1+0.167</f>
        <v>2.2669999999999999</v>
      </c>
      <c r="I213">
        <f>2.1+0.292</f>
        <v>2.3919999999999999</v>
      </c>
      <c r="J213">
        <f>9.5+0.167</f>
        <v>9.6669999999999998</v>
      </c>
      <c r="K213">
        <f>1.2+0.083</f>
        <v>1.2829999999999999</v>
      </c>
      <c r="L213">
        <f>13.8+0.125</f>
        <v>13.925000000000001</v>
      </c>
      <c r="M213">
        <f>14.7+0.125</f>
        <v>14.824999999999999</v>
      </c>
      <c r="N213">
        <v>14.7</v>
      </c>
      <c r="O213">
        <v>16.399999999999999</v>
      </c>
      <c r="P213">
        <v>10.3</v>
      </c>
      <c r="Q213">
        <v>0.29199999999999998</v>
      </c>
      <c r="R213">
        <v>0.5</v>
      </c>
      <c r="S213">
        <v>0.33300000000000002</v>
      </c>
    </row>
    <row r="214" spans="1:19">
      <c r="A214" s="9" t="s">
        <v>27</v>
      </c>
      <c r="B214">
        <f>5.2+0.04</f>
        <v>5.24</v>
      </c>
      <c r="C214">
        <f>2.6+0.083</f>
        <v>2.6830000000000003</v>
      </c>
      <c r="D214">
        <f>1.7+0.04</f>
        <v>1.74</v>
      </c>
      <c r="E214">
        <v>5.2</v>
      </c>
      <c r="F214">
        <v>2.6</v>
      </c>
      <c r="G214">
        <v>1.7</v>
      </c>
      <c r="H214">
        <v>0.01</v>
      </c>
      <c r="I214">
        <v>0.01</v>
      </c>
      <c r="J214">
        <v>0.01</v>
      </c>
      <c r="K214">
        <f>0.86</f>
        <v>0.86</v>
      </c>
      <c r="L214">
        <v>0.01</v>
      </c>
      <c r="M214">
        <v>0.01</v>
      </c>
      <c r="N214">
        <v>2.6</v>
      </c>
      <c r="O214">
        <v>1.7</v>
      </c>
      <c r="P214">
        <v>0.86</v>
      </c>
      <c r="Q214">
        <v>0.04</v>
      </c>
      <c r="R214">
        <v>8.3000000000000004E-2</v>
      </c>
      <c r="S214">
        <v>0.04</v>
      </c>
    </row>
    <row r="215" spans="1:19">
      <c r="A215" s="9" t="s">
        <v>25</v>
      </c>
      <c r="B215">
        <f>(SQRT(B212-1))*B214</f>
        <v>28.218263589384801</v>
      </c>
      <c r="C215">
        <f>(SQRT(C212-1))*C214</f>
        <v>16.755329629702903</v>
      </c>
      <c r="D215">
        <f>(SQRT(D212-1))*D214</f>
        <v>9.6879099913242381</v>
      </c>
      <c r="E215">
        <f>(SQRT(E212-1))*E214</f>
        <v>19.456618411224497</v>
      </c>
      <c r="F215">
        <f t="shared" ref="F215:P215" si="11">(SQRT(F212-1))*F214</f>
        <v>11.333137253205752</v>
      </c>
      <c r="G215">
        <f t="shared" si="11"/>
        <v>6.5840716885526085</v>
      </c>
      <c r="H215">
        <f t="shared" si="11"/>
        <v>5.3851648071345036E-2</v>
      </c>
      <c r="I215">
        <f t="shared" si="11"/>
        <v>6.2449979983983987E-2</v>
      </c>
      <c r="J215">
        <f t="shared" si="11"/>
        <v>5.5677643628300216E-2</v>
      </c>
      <c r="K215">
        <f t="shared" si="11"/>
        <v>4.6312417341356733</v>
      </c>
      <c r="L215">
        <f t="shared" si="11"/>
        <v>6.2449979983983987E-2</v>
      </c>
      <c r="M215">
        <f t="shared" si="11"/>
        <v>5.5677643628300216E-2</v>
      </c>
      <c r="N215">
        <f t="shared" si="11"/>
        <v>9.7283092056122484</v>
      </c>
      <c r="O215">
        <f t="shared" si="11"/>
        <v>7.4101282040191458</v>
      </c>
      <c r="P215">
        <f t="shared" si="11"/>
        <v>3.3307656777383787</v>
      </c>
      <c r="Q215">
        <f>(SQRT(Q212-1))*Q214</f>
        <v>0.14966629547095767</v>
      </c>
      <c r="R215">
        <f>(SQRT(R212-1))*R214</f>
        <v>0.36178861231387593</v>
      </c>
      <c r="S215">
        <f>(SQRT(S212-1))*S214</f>
        <v>0.15491933384829668</v>
      </c>
    </row>
    <row r="216" spans="1:19">
      <c r="A216" s="9" t="s">
        <v>31</v>
      </c>
    </row>
    <row r="217" spans="1:19">
      <c r="A217" s="9" t="s">
        <v>32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10</v>
      </c>
      <c r="I217" t="s">
        <v>11</v>
      </c>
      <c r="J217" t="s">
        <v>12</v>
      </c>
      <c r="K217" t="s">
        <v>63</v>
      </c>
      <c r="L217" t="s">
        <v>43</v>
      </c>
      <c r="M217" t="s">
        <v>97</v>
      </c>
      <c r="N217" t="s">
        <v>16</v>
      </c>
      <c r="O217" t="s">
        <v>17</v>
      </c>
      <c r="P217" t="s">
        <v>18</v>
      </c>
      <c r="Q217" t="s">
        <v>41</v>
      </c>
      <c r="R217" t="s">
        <v>8</v>
      </c>
      <c r="S217" t="s">
        <v>9</v>
      </c>
    </row>
    <row r="218" spans="1:19">
      <c r="A218" s="9" t="s">
        <v>26</v>
      </c>
      <c r="B218">
        <v>30</v>
      </c>
      <c r="C218">
        <v>40</v>
      </c>
      <c r="D218">
        <v>32</v>
      </c>
      <c r="E218">
        <v>15</v>
      </c>
      <c r="F218">
        <v>20</v>
      </c>
      <c r="G218">
        <v>16</v>
      </c>
      <c r="H218">
        <v>30</v>
      </c>
      <c r="I218">
        <v>40</v>
      </c>
      <c r="J218">
        <v>32</v>
      </c>
      <c r="K218">
        <v>30</v>
      </c>
      <c r="L218">
        <v>40</v>
      </c>
      <c r="M218">
        <v>32</v>
      </c>
      <c r="N218">
        <v>15</v>
      </c>
      <c r="O218">
        <v>20</v>
      </c>
      <c r="P218">
        <v>16</v>
      </c>
      <c r="Q218">
        <v>15</v>
      </c>
      <c r="R218">
        <v>20</v>
      </c>
      <c r="S218">
        <v>16</v>
      </c>
    </row>
    <row r="219" spans="1:19">
      <c r="A219" s="9" t="s">
        <v>0</v>
      </c>
      <c r="B219">
        <f>17+0.435</f>
        <v>17.434999999999999</v>
      </c>
      <c r="C219">
        <f>18.12+0.834</f>
        <v>18.954000000000001</v>
      </c>
      <c r="D219">
        <f>17.7+0.906</f>
        <v>18.605999999999998</v>
      </c>
      <c r="E219">
        <v>17</v>
      </c>
      <c r="F219">
        <v>18.12</v>
      </c>
      <c r="G219">
        <v>17.7</v>
      </c>
      <c r="H219">
        <f>2.6+0.218</f>
        <v>2.8180000000000001</v>
      </c>
      <c r="I219">
        <f>3.4+0.363</f>
        <v>3.7629999999999999</v>
      </c>
      <c r="J219">
        <f>2.6+0.29</f>
        <v>2.89</v>
      </c>
      <c r="K219">
        <f>10.9+0.218</f>
        <v>11.118</v>
      </c>
      <c r="L219">
        <f>11.3+0.51</f>
        <v>11.81</v>
      </c>
      <c r="M219">
        <f>2.08+0.108</f>
        <v>2.1880000000000002</v>
      </c>
      <c r="N219">
        <f>1.9</f>
        <v>1.9</v>
      </c>
      <c r="O219">
        <v>2.6</v>
      </c>
      <c r="P219">
        <v>1.9</v>
      </c>
      <c r="Q219">
        <v>0.435</v>
      </c>
      <c r="R219">
        <v>0.83399999999999996</v>
      </c>
      <c r="S219">
        <v>0.90600000000000003</v>
      </c>
    </row>
    <row r="220" spans="1:19">
      <c r="A220" s="9" t="s">
        <v>27</v>
      </c>
      <c r="B220">
        <f>0.76+0.073</f>
        <v>0.83299999999999996</v>
      </c>
      <c r="C220">
        <f>0.38+0.109</f>
        <v>0.48899999999999999</v>
      </c>
      <c r="D220">
        <f>0.76+0.109</f>
        <v>0.86899999999999999</v>
      </c>
      <c r="E220">
        <v>0.76</v>
      </c>
      <c r="F220">
        <v>0.38</v>
      </c>
      <c r="G220">
        <v>0.76</v>
      </c>
      <c r="H220">
        <v>0.01</v>
      </c>
      <c r="I220">
        <v>0.01</v>
      </c>
      <c r="J220">
        <v>0.01</v>
      </c>
      <c r="K220">
        <f>0.38+0.036</f>
        <v>0.41599999999999998</v>
      </c>
      <c r="L220">
        <f>0.036</f>
        <v>3.5999999999999997E-2</v>
      </c>
      <c r="M220">
        <f>0.108</f>
        <v>0.108</v>
      </c>
      <c r="N220">
        <v>0.01</v>
      </c>
      <c r="O220">
        <v>0.01</v>
      </c>
      <c r="P220">
        <v>0.01</v>
      </c>
      <c r="Q220">
        <v>7.2999999999999995E-2</v>
      </c>
      <c r="R220">
        <v>0.01</v>
      </c>
      <c r="S220">
        <v>0.01</v>
      </c>
    </row>
    <row r="221" spans="1:19">
      <c r="A221" s="9" t="s">
        <v>25</v>
      </c>
      <c r="B221">
        <f>(SQRT(B218-1))*B220</f>
        <v>4.4858422843430414</v>
      </c>
      <c r="C221">
        <f t="shared" ref="C221:S221" si="12">(SQRT(C218-1))*C220</f>
        <v>3.0538040212168167</v>
      </c>
      <c r="D221">
        <f t="shared" si="12"/>
        <v>4.838387231299289</v>
      </c>
      <c r="E221">
        <f t="shared" si="12"/>
        <v>2.8436596139481956</v>
      </c>
      <c r="F221">
        <f t="shared" si="12"/>
        <v>1.6563815985454562</v>
      </c>
      <c r="G221">
        <f t="shared" si="12"/>
        <v>2.943467343117637</v>
      </c>
      <c r="H221">
        <f t="shared" si="12"/>
        <v>5.3851648071345036E-2</v>
      </c>
      <c r="I221">
        <f t="shared" si="12"/>
        <v>6.2449979983983987E-2</v>
      </c>
      <c r="J221">
        <f t="shared" si="12"/>
        <v>5.5677643628300216E-2</v>
      </c>
      <c r="K221">
        <f t="shared" si="12"/>
        <v>2.2402285597679534</v>
      </c>
      <c r="L221">
        <f t="shared" si="12"/>
        <v>0.22481992794234232</v>
      </c>
      <c r="M221">
        <f t="shared" si="12"/>
        <v>0.60131855118564237</v>
      </c>
      <c r="N221">
        <f t="shared" si="12"/>
        <v>3.7416573867739417E-2</v>
      </c>
      <c r="O221">
        <f t="shared" si="12"/>
        <v>4.358898943540674E-2</v>
      </c>
      <c r="P221">
        <f t="shared" si="12"/>
        <v>3.8729833462074169E-2</v>
      </c>
      <c r="Q221">
        <f t="shared" si="12"/>
        <v>0.2731409892344977</v>
      </c>
      <c r="R221">
        <f t="shared" si="12"/>
        <v>4.358898943540674E-2</v>
      </c>
      <c r="S221">
        <f t="shared" si="12"/>
        <v>3.8729833462074169E-2</v>
      </c>
    </row>
    <row r="222" spans="1:19">
      <c r="A222" s="9" t="s">
        <v>31</v>
      </c>
    </row>
    <row r="223" spans="1:19">
      <c r="A223" s="4" t="s">
        <v>80</v>
      </c>
    </row>
    <row r="224" spans="1:19">
      <c r="A224" s="4" t="s">
        <v>32</v>
      </c>
      <c r="B224" t="s">
        <v>41</v>
      </c>
      <c r="C224" t="s">
        <v>9</v>
      </c>
    </row>
    <row r="225" spans="1:4" ht="15">
      <c r="A225" s="7" t="s">
        <v>26</v>
      </c>
      <c r="B225">
        <v>475</v>
      </c>
      <c r="C225">
        <v>475</v>
      </c>
    </row>
    <row r="226" spans="1:4" ht="15">
      <c r="A226" s="7" t="s">
        <v>0</v>
      </c>
      <c r="B226">
        <v>1.153846153846154</v>
      </c>
      <c r="C226">
        <v>2.4725274725274726</v>
      </c>
    </row>
    <row r="227" spans="1:4" ht="15">
      <c r="A227" s="7" t="s">
        <v>27</v>
      </c>
      <c r="B227">
        <f>0.428571428571429/2</f>
        <v>0.2142857142857145</v>
      </c>
      <c r="C227">
        <f>0.263736263736264/2</f>
        <v>0.13186813186813201</v>
      </c>
    </row>
    <row r="228" spans="1:4">
      <c r="A228" s="4" t="s">
        <v>25</v>
      </c>
      <c r="B228">
        <f>(SQRT(B225-1))*B227</f>
        <v>4.6653302265165557</v>
      </c>
      <c r="C228">
        <f>(SQRT(C225-1))*C227</f>
        <v>2.8709724470871119</v>
      </c>
    </row>
    <row r="229" spans="1:4">
      <c r="A229" s="5" t="s">
        <v>31</v>
      </c>
    </row>
    <row r="230" spans="1:4">
      <c r="A230" s="4" t="s">
        <v>30</v>
      </c>
      <c r="B230" t="s">
        <v>41</v>
      </c>
      <c r="C230" t="s">
        <v>9</v>
      </c>
    </row>
    <row r="231" spans="1:4" ht="15">
      <c r="A231" s="7" t="s">
        <v>26</v>
      </c>
      <c r="B231">
        <v>475</v>
      </c>
      <c r="C231">
        <v>475</v>
      </c>
    </row>
    <row r="232" spans="1:4" ht="15">
      <c r="A232" s="7" t="s">
        <v>0</v>
      </c>
      <c r="B232">
        <v>0.62637362637362637</v>
      </c>
      <c r="C232">
        <v>1.846153846153846</v>
      </c>
    </row>
    <row r="233" spans="1:4" ht="15">
      <c r="A233" s="7" t="s">
        <v>27</v>
      </c>
      <c r="B233">
        <f>0.593406593406593/2</f>
        <v>0.29670329670329648</v>
      </c>
      <c r="C233">
        <f>0.428571428571429/2</f>
        <v>0.2142857142857145</v>
      </c>
    </row>
    <row r="234" spans="1:4">
      <c r="A234" s="4" t="s">
        <v>25</v>
      </c>
      <c r="B234">
        <f>(SQRT(B231-1))*B233</f>
        <v>6.4596880059459894</v>
      </c>
      <c r="C234">
        <f>(SQRT(C231-1))*C233</f>
        <v>4.6653302265165557</v>
      </c>
    </row>
    <row r="235" spans="1:4">
      <c r="A235" s="5" t="s">
        <v>31</v>
      </c>
    </row>
    <row r="236" spans="1:4">
      <c r="A236" s="8" t="s">
        <v>81</v>
      </c>
    </row>
    <row r="237" spans="1:4">
      <c r="A237" s="9" t="s">
        <v>30</v>
      </c>
      <c r="B237" t="s">
        <v>16</v>
      </c>
      <c r="C237" t="s">
        <v>17</v>
      </c>
      <c r="D237" t="s">
        <v>18</v>
      </c>
    </row>
    <row r="238" spans="1:4">
      <c r="A238" s="9" t="s">
        <v>26</v>
      </c>
      <c r="B238">
        <v>12</v>
      </c>
      <c r="C238">
        <v>12</v>
      </c>
      <c r="D238">
        <v>12</v>
      </c>
    </row>
    <row r="239" spans="1:4">
      <c r="A239" s="9" t="s">
        <v>0</v>
      </c>
      <c r="B239">
        <v>25.182926829268297</v>
      </c>
      <c r="C239">
        <v>20.487804878048781</v>
      </c>
      <c r="D239">
        <v>18.780487804878053</v>
      </c>
    </row>
    <row r="240" spans="1:4">
      <c r="A240" s="9" t="s">
        <v>27</v>
      </c>
      <c r="B240">
        <f>3.41463414634146/2</f>
        <v>1.7073170731707299</v>
      </c>
      <c r="C240">
        <f>1.70731707317073/2</f>
        <v>0.85365853658536495</v>
      </c>
      <c r="D240">
        <f>2.5609756097561/2</f>
        <v>1.2804878048780499</v>
      </c>
    </row>
    <row r="241" spans="1:9">
      <c r="A241" s="9" t="s">
        <v>25</v>
      </c>
      <c r="B241">
        <f>(SQRT(B238-1))*B240</f>
        <v>5.6625301298750665</v>
      </c>
      <c r="C241">
        <f>(SQRT(C238-1))*C240</f>
        <v>2.8312650649375333</v>
      </c>
      <c r="D241">
        <f>(SQRT(D238-1))*D240</f>
        <v>4.2468975974063081</v>
      </c>
    </row>
    <row r="242" spans="1:9">
      <c r="A242" s="9" t="s">
        <v>31</v>
      </c>
    </row>
    <row r="243" spans="1:9">
      <c r="A243" s="9" t="s">
        <v>32</v>
      </c>
      <c r="B243" t="s">
        <v>16</v>
      </c>
      <c r="C243" t="s">
        <v>17</v>
      </c>
      <c r="D243" t="s">
        <v>18</v>
      </c>
    </row>
    <row r="244" spans="1:9">
      <c r="A244" s="9" t="s">
        <v>26</v>
      </c>
      <c r="B244">
        <v>12</v>
      </c>
      <c r="C244">
        <v>12</v>
      </c>
      <c r="D244">
        <v>12</v>
      </c>
    </row>
    <row r="245" spans="1:9">
      <c r="A245" s="9" t="s">
        <v>0</v>
      </c>
      <c r="B245">
        <v>30.731707317073173</v>
      </c>
      <c r="C245">
        <v>23.475609756097562</v>
      </c>
      <c r="D245">
        <v>23.902439024390244</v>
      </c>
    </row>
    <row r="246" spans="1:9">
      <c r="A246" s="9" t="s">
        <v>27</v>
      </c>
      <c r="B246">
        <f>2.5609756097561/2</f>
        <v>1.2804878048780499</v>
      </c>
      <c r="C246">
        <f>1.70731707317073/2</f>
        <v>0.85365853658536495</v>
      </c>
      <c r="D246">
        <f>1.70731707317073/2</f>
        <v>0.85365853658536495</v>
      </c>
    </row>
    <row r="247" spans="1:9">
      <c r="A247" s="9" t="s">
        <v>25</v>
      </c>
      <c r="B247">
        <f>(SQRT(B244-1))*B246</f>
        <v>4.2468975974063081</v>
      </c>
      <c r="C247">
        <f>(SQRT(C244-1))*C246</f>
        <v>2.8312650649375333</v>
      </c>
      <c r="D247">
        <f>(SQRT(D244-1))*D246</f>
        <v>2.8312650649375333</v>
      </c>
    </row>
    <row r="248" spans="1:9">
      <c r="A248" s="9" t="s">
        <v>31</v>
      </c>
    </row>
    <row r="249" spans="1:9">
      <c r="A249" s="13" t="s">
        <v>82</v>
      </c>
    </row>
    <row r="250" spans="1:9">
      <c r="A250" s="4" t="s">
        <v>32</v>
      </c>
      <c r="B250" t="s">
        <v>1</v>
      </c>
      <c r="C250" t="s">
        <v>2</v>
      </c>
    </row>
    <row r="251" spans="1:9" ht="15">
      <c r="A251" s="7" t="s">
        <v>26</v>
      </c>
      <c r="B251">
        <v>94</v>
      </c>
      <c r="C251">
        <v>36</v>
      </c>
    </row>
    <row r="252" spans="1:9" ht="15">
      <c r="A252" s="7" t="s">
        <v>0</v>
      </c>
      <c r="B252">
        <v>-2.5423728813559321</v>
      </c>
      <c r="C252">
        <v>6.3559322033898304</v>
      </c>
    </row>
    <row r="253" spans="1:9" ht="15">
      <c r="A253" s="7" t="s">
        <v>27</v>
      </c>
      <c r="B253">
        <v>1.271186440677966</v>
      </c>
      <c r="C253">
        <v>1.6949152542372881</v>
      </c>
    </row>
    <row r="254" spans="1:9">
      <c r="A254" s="4" t="s">
        <v>25</v>
      </c>
      <c r="B254">
        <f>(SQRT(B251-1))*B253</f>
        <v>12.258878086007993</v>
      </c>
      <c r="C254">
        <f>(SQRT(C251-1))*C253</f>
        <v>10.027253869660365</v>
      </c>
    </row>
    <row r="255" spans="1:9">
      <c r="A255" s="5" t="s">
        <v>31</v>
      </c>
    </row>
    <row r="256" spans="1:9">
      <c r="A256" s="4" t="s">
        <v>30</v>
      </c>
      <c r="B256" t="s">
        <v>1</v>
      </c>
      <c r="C256" t="s">
        <v>2</v>
      </c>
      <c r="D256" t="s">
        <v>13</v>
      </c>
      <c r="E256" t="s">
        <v>14</v>
      </c>
      <c r="F256" t="s">
        <v>10</v>
      </c>
      <c r="G256" t="s">
        <v>11</v>
      </c>
      <c r="H256" t="s">
        <v>83</v>
      </c>
      <c r="I256" t="s">
        <v>17</v>
      </c>
    </row>
    <row r="257" spans="1:33" ht="15">
      <c r="A257" s="7" t="s">
        <v>26</v>
      </c>
      <c r="B257">
        <v>94</v>
      </c>
      <c r="C257">
        <v>36</v>
      </c>
      <c r="D257">
        <v>94</v>
      </c>
      <c r="E257">
        <v>36</v>
      </c>
      <c r="F257">
        <v>94</v>
      </c>
      <c r="G257">
        <v>36</v>
      </c>
      <c r="H257">
        <v>94</v>
      </c>
      <c r="I257">
        <v>36</v>
      </c>
    </row>
    <row r="258" spans="1:33" ht="15">
      <c r="A258" s="7" t="s">
        <v>0</v>
      </c>
      <c r="B258">
        <v>0</v>
      </c>
      <c r="C258">
        <v>9.7014925373134329</v>
      </c>
      <c r="D258">
        <v>-0.15625</v>
      </c>
      <c r="E258">
        <v>-0.15625</v>
      </c>
      <c r="F258">
        <v>1.4062499999999998</v>
      </c>
      <c r="G258">
        <v>3.75</v>
      </c>
      <c r="H258">
        <v>0.375</v>
      </c>
      <c r="I258">
        <v>0.1875</v>
      </c>
    </row>
    <row r="259" spans="1:33" ht="15">
      <c r="A259" s="7" t="s">
        <v>27</v>
      </c>
      <c r="B259">
        <v>1.4925373134328359</v>
      </c>
      <c r="C259">
        <v>3.7313432835820892</v>
      </c>
      <c r="D259">
        <v>0.78125</v>
      </c>
      <c r="E259">
        <v>1.25</v>
      </c>
      <c r="F259">
        <v>2.34375</v>
      </c>
      <c r="G259">
        <v>3.2812499999999996</v>
      </c>
      <c r="H259">
        <v>1.5</v>
      </c>
      <c r="I259">
        <v>2.25</v>
      </c>
    </row>
    <row r="260" spans="1:33">
      <c r="A260" s="4" t="s">
        <v>25</v>
      </c>
      <c r="B260">
        <f>(SQRT(B257-1))*B259</f>
        <v>14.393508598496949</v>
      </c>
      <c r="C260">
        <f>(SQRT(C257-1))*C259</f>
        <v>22.074924563804537</v>
      </c>
      <c r="D260">
        <f t="shared" ref="D260:I260" si="13">(SQRT(D257-1))*D259</f>
        <v>7.534102157025746</v>
      </c>
      <c r="E260">
        <f t="shared" si="13"/>
        <v>7.3950997288745199</v>
      </c>
      <c r="F260">
        <f t="shared" si="13"/>
        <v>22.602306471077238</v>
      </c>
      <c r="G260">
        <f t="shared" si="13"/>
        <v>19.412136788295612</v>
      </c>
      <c r="H260">
        <f t="shared" si="13"/>
        <v>14.465476141489432</v>
      </c>
      <c r="I260">
        <f t="shared" si="13"/>
        <v>13.311179511974137</v>
      </c>
    </row>
    <row r="261" spans="1:33">
      <c r="A261" s="5" t="s">
        <v>31</v>
      </c>
    </row>
    <row r="262" spans="1:33">
      <c r="A262" s="13" t="s">
        <v>86</v>
      </c>
    </row>
    <row r="263" spans="1:33">
      <c r="A263" s="9" t="s">
        <v>87</v>
      </c>
      <c r="B263" t="s">
        <v>1</v>
      </c>
      <c r="C263" t="s">
        <v>2</v>
      </c>
      <c r="D263" t="s">
        <v>3</v>
      </c>
      <c r="E263" t="s">
        <v>89</v>
      </c>
      <c r="F263" t="s">
        <v>14</v>
      </c>
      <c r="G263" t="s">
        <v>15</v>
      </c>
      <c r="H263" t="s">
        <v>10</v>
      </c>
      <c r="I263" t="s">
        <v>11</v>
      </c>
      <c r="J263" t="s">
        <v>12</v>
      </c>
      <c r="K263" t="s">
        <v>16</v>
      </c>
      <c r="L263" t="s">
        <v>17</v>
      </c>
      <c r="M263" t="s">
        <v>18</v>
      </c>
    </row>
    <row r="264" spans="1:33">
      <c r="A264" s="9" t="s">
        <v>26</v>
      </c>
      <c r="B264">
        <v>3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3</v>
      </c>
      <c r="J264">
        <v>3</v>
      </c>
      <c r="K264">
        <v>3</v>
      </c>
      <c r="L264">
        <v>3</v>
      </c>
      <c r="M264">
        <v>3</v>
      </c>
    </row>
    <row r="265" spans="1:33">
      <c r="A265" s="9" t="s">
        <v>19</v>
      </c>
      <c r="B265">
        <v>24.081632653061224</v>
      </c>
      <c r="C265">
        <v>1.6326530612244898</v>
      </c>
      <c r="D265">
        <v>11.428571428571427</v>
      </c>
      <c r="E265">
        <v>3.5000000000000018</v>
      </c>
      <c r="F265">
        <v>2.3100000000000009</v>
      </c>
      <c r="G265">
        <v>2.100000000000001</v>
      </c>
      <c r="H265">
        <v>0.53999999999999893</v>
      </c>
      <c r="I265">
        <v>0.38999999999999924</v>
      </c>
      <c r="J265">
        <v>0.38999999999999924</v>
      </c>
      <c r="K265">
        <v>10</v>
      </c>
      <c r="L265">
        <v>15.249999999999998</v>
      </c>
      <c r="M265">
        <v>4.7499999999999991</v>
      </c>
    </row>
    <row r="266" spans="1:33">
      <c r="A266" s="9" t="s">
        <v>21</v>
      </c>
      <c r="B266">
        <v>22.448979591836732</v>
      </c>
      <c r="C266">
        <v>2.8571428571428568</v>
      </c>
      <c r="D266">
        <v>9.3877551020408152</v>
      </c>
      <c r="E266">
        <v>3.780000000000002</v>
      </c>
      <c r="F266">
        <v>1.9600000000000009</v>
      </c>
      <c r="G266">
        <v>3.3600000000000012</v>
      </c>
      <c r="H266">
        <v>0.62999999999999878</v>
      </c>
      <c r="I266">
        <v>0.20999999999999955</v>
      </c>
      <c r="J266">
        <v>0.5099999999999989</v>
      </c>
      <c r="K266">
        <v>10.5</v>
      </c>
      <c r="L266">
        <v>15.749999999999998</v>
      </c>
      <c r="M266">
        <v>9.4999999999999982</v>
      </c>
    </row>
    <row r="267" spans="1:33">
      <c r="A267" s="9" t="s">
        <v>0</v>
      </c>
      <c r="B267">
        <f t="shared" ref="B267:M267" si="14">AVERAGE(B265:B266)</f>
        <v>23.265306122448976</v>
      </c>
      <c r="C267">
        <f t="shared" si="14"/>
        <v>2.2448979591836733</v>
      </c>
      <c r="D267">
        <f t="shared" si="14"/>
        <v>10.408163265306122</v>
      </c>
      <c r="E267">
        <f t="shared" si="14"/>
        <v>3.6400000000000019</v>
      </c>
      <c r="F267">
        <f t="shared" si="14"/>
        <v>2.1350000000000007</v>
      </c>
      <c r="G267">
        <f t="shared" si="14"/>
        <v>2.7300000000000013</v>
      </c>
      <c r="H267">
        <f t="shared" si="14"/>
        <v>0.58499999999999885</v>
      </c>
      <c r="I267">
        <f t="shared" si="14"/>
        <v>0.29999999999999938</v>
      </c>
      <c r="J267">
        <f t="shared" si="14"/>
        <v>0.44999999999999907</v>
      </c>
      <c r="K267">
        <f t="shared" si="14"/>
        <v>10.25</v>
      </c>
      <c r="L267">
        <f t="shared" si="14"/>
        <v>15.499999999999998</v>
      </c>
      <c r="M267">
        <f t="shared" si="14"/>
        <v>7.1249999999999982</v>
      </c>
    </row>
    <row r="268" spans="1:33">
      <c r="A268" s="9" t="s">
        <v>49</v>
      </c>
      <c r="B268">
        <v>4.4897959183673466</v>
      </c>
      <c r="C268">
        <v>0.40816326530612246</v>
      </c>
      <c r="D268">
        <v>5.3061224489795915</v>
      </c>
      <c r="E268">
        <v>0.70000000000000029</v>
      </c>
      <c r="F268">
        <v>0.63000000000000034</v>
      </c>
      <c r="G268">
        <v>0.42000000000000015</v>
      </c>
      <c r="H268">
        <v>0.11999999999999976</v>
      </c>
      <c r="I268">
        <v>0.26999999999999946</v>
      </c>
      <c r="J268">
        <v>0.11999999999999976</v>
      </c>
      <c r="K268">
        <v>1</v>
      </c>
      <c r="L268">
        <v>1.4999999999999998</v>
      </c>
      <c r="M268">
        <v>0.5</v>
      </c>
    </row>
    <row r="269" spans="1:33">
      <c r="A269" s="9" t="s">
        <v>67</v>
      </c>
      <c r="B269">
        <v>3.2653061224489797</v>
      </c>
      <c r="C269">
        <v>0.40816326530612246</v>
      </c>
      <c r="D269">
        <v>5.3061224489795915</v>
      </c>
      <c r="E269">
        <v>0.70000000000000029</v>
      </c>
      <c r="F269">
        <v>0.56000000000000028</v>
      </c>
      <c r="G269">
        <v>0.70000000000000029</v>
      </c>
      <c r="H269">
        <v>0.14999999999999969</v>
      </c>
      <c r="I269">
        <v>0.11999999999999976</v>
      </c>
      <c r="J269">
        <v>0.14999999999999969</v>
      </c>
      <c r="K269">
        <v>0.74999999999999989</v>
      </c>
      <c r="L269">
        <v>1.4999999999999998</v>
      </c>
      <c r="M269">
        <v>1.4999999999999998</v>
      </c>
    </row>
    <row r="270" spans="1:33">
      <c r="A270" s="9" t="s">
        <v>27</v>
      </c>
      <c r="B270">
        <f t="shared" ref="B270:M270" si="15">AVERAGE(B268:B269)</f>
        <v>3.8775510204081631</v>
      </c>
      <c r="C270">
        <f t="shared" si="15"/>
        <v>0.40816326530612246</v>
      </c>
      <c r="D270">
        <f t="shared" si="15"/>
        <v>5.3061224489795915</v>
      </c>
      <c r="E270">
        <f t="shared" si="15"/>
        <v>0.70000000000000029</v>
      </c>
      <c r="F270">
        <f t="shared" si="15"/>
        <v>0.59500000000000031</v>
      </c>
      <c r="G270">
        <f t="shared" si="15"/>
        <v>0.56000000000000028</v>
      </c>
      <c r="H270">
        <f t="shared" si="15"/>
        <v>0.13499999999999973</v>
      </c>
      <c r="I270">
        <f t="shared" si="15"/>
        <v>0.19499999999999962</v>
      </c>
      <c r="J270">
        <f t="shared" si="15"/>
        <v>0.13499999999999973</v>
      </c>
      <c r="K270">
        <f t="shared" si="15"/>
        <v>0.875</v>
      </c>
      <c r="L270">
        <f t="shared" si="15"/>
        <v>1.4999999999999998</v>
      </c>
      <c r="M270">
        <f t="shared" si="15"/>
        <v>0.99999999999999989</v>
      </c>
    </row>
    <row r="271" spans="1:33">
      <c r="A271" s="9" t="s">
        <v>25</v>
      </c>
      <c r="B271">
        <f t="shared" ref="B271:M271" si="16">(SQRT(B264-1))*B270</f>
        <v>5.4836852418548583</v>
      </c>
      <c r="C271">
        <f t="shared" si="16"/>
        <v>0.57723002545840618</v>
      </c>
      <c r="D271">
        <f t="shared" si="16"/>
        <v>7.5039903309592795</v>
      </c>
      <c r="E271">
        <f t="shared" si="16"/>
        <v>0.98994949366116702</v>
      </c>
      <c r="F271">
        <f t="shared" si="16"/>
        <v>0.84145706961199207</v>
      </c>
      <c r="G271">
        <f t="shared" si="16"/>
        <v>0.79195959492893364</v>
      </c>
      <c r="H271">
        <f t="shared" si="16"/>
        <v>0.19091883092036746</v>
      </c>
      <c r="I271">
        <f t="shared" si="16"/>
        <v>0.275771644662753</v>
      </c>
      <c r="J271">
        <f t="shared" si="16"/>
        <v>0.19091883092036746</v>
      </c>
      <c r="K271">
        <f t="shared" si="16"/>
        <v>1.2374368670764582</v>
      </c>
      <c r="L271">
        <f t="shared" si="16"/>
        <v>2.1213203435596424</v>
      </c>
      <c r="M271">
        <f t="shared" si="16"/>
        <v>1.4142135623730949</v>
      </c>
    </row>
    <row r="272" spans="1:33">
      <c r="A272" s="9" t="s">
        <v>31</v>
      </c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>
      <c r="A273" s="9" t="s">
        <v>88</v>
      </c>
      <c r="B273" t="s">
        <v>1</v>
      </c>
      <c r="C273" t="s">
        <v>2</v>
      </c>
      <c r="D273" t="s">
        <v>3</v>
      </c>
      <c r="E273" t="s">
        <v>89</v>
      </c>
      <c r="F273" t="s">
        <v>14</v>
      </c>
      <c r="G273" t="s">
        <v>15</v>
      </c>
      <c r="H273" t="s">
        <v>10</v>
      </c>
      <c r="I273" t="s">
        <v>11</v>
      </c>
      <c r="J273" t="s">
        <v>12</v>
      </c>
      <c r="K273" t="s">
        <v>16</v>
      </c>
      <c r="L273" t="s">
        <v>17</v>
      </c>
      <c r="M273" t="s">
        <v>18</v>
      </c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>
      <c r="A274" s="9" t="s">
        <v>26</v>
      </c>
      <c r="B274">
        <v>3</v>
      </c>
      <c r="C274">
        <v>3</v>
      </c>
      <c r="D274">
        <v>3</v>
      </c>
      <c r="E274">
        <v>3</v>
      </c>
      <c r="F274">
        <v>3</v>
      </c>
      <c r="G274">
        <v>3</v>
      </c>
      <c r="H274">
        <v>3</v>
      </c>
      <c r="I274">
        <v>3</v>
      </c>
      <c r="J274">
        <v>3</v>
      </c>
      <c r="K274">
        <v>3</v>
      </c>
      <c r="L274">
        <v>3</v>
      </c>
      <c r="M274">
        <v>3</v>
      </c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>
      <c r="A275" s="9" t="s">
        <v>19</v>
      </c>
      <c r="B275">
        <v>17</v>
      </c>
      <c r="C275">
        <v>5.9999999999999991</v>
      </c>
      <c r="D275">
        <v>5.25</v>
      </c>
      <c r="E275">
        <v>8</v>
      </c>
      <c r="F275">
        <v>3.4999999999999996</v>
      </c>
      <c r="G275">
        <v>4.7499999999999991</v>
      </c>
      <c r="H275">
        <v>0.6000000000000002</v>
      </c>
      <c r="I275">
        <v>0.96000000000000041</v>
      </c>
      <c r="J275">
        <v>0.78000000000000025</v>
      </c>
      <c r="K275">
        <v>6.8</v>
      </c>
      <c r="L275">
        <v>7.6</v>
      </c>
      <c r="M275">
        <v>3.6</v>
      </c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>
      <c r="A276" s="9" t="s">
        <v>21</v>
      </c>
      <c r="B276">
        <v>8.2499999999999982</v>
      </c>
      <c r="C276">
        <v>9.25</v>
      </c>
      <c r="D276">
        <v>1</v>
      </c>
      <c r="E276">
        <v>10.5</v>
      </c>
      <c r="F276">
        <v>8</v>
      </c>
      <c r="G276">
        <v>16.75</v>
      </c>
      <c r="H276">
        <v>1.3800000000000003</v>
      </c>
      <c r="I276">
        <v>1.5600000000000005</v>
      </c>
      <c r="J276">
        <v>2.640000000000001</v>
      </c>
      <c r="K276">
        <v>13.6</v>
      </c>
      <c r="L276">
        <v>25.2</v>
      </c>
      <c r="M276">
        <v>21.2</v>
      </c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>
      <c r="A277" s="9" t="s">
        <v>0</v>
      </c>
      <c r="B277">
        <f t="shared" ref="B277:M277" si="17">AVERAGE(B275:B276)</f>
        <v>12.625</v>
      </c>
      <c r="C277">
        <f t="shared" si="17"/>
        <v>7.625</v>
      </c>
      <c r="D277">
        <f t="shared" si="17"/>
        <v>3.125</v>
      </c>
      <c r="E277">
        <f t="shared" si="17"/>
        <v>9.25</v>
      </c>
      <c r="F277">
        <f t="shared" si="17"/>
        <v>5.75</v>
      </c>
      <c r="G277">
        <f t="shared" si="17"/>
        <v>10.75</v>
      </c>
      <c r="H277">
        <f t="shared" si="17"/>
        <v>0.99000000000000021</v>
      </c>
      <c r="I277">
        <f t="shared" si="17"/>
        <v>1.2600000000000005</v>
      </c>
      <c r="J277">
        <f t="shared" si="17"/>
        <v>1.7100000000000006</v>
      </c>
      <c r="K277">
        <f t="shared" si="17"/>
        <v>10.199999999999999</v>
      </c>
      <c r="L277">
        <f t="shared" si="17"/>
        <v>16.399999999999999</v>
      </c>
      <c r="M277">
        <f t="shared" si="17"/>
        <v>12.4</v>
      </c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>
      <c r="A278" s="9" t="s">
        <v>49</v>
      </c>
      <c r="B278">
        <v>4.7499999999999991</v>
      </c>
      <c r="C278">
        <v>2.5</v>
      </c>
      <c r="D278">
        <v>4.5</v>
      </c>
      <c r="E278">
        <v>2</v>
      </c>
      <c r="F278">
        <v>0.74999999999999989</v>
      </c>
      <c r="G278">
        <v>0.74999999999999989</v>
      </c>
      <c r="H278">
        <v>0.18000000000000005</v>
      </c>
      <c r="I278">
        <v>0.2400000000000001</v>
      </c>
      <c r="J278">
        <v>0.2400000000000001</v>
      </c>
      <c r="K278">
        <v>1.2</v>
      </c>
      <c r="L278">
        <v>0.8</v>
      </c>
      <c r="M278">
        <v>0.4</v>
      </c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>
      <c r="A279" s="9" t="s">
        <v>67</v>
      </c>
      <c r="B279">
        <v>2</v>
      </c>
      <c r="C279">
        <v>3.4999999999999996</v>
      </c>
      <c r="D279">
        <v>0.5</v>
      </c>
      <c r="E279">
        <v>2.5</v>
      </c>
      <c r="F279">
        <v>1.4999999999999998</v>
      </c>
      <c r="G279">
        <v>3.75</v>
      </c>
      <c r="H279">
        <v>0.4800000000000002</v>
      </c>
      <c r="I279">
        <v>0.4800000000000002</v>
      </c>
      <c r="J279">
        <v>0.6000000000000002</v>
      </c>
      <c r="K279">
        <v>2</v>
      </c>
      <c r="L279">
        <v>3.6</v>
      </c>
      <c r="M279">
        <v>3.2</v>
      </c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>
      <c r="A280" s="9" t="s">
        <v>27</v>
      </c>
      <c r="B280">
        <f t="shared" ref="B280:M281" si="18">AVERAGE(B278:B279)</f>
        <v>3.3749999999999996</v>
      </c>
      <c r="C280">
        <f t="shared" si="18"/>
        <v>3</v>
      </c>
      <c r="D280">
        <f t="shared" si="18"/>
        <v>2.5</v>
      </c>
      <c r="E280">
        <f t="shared" si="18"/>
        <v>2.25</v>
      </c>
      <c r="F280">
        <f t="shared" si="18"/>
        <v>1.1249999999999998</v>
      </c>
      <c r="G280">
        <f t="shared" si="18"/>
        <v>2.25</v>
      </c>
      <c r="H280">
        <f t="shared" si="18"/>
        <v>0.33000000000000013</v>
      </c>
      <c r="I280">
        <f t="shared" si="18"/>
        <v>0.36000000000000015</v>
      </c>
      <c r="J280">
        <f t="shared" si="18"/>
        <v>0.42000000000000015</v>
      </c>
      <c r="K280">
        <f t="shared" si="18"/>
        <v>1.6</v>
      </c>
      <c r="L280">
        <f t="shared" si="18"/>
        <v>2.2000000000000002</v>
      </c>
      <c r="M280">
        <f t="shared" si="18"/>
        <v>1.8</v>
      </c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>
      <c r="A281" s="9" t="s">
        <v>25</v>
      </c>
      <c r="B281">
        <f t="shared" ref="B281:M281" si="19">(SQRT(B274-1))*B280</f>
        <v>4.7729707730091953</v>
      </c>
      <c r="C281">
        <f t="shared" si="19"/>
        <v>4.2426406871192857</v>
      </c>
      <c r="D281">
        <f t="shared" si="19"/>
        <v>3.5355339059327378</v>
      </c>
      <c r="E281">
        <f t="shared" si="19"/>
        <v>3.1819805153394642</v>
      </c>
      <c r="F281">
        <f t="shared" si="18"/>
        <v>1.3124999999999998</v>
      </c>
      <c r="G281">
        <f t="shared" si="19"/>
        <v>3.1819805153394642</v>
      </c>
      <c r="H281">
        <f t="shared" si="19"/>
        <v>0.4666904755831216</v>
      </c>
      <c r="I281">
        <f t="shared" si="19"/>
        <v>0.50911688245431452</v>
      </c>
      <c r="J281">
        <f t="shared" si="19"/>
        <v>0.59396969619670015</v>
      </c>
      <c r="K281">
        <f t="shared" si="19"/>
        <v>2.2627416997969525</v>
      </c>
      <c r="L281">
        <f t="shared" si="19"/>
        <v>3.1112698372208096</v>
      </c>
      <c r="M281">
        <f t="shared" si="19"/>
        <v>2.5455844122715714</v>
      </c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>
      <c r="A282" s="9" t="s">
        <v>31</v>
      </c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>
      <c r="A283" s="4" t="s">
        <v>98</v>
      </c>
      <c r="AB283" s="9"/>
      <c r="AE283" s="9"/>
    </row>
    <row r="284" spans="1:33">
      <c r="A284" s="4" t="s">
        <v>32</v>
      </c>
      <c r="B284" t="s">
        <v>1</v>
      </c>
      <c r="C284" t="s">
        <v>3</v>
      </c>
      <c r="AB284" s="9"/>
      <c r="AE284" s="9"/>
    </row>
    <row r="285" spans="1:33" ht="15">
      <c r="A285" s="7" t="s">
        <v>26</v>
      </c>
      <c r="B285">
        <v>20</v>
      </c>
      <c r="C285">
        <v>20</v>
      </c>
    </row>
    <row r="286" spans="1:33" ht="15">
      <c r="A286" s="7" t="s">
        <v>0</v>
      </c>
      <c r="B286">
        <v>20.5</v>
      </c>
      <c r="C286">
        <v>37.799999999999997</v>
      </c>
    </row>
    <row r="287" spans="1:33" ht="15">
      <c r="A287" s="7" t="s">
        <v>27</v>
      </c>
      <c r="B287">
        <v>3.9</v>
      </c>
      <c r="C287">
        <v>1.8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33">
      <c r="A288" s="4" t="s">
        <v>25</v>
      </c>
      <c r="B288">
        <f>(SQRT(B285-1))*B287</f>
        <v>16.999705879808626</v>
      </c>
      <c r="C288">
        <f>(SQRT(C285-1))*C287</f>
        <v>7.8460180983732135</v>
      </c>
    </row>
    <row r="289" spans="1:33">
      <c r="A289" s="5" t="s">
        <v>31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33">
      <c r="A290" s="4" t="s">
        <v>30</v>
      </c>
      <c r="B290" t="s">
        <v>1</v>
      </c>
      <c r="C290" t="s">
        <v>3</v>
      </c>
      <c r="D290" s="2" t="s">
        <v>99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33" ht="15">
      <c r="A291" s="7" t="s">
        <v>26</v>
      </c>
      <c r="B291">
        <v>20</v>
      </c>
      <c r="C291">
        <v>20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33" ht="15">
      <c r="A292" s="7" t="s">
        <v>0</v>
      </c>
      <c r="B292">
        <v>4</v>
      </c>
      <c r="C292">
        <v>11.6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33" ht="15">
      <c r="A293" s="7" t="s">
        <v>27</v>
      </c>
      <c r="B293">
        <v>1</v>
      </c>
      <c r="C293">
        <v>2.1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33">
      <c r="A294" s="4" t="s">
        <v>25</v>
      </c>
      <c r="B294">
        <f>(SQRT(B291-1))*B293</f>
        <v>4.358898943540674</v>
      </c>
      <c r="C294">
        <f>(SQRT(C291-1))*C293</f>
        <v>9.1536877814354156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33" ht="15">
      <c r="A295" s="5" t="s">
        <v>31</v>
      </c>
      <c r="C295">
        <v>1.3067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33">
      <c r="A296" s="8" t="s">
        <v>116</v>
      </c>
      <c r="C296" s="6"/>
      <c r="D296" s="6"/>
      <c r="E296" s="6"/>
      <c r="F296" s="6"/>
      <c r="G296" s="6"/>
      <c r="H296" s="6"/>
      <c r="K296" s="6"/>
      <c r="L296" s="6"/>
      <c r="M296" s="6"/>
      <c r="N296" s="6"/>
      <c r="O296" s="6"/>
      <c r="P296" s="6"/>
      <c r="Q296" s="6"/>
      <c r="R296" s="6"/>
      <c r="S296" s="6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>
      <c r="A297" s="4" t="s">
        <v>32</v>
      </c>
      <c r="B297" t="s">
        <v>1</v>
      </c>
      <c r="C297" t="s">
        <v>3</v>
      </c>
      <c r="D297" t="s">
        <v>4</v>
      </c>
      <c r="E297" t="s">
        <v>6</v>
      </c>
      <c r="F297" t="s">
        <v>41</v>
      </c>
      <c r="G297" t="s">
        <v>9</v>
      </c>
      <c r="H297" s="6" t="s">
        <v>89</v>
      </c>
      <c r="I297" s="6" t="s">
        <v>15</v>
      </c>
      <c r="K297" s="6"/>
      <c r="L297" s="6"/>
      <c r="M297" s="6"/>
      <c r="N297" s="6"/>
      <c r="O297" s="6"/>
      <c r="P297" s="6"/>
      <c r="Q297" s="6"/>
      <c r="R297" s="6"/>
      <c r="S297" s="6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5">
      <c r="A298" s="7" t="s">
        <v>26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  <c r="H298">
        <v>6</v>
      </c>
      <c r="I298">
        <v>6</v>
      </c>
      <c r="J298" s="6"/>
      <c r="N298" s="6"/>
      <c r="O298" s="6"/>
      <c r="P298" s="6"/>
      <c r="Q298" s="6"/>
      <c r="R298" s="6"/>
      <c r="S298" s="6"/>
      <c r="T298" s="6"/>
      <c r="U298" s="6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5">
      <c r="A299" s="7" t="s">
        <v>0</v>
      </c>
      <c r="B299">
        <v>11.891213390000001</v>
      </c>
      <c r="C299" s="2">
        <v>10.9539749</v>
      </c>
      <c r="D299">
        <v>2.635983264</v>
      </c>
      <c r="E299">
        <v>4.6276149999999996</v>
      </c>
      <c r="F299" s="6">
        <v>0.41004184100000002</v>
      </c>
      <c r="G299" s="6">
        <v>1.9330543929999999</v>
      </c>
      <c r="H299">
        <v>11.891213390000001</v>
      </c>
      <c r="I299" s="2">
        <v>10.9539749</v>
      </c>
      <c r="L299" s="1"/>
      <c r="M299" s="1"/>
      <c r="N299" s="6"/>
      <c r="O299" s="6"/>
      <c r="P299" s="6"/>
      <c r="Q299" s="6"/>
      <c r="T299" s="6"/>
      <c r="U299" s="6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5">
      <c r="A300" s="7" t="s">
        <v>27</v>
      </c>
      <c r="B300">
        <v>1.2887029290000001</v>
      </c>
      <c r="C300" s="2">
        <v>1.2301255230000001</v>
      </c>
      <c r="D300" s="1">
        <v>0.351464</v>
      </c>
      <c r="E300" s="1">
        <v>0.64435146399999998</v>
      </c>
      <c r="F300" s="6">
        <v>0.23430962299999999</v>
      </c>
      <c r="G300" s="6">
        <v>0.29288702900000002</v>
      </c>
      <c r="H300">
        <v>1.2887029290000001</v>
      </c>
      <c r="I300" s="2">
        <v>1.2301255230000001</v>
      </c>
      <c r="J300" s="1"/>
      <c r="K300" s="1"/>
      <c r="R300" s="1"/>
      <c r="S300" s="1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5">
      <c r="A301" s="4" t="s">
        <v>25</v>
      </c>
      <c r="B301">
        <f>(SQRT(B298-1))*B300</f>
        <v>2.8816273520470852</v>
      </c>
      <c r="C301">
        <f>(SQRT(C298-1))*C300</f>
        <v>2.7506442902854813</v>
      </c>
      <c r="D301">
        <f t="shared" ref="D301:I301" si="20">(SQRT(D298-1))*D300</f>
        <v>0.78589739564398609</v>
      </c>
      <c r="E301">
        <f t="shared" si="20"/>
        <v>1.4408136749055085</v>
      </c>
      <c r="F301">
        <f t="shared" si="20"/>
        <v>0.52393224481034817</v>
      </c>
      <c r="G301">
        <f t="shared" si="20"/>
        <v>0.65491530657195229</v>
      </c>
      <c r="H301">
        <f t="shared" si="20"/>
        <v>2.8816273520470852</v>
      </c>
      <c r="I301">
        <f t="shared" si="20"/>
        <v>2.7506442902854813</v>
      </c>
      <c r="L301" s="2"/>
      <c r="M301" s="2"/>
      <c r="N301" s="1"/>
      <c r="O301" s="1"/>
      <c r="P301" s="1"/>
      <c r="Q301" s="1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>
      <c r="A302" s="5" t="s">
        <v>31</v>
      </c>
      <c r="C302">
        <v>-0.3327</v>
      </c>
      <c r="E302">
        <v>4.1120999999999999</v>
      </c>
      <c r="G302">
        <v>2.5680999999999998</v>
      </c>
      <c r="I302">
        <v>-0.3327</v>
      </c>
      <c r="J302" s="2"/>
      <c r="K302" s="2"/>
      <c r="L302" s="2"/>
      <c r="M302" s="2"/>
      <c r="R302" s="2"/>
      <c r="S302" s="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5">
      <c r="A303" s="4" t="s">
        <v>30</v>
      </c>
      <c r="B303" t="s">
        <v>1</v>
      </c>
      <c r="C303" t="s">
        <v>94</v>
      </c>
      <c r="E303">
        <v>1.7161999999999999</v>
      </c>
      <c r="H303" t="s">
        <v>1</v>
      </c>
      <c r="I303" t="s">
        <v>2</v>
      </c>
      <c r="J303" s="2"/>
      <c r="K303" s="2"/>
      <c r="L303" s="3"/>
      <c r="M303" s="3"/>
      <c r="N303" s="2"/>
      <c r="O303" s="2"/>
      <c r="P303" s="2"/>
      <c r="Q303" s="2"/>
      <c r="R303" s="2"/>
      <c r="S303" s="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5">
      <c r="A304" s="7" t="s">
        <v>26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  <c r="H304">
        <v>6</v>
      </c>
      <c r="I304">
        <v>6</v>
      </c>
      <c r="J304" s="3"/>
      <c r="K304" s="3"/>
      <c r="L304" s="2"/>
      <c r="M304" s="2"/>
      <c r="N304" s="2"/>
      <c r="O304" s="2"/>
      <c r="P304" s="2"/>
      <c r="Q304" s="2"/>
      <c r="R304" s="3"/>
      <c r="S304" s="3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5">
      <c r="A305" s="7" t="s">
        <v>0</v>
      </c>
      <c r="B305" s="3">
        <v>2.6945606689999999</v>
      </c>
      <c r="C305" s="6">
        <v>2.7531380749999999</v>
      </c>
      <c r="D305" s="2">
        <v>0.29288702900000002</v>
      </c>
      <c r="E305" s="2">
        <v>0.82008368200000004</v>
      </c>
      <c r="F305" s="3">
        <v>0.175732218</v>
      </c>
      <c r="G305" s="2">
        <v>3.1631799159999998</v>
      </c>
      <c r="H305" s="3">
        <v>2.6945606689999999</v>
      </c>
      <c r="I305" s="6">
        <v>2.7531380749999999</v>
      </c>
      <c r="J305" s="2"/>
      <c r="K305" s="2"/>
      <c r="L305" s="2"/>
      <c r="M305" s="2"/>
      <c r="N305" s="3"/>
      <c r="O305" s="3"/>
      <c r="P305" s="3"/>
      <c r="Q305" s="3"/>
      <c r="R305" s="2"/>
      <c r="S305" s="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5">
      <c r="A306" s="7" t="s">
        <v>27</v>
      </c>
      <c r="B306" s="3">
        <v>1.112970711</v>
      </c>
      <c r="C306" s="6">
        <v>1.347280335</v>
      </c>
      <c r="D306" s="2">
        <v>5.8577405999999999E-2</v>
      </c>
      <c r="E306" s="2">
        <v>0.35146443500000002</v>
      </c>
      <c r="F306" s="3">
        <v>5.8577405999999999E-2</v>
      </c>
      <c r="G306" s="2">
        <v>1.9330543929999999</v>
      </c>
      <c r="H306" s="3">
        <v>1.112970711</v>
      </c>
      <c r="I306" s="6">
        <v>1.347280335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33" ht="15">
      <c r="A307" s="4" t="s">
        <v>25</v>
      </c>
      <c r="B307">
        <f>(SQRT(B304-1))*B306</f>
        <v>2.488678166762273</v>
      </c>
      <c r="C307">
        <f>(SQRT(C304-1))*C306</f>
        <v>3.0126104138086891</v>
      </c>
      <c r="D307">
        <f t="shared" ref="D307:I307" si="21">(SQRT(D304-1))*D306</f>
        <v>0.13098306176160404</v>
      </c>
      <c r="E307">
        <f t="shared" si="21"/>
        <v>0.78589836833355642</v>
      </c>
      <c r="F307">
        <f t="shared" si="21"/>
        <v>0.13098306176160404</v>
      </c>
      <c r="G307">
        <f t="shared" si="21"/>
        <v>4.3224410269525935</v>
      </c>
      <c r="H307">
        <f t="shared" si="21"/>
        <v>2.488678166762273</v>
      </c>
      <c r="I307">
        <f t="shared" si="21"/>
        <v>3.0126104138086891</v>
      </c>
      <c r="J307" s="2"/>
      <c r="K307" s="2"/>
      <c r="L307" s="3"/>
      <c r="M307" s="3"/>
      <c r="N307" s="2"/>
      <c r="O307" s="2"/>
      <c r="P307" s="2"/>
      <c r="Q307" s="2"/>
      <c r="R307" s="2"/>
      <c r="S307" s="2"/>
    </row>
    <row r="308" spans="1:33" ht="15">
      <c r="A308" s="5" t="s">
        <v>31</v>
      </c>
      <c r="C308">
        <v>2.12E-2</v>
      </c>
      <c r="E308">
        <v>0.93579999999999997</v>
      </c>
      <c r="G308">
        <v>0.97699999999999998</v>
      </c>
      <c r="I308">
        <v>2.12E-2</v>
      </c>
      <c r="J308" s="3"/>
      <c r="K308" s="3"/>
      <c r="L308" s="6"/>
      <c r="M308" s="6"/>
      <c r="N308" s="2"/>
      <c r="O308" s="2"/>
      <c r="P308" s="2"/>
      <c r="Q308" s="2"/>
      <c r="R308" s="3"/>
      <c r="S308" s="3"/>
    </row>
    <row r="309" spans="1:33" ht="15">
      <c r="A309" s="5"/>
      <c r="H309" s="6"/>
      <c r="I309" s="6"/>
      <c r="J309" s="6"/>
      <c r="K309" s="6"/>
      <c r="L309" s="6"/>
      <c r="M309" s="6"/>
      <c r="N309" s="3"/>
      <c r="O309" s="3"/>
      <c r="P309" s="3"/>
      <c r="Q309" s="3"/>
      <c r="R309" s="6"/>
      <c r="S309" s="6"/>
    </row>
    <row r="310" spans="1:33">
      <c r="A310" s="5" t="s">
        <v>90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33">
      <c r="A311" s="8" t="s">
        <v>32</v>
      </c>
      <c r="B311" t="s">
        <v>4</v>
      </c>
      <c r="C311" t="s">
        <v>5</v>
      </c>
      <c r="D311" t="s">
        <v>6</v>
      </c>
      <c r="E311" t="s">
        <v>13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41</v>
      </c>
      <c r="L311" t="s">
        <v>8</v>
      </c>
      <c r="M311" t="s">
        <v>9</v>
      </c>
      <c r="Q311" s="6"/>
      <c r="R311" s="6"/>
      <c r="S311" s="6"/>
    </row>
    <row r="312" spans="1:33" ht="15">
      <c r="A312" s="10" t="s">
        <v>26</v>
      </c>
      <c r="B312">
        <v>12</v>
      </c>
      <c r="C312">
        <v>12</v>
      </c>
      <c r="D312">
        <v>12</v>
      </c>
      <c r="E312">
        <v>12</v>
      </c>
      <c r="F312">
        <v>12</v>
      </c>
      <c r="G312">
        <v>12</v>
      </c>
      <c r="H312">
        <v>12</v>
      </c>
      <c r="I312">
        <v>12</v>
      </c>
      <c r="J312">
        <v>12</v>
      </c>
      <c r="K312">
        <v>12</v>
      </c>
      <c r="L312">
        <v>12</v>
      </c>
      <c r="M312">
        <v>12</v>
      </c>
      <c r="R312" s="6"/>
      <c r="S312" s="6"/>
    </row>
    <row r="313" spans="1:33" ht="15">
      <c r="A313" s="10" t="s">
        <v>0</v>
      </c>
      <c r="B313">
        <v>26.7</v>
      </c>
      <c r="C313">
        <v>25.6</v>
      </c>
      <c r="D313">
        <v>25.3</v>
      </c>
      <c r="E313">
        <v>12.6</v>
      </c>
      <c r="F313">
        <v>10.199999999999999</v>
      </c>
      <c r="G313">
        <v>11.6</v>
      </c>
      <c r="H313">
        <v>2.2999999999999998</v>
      </c>
      <c r="I313">
        <v>3.8</v>
      </c>
      <c r="J313">
        <v>2.6</v>
      </c>
      <c r="K313">
        <v>0.3</v>
      </c>
      <c r="L313">
        <v>0.9</v>
      </c>
      <c r="M313">
        <v>0.5</v>
      </c>
    </row>
    <row r="314" spans="1:33" ht="15">
      <c r="A314" s="10" t="s">
        <v>27</v>
      </c>
      <c r="B314">
        <v>1.4</v>
      </c>
      <c r="C314">
        <v>1.2</v>
      </c>
      <c r="D314">
        <v>1.4</v>
      </c>
      <c r="E314">
        <v>1</v>
      </c>
      <c r="F314">
        <v>1.2</v>
      </c>
      <c r="G314">
        <v>1.4</v>
      </c>
      <c r="H314">
        <v>0.4</v>
      </c>
      <c r="I314">
        <v>0.6</v>
      </c>
      <c r="J314">
        <v>0.4</v>
      </c>
      <c r="K314">
        <v>0.1</v>
      </c>
      <c r="L314">
        <v>0.2</v>
      </c>
      <c r="M314">
        <v>0.2</v>
      </c>
    </row>
    <row r="315" spans="1:33">
      <c r="A315" s="9" t="s">
        <v>25</v>
      </c>
      <c r="B315">
        <f>(SQRT(B312-1))*B314</f>
        <v>4.643274706497559</v>
      </c>
      <c r="C315">
        <f t="shared" ref="C315:M315" si="22">(SQRT(C312-1))*C314</f>
        <v>3.9799497484264794</v>
      </c>
      <c r="D315">
        <f t="shared" si="22"/>
        <v>4.643274706497559</v>
      </c>
      <c r="E315">
        <f t="shared" si="22"/>
        <v>3.3166247903553998</v>
      </c>
      <c r="F315">
        <f t="shared" si="22"/>
        <v>3.9799497484264794</v>
      </c>
      <c r="G315">
        <f t="shared" si="22"/>
        <v>4.643274706497559</v>
      </c>
      <c r="H315">
        <f t="shared" si="22"/>
        <v>1.3266499161421601</v>
      </c>
      <c r="I315">
        <f t="shared" si="22"/>
        <v>1.9899748742132397</v>
      </c>
      <c r="J315">
        <f t="shared" si="22"/>
        <v>1.3266499161421601</v>
      </c>
      <c r="K315">
        <f t="shared" si="22"/>
        <v>0.33166247903554003</v>
      </c>
      <c r="L315">
        <f t="shared" si="22"/>
        <v>0.66332495807108005</v>
      </c>
      <c r="M315">
        <f t="shared" si="22"/>
        <v>0.66332495807108005</v>
      </c>
    </row>
    <row r="316" spans="1:33">
      <c r="A316" s="8" t="s">
        <v>31</v>
      </c>
    </row>
    <row r="317" spans="1:33">
      <c r="A317" s="8"/>
    </row>
    <row r="318" spans="1:33">
      <c r="A318" s="8" t="s">
        <v>30</v>
      </c>
      <c r="B318" t="s">
        <v>4</v>
      </c>
      <c r="C318" t="s">
        <v>5</v>
      </c>
      <c r="D318" t="s">
        <v>6</v>
      </c>
      <c r="E318" t="s">
        <v>13</v>
      </c>
      <c r="F318" t="s">
        <v>14</v>
      </c>
      <c r="G318" t="s">
        <v>15</v>
      </c>
      <c r="H318" t="s">
        <v>16</v>
      </c>
      <c r="I318" t="s">
        <v>17</v>
      </c>
      <c r="J318" t="s">
        <v>18</v>
      </c>
      <c r="K318" t="s">
        <v>41</v>
      </c>
      <c r="L318" t="s">
        <v>8</v>
      </c>
      <c r="M318" t="s">
        <v>9</v>
      </c>
    </row>
    <row r="319" spans="1:33" ht="15">
      <c r="A319" s="10" t="s">
        <v>26</v>
      </c>
      <c r="B319">
        <v>12</v>
      </c>
      <c r="C319">
        <v>12</v>
      </c>
      <c r="D319">
        <v>12</v>
      </c>
      <c r="E319">
        <v>12</v>
      </c>
      <c r="F319">
        <v>12</v>
      </c>
      <c r="G319">
        <v>12</v>
      </c>
      <c r="H319">
        <v>12</v>
      </c>
      <c r="I319">
        <v>12</v>
      </c>
      <c r="J319">
        <v>12</v>
      </c>
      <c r="K319">
        <v>12</v>
      </c>
      <c r="L319">
        <v>12</v>
      </c>
      <c r="M319">
        <v>12</v>
      </c>
    </row>
    <row r="320" spans="1:33" ht="15">
      <c r="A320" s="10" t="s">
        <v>0</v>
      </c>
      <c r="B320">
        <v>3.3</v>
      </c>
      <c r="C320">
        <v>4</v>
      </c>
      <c r="D320">
        <v>3.3</v>
      </c>
      <c r="E320">
        <v>0.6</v>
      </c>
      <c r="F320">
        <v>0.4</v>
      </c>
      <c r="G320">
        <v>0.4</v>
      </c>
      <c r="H320">
        <v>1.3</v>
      </c>
      <c r="I320">
        <v>1.4</v>
      </c>
      <c r="J320">
        <v>0.6</v>
      </c>
      <c r="K320">
        <v>0.01</v>
      </c>
      <c r="L320">
        <v>0.01</v>
      </c>
      <c r="M320">
        <v>0.01</v>
      </c>
    </row>
    <row r="321" spans="1:13" ht="15">
      <c r="A321" s="10" t="s">
        <v>27</v>
      </c>
      <c r="B321">
        <v>0.8</v>
      </c>
      <c r="C321">
        <v>0.6</v>
      </c>
      <c r="D321">
        <v>0.4</v>
      </c>
      <c r="E321">
        <v>0.1</v>
      </c>
      <c r="F321">
        <v>0.1</v>
      </c>
      <c r="G321">
        <v>0.1</v>
      </c>
      <c r="H321">
        <v>0.7</v>
      </c>
      <c r="I321">
        <v>0.4</v>
      </c>
      <c r="J321">
        <v>0.3</v>
      </c>
      <c r="K321">
        <v>0.01</v>
      </c>
      <c r="L321">
        <v>0.01</v>
      </c>
      <c r="M321">
        <v>0.01</v>
      </c>
    </row>
    <row r="322" spans="1:13">
      <c r="A322" s="9" t="s">
        <v>25</v>
      </c>
      <c r="B322">
        <f>(SQRT(B319-1))*B321</f>
        <v>2.6532998322843202</v>
      </c>
      <c r="C322">
        <f t="shared" ref="C322:M322" si="23">(SQRT(C319-1))*C321</f>
        <v>1.9899748742132397</v>
      </c>
      <c r="D322">
        <f t="shared" si="23"/>
        <v>1.3266499161421601</v>
      </c>
      <c r="E322">
        <f t="shared" si="23"/>
        <v>0.33166247903554003</v>
      </c>
      <c r="F322">
        <f t="shared" si="23"/>
        <v>0.33166247903554003</v>
      </c>
      <c r="G322">
        <f t="shared" si="23"/>
        <v>0.33166247903554003</v>
      </c>
      <c r="H322">
        <f t="shared" si="23"/>
        <v>2.3216373532487795</v>
      </c>
      <c r="I322">
        <f t="shared" si="23"/>
        <v>1.3266499161421601</v>
      </c>
      <c r="J322">
        <f t="shared" si="23"/>
        <v>0.99498743710661985</v>
      </c>
      <c r="K322">
        <f t="shared" si="23"/>
        <v>3.3166247903553998E-2</v>
      </c>
      <c r="L322">
        <f t="shared" si="23"/>
        <v>3.3166247903553998E-2</v>
      </c>
      <c r="M322">
        <f t="shared" si="23"/>
        <v>3.3166247903553998E-2</v>
      </c>
    </row>
    <row r="323" spans="1:13">
      <c r="A323" s="8" t="s">
        <v>31</v>
      </c>
      <c r="L323">
        <v>0</v>
      </c>
      <c r="M323">
        <v>0</v>
      </c>
    </row>
    <row r="324" spans="1:13">
      <c r="A324" s="13" t="s">
        <v>100</v>
      </c>
    </row>
    <row r="325" spans="1:13">
      <c r="A325" s="8" t="s">
        <v>32</v>
      </c>
      <c r="B325" t="s">
        <v>1</v>
      </c>
      <c r="C325" t="s">
        <v>2</v>
      </c>
    </row>
    <row r="326" spans="1:13" ht="15">
      <c r="A326" s="10" t="s">
        <v>26</v>
      </c>
      <c r="B326">
        <v>7</v>
      </c>
      <c r="C326">
        <v>7</v>
      </c>
    </row>
    <row r="327" spans="1:13" ht="15">
      <c r="A327" s="10" t="s">
        <v>0</v>
      </c>
      <c r="B327">
        <v>2.2999999999999998</v>
      </c>
      <c r="C327">
        <v>6.2</v>
      </c>
    </row>
    <row r="328" spans="1:13" ht="15">
      <c r="A328" s="10" t="s">
        <v>27</v>
      </c>
      <c r="B328">
        <v>0.1</v>
      </c>
      <c r="C328">
        <v>1</v>
      </c>
    </row>
    <row r="329" spans="1:13">
      <c r="A329" s="9" t="s">
        <v>25</v>
      </c>
      <c r="B329">
        <f>(SQRT(B326-1))*B328</f>
        <v>0.2449489742783178</v>
      </c>
      <c r="C329">
        <f t="shared" ref="C329" si="24">(SQRT(C326-1))*C328</f>
        <v>2.4494897427831779</v>
      </c>
    </row>
    <row r="330" spans="1:13">
      <c r="A330" s="8" t="s">
        <v>31</v>
      </c>
    </row>
    <row r="331" spans="1:13">
      <c r="A331" s="8"/>
    </row>
    <row r="332" spans="1:13">
      <c r="A332" s="8" t="s">
        <v>30</v>
      </c>
      <c r="B332" t="s">
        <v>4</v>
      </c>
      <c r="C332" t="s">
        <v>5</v>
      </c>
    </row>
    <row r="333" spans="1:13" ht="15">
      <c r="A333" s="10" t="s">
        <v>26</v>
      </c>
      <c r="B333">
        <v>7</v>
      </c>
      <c r="C333">
        <v>7</v>
      </c>
    </row>
    <row r="334" spans="1:13" ht="15">
      <c r="A334" s="10" t="s">
        <v>0</v>
      </c>
      <c r="B334">
        <v>6</v>
      </c>
      <c r="C334">
        <v>27</v>
      </c>
    </row>
    <row r="335" spans="1:13" ht="15">
      <c r="A335" s="10" t="s">
        <v>27</v>
      </c>
      <c r="B335">
        <v>0.5</v>
      </c>
      <c r="C335">
        <v>8</v>
      </c>
    </row>
    <row r="336" spans="1:13">
      <c r="A336" s="9" t="s">
        <v>25</v>
      </c>
      <c r="B336">
        <f>(SQRT(B333-1))*B335</f>
        <v>1.2247448713915889</v>
      </c>
      <c r="C336">
        <f t="shared" ref="C336" si="25">(SQRT(C333-1))*C335</f>
        <v>19.595917942265423</v>
      </c>
    </row>
    <row r="337" spans="1:7">
      <c r="A337" s="8"/>
    </row>
    <row r="338" spans="1:7">
      <c r="A338" s="15" t="s">
        <v>91</v>
      </c>
    </row>
    <row r="339" spans="1:7">
      <c r="A339" s="8" t="s">
        <v>92</v>
      </c>
    </row>
    <row r="340" spans="1:7">
      <c r="A340" s="8" t="s">
        <v>30</v>
      </c>
      <c r="B340" t="s">
        <v>1</v>
      </c>
      <c r="C340" t="s">
        <v>3</v>
      </c>
      <c r="D340" t="s">
        <v>10</v>
      </c>
      <c r="E340" t="s">
        <v>12</v>
      </c>
      <c r="F340" t="s">
        <v>13</v>
      </c>
      <c r="G340" t="s">
        <v>15</v>
      </c>
    </row>
    <row r="341" spans="1:7" ht="15">
      <c r="A341" s="10" t="s">
        <v>26</v>
      </c>
      <c r="B341">
        <v>3</v>
      </c>
      <c r="C341">
        <v>3</v>
      </c>
      <c r="D341">
        <v>3</v>
      </c>
      <c r="E341">
        <v>3</v>
      </c>
      <c r="F341">
        <v>3</v>
      </c>
      <c r="G341">
        <v>3</v>
      </c>
    </row>
    <row r="342" spans="1:7" ht="15">
      <c r="A342" s="10" t="s">
        <v>0</v>
      </c>
      <c r="B342">
        <v>12</v>
      </c>
      <c r="C342">
        <v>5.5</v>
      </c>
      <c r="D342">
        <v>4.5</v>
      </c>
      <c r="E342">
        <v>6.5</v>
      </c>
      <c r="F342">
        <v>1.5</v>
      </c>
      <c r="G342">
        <v>0.65</v>
      </c>
    </row>
    <row r="343" spans="1:7" ht="15">
      <c r="A343" s="10" t="s">
        <v>27</v>
      </c>
      <c r="B343">
        <v>0.5</v>
      </c>
      <c r="C343">
        <v>0.5</v>
      </c>
      <c r="D343">
        <v>0.7</v>
      </c>
      <c r="E343">
        <v>0.5</v>
      </c>
      <c r="F343">
        <v>0.1</v>
      </c>
      <c r="G343">
        <v>0.05</v>
      </c>
    </row>
    <row r="344" spans="1:7">
      <c r="A344" s="9" t="s">
        <v>25</v>
      </c>
      <c r="B344">
        <f>(SQRT(B341-1))*C343</f>
        <v>0.70710678118654757</v>
      </c>
      <c r="C344">
        <f>(SQRT(C341-1))*B343</f>
        <v>0.70710678118654757</v>
      </c>
      <c r="D344">
        <f>(SQRT(D341-1))*E343</f>
        <v>0.70710678118654757</v>
      </c>
      <c r="E344">
        <f>(SQRT(E341-1))*D343</f>
        <v>0.98994949366116658</v>
      </c>
      <c r="F344">
        <f>(SQRT(F341-1))*G343</f>
        <v>7.0710678118654766E-2</v>
      </c>
      <c r="G344">
        <f>(SQRT(G341-1))*F343</f>
        <v>0.14142135623730953</v>
      </c>
    </row>
    <row r="345" spans="1:7">
      <c r="A345" s="8" t="s">
        <v>31</v>
      </c>
    </row>
    <row r="346" spans="1:7" ht="15">
      <c r="A346" s="10"/>
    </row>
    <row r="347" spans="1:7">
      <c r="A347" s="8" t="s">
        <v>32</v>
      </c>
      <c r="B347" t="s">
        <v>1</v>
      </c>
      <c r="C347" t="s">
        <v>3</v>
      </c>
    </row>
    <row r="348" spans="1:7" ht="15">
      <c r="A348" s="10" t="s">
        <v>26</v>
      </c>
      <c r="B348">
        <v>3</v>
      </c>
      <c r="C348">
        <v>3</v>
      </c>
    </row>
    <row r="349" spans="1:7" ht="15">
      <c r="A349" s="10" t="s">
        <v>0</v>
      </c>
      <c r="B349">
        <v>340</v>
      </c>
      <c r="C349">
        <v>290</v>
      </c>
    </row>
    <row r="350" spans="1:7" ht="15">
      <c r="A350" s="10" t="s">
        <v>27</v>
      </c>
      <c r="B350">
        <v>25</v>
      </c>
      <c r="C350">
        <v>30</v>
      </c>
    </row>
    <row r="351" spans="1:7">
      <c r="A351" s="9" t="s">
        <v>25</v>
      </c>
      <c r="B351">
        <f>(SQRT(B348-1))*B350</f>
        <v>35.355339059327378</v>
      </c>
      <c r="C351">
        <f>(SQRT(C348-1))*C350</f>
        <v>42.426406871192853</v>
      </c>
    </row>
    <row r="352" spans="1:7">
      <c r="A352" s="8" t="s">
        <v>31</v>
      </c>
      <c r="B352" s="11"/>
      <c r="C352" s="11"/>
    </row>
    <row r="353" spans="1:10">
      <c r="A353" s="8" t="s">
        <v>93</v>
      </c>
      <c r="C353" s="11"/>
    </row>
    <row r="354" spans="1:10">
      <c r="A354" s="8" t="s">
        <v>30</v>
      </c>
      <c r="B354" t="s">
        <v>1</v>
      </c>
      <c r="C354" t="s">
        <v>3</v>
      </c>
      <c r="D354" t="s">
        <v>10</v>
      </c>
      <c r="E354" t="s">
        <v>12</v>
      </c>
      <c r="F354" t="s">
        <v>13</v>
      </c>
      <c r="G354" t="s">
        <v>15</v>
      </c>
    </row>
    <row r="355" spans="1:10" ht="15">
      <c r="A355" s="10" t="s">
        <v>26</v>
      </c>
      <c r="B355">
        <v>3</v>
      </c>
      <c r="C355">
        <v>3</v>
      </c>
      <c r="D355">
        <v>3</v>
      </c>
      <c r="E355">
        <v>3</v>
      </c>
      <c r="F355">
        <v>3</v>
      </c>
      <c r="G355">
        <v>3</v>
      </c>
    </row>
    <row r="356" spans="1:10" ht="15">
      <c r="A356" s="10" t="s">
        <v>0</v>
      </c>
      <c r="B356">
        <v>5.3</v>
      </c>
      <c r="C356">
        <v>5.3</v>
      </c>
      <c r="D356">
        <v>5</v>
      </c>
      <c r="E356">
        <v>7</v>
      </c>
      <c r="F356">
        <v>2</v>
      </c>
      <c r="G356">
        <v>1.5</v>
      </c>
    </row>
    <row r="357" spans="1:10" ht="15">
      <c r="A357" s="10" t="s">
        <v>27</v>
      </c>
      <c r="B357">
        <v>2.5</v>
      </c>
      <c r="C357">
        <v>2</v>
      </c>
      <c r="D357">
        <v>0.5</v>
      </c>
      <c r="E357">
        <v>1</v>
      </c>
      <c r="F357">
        <v>0.5</v>
      </c>
      <c r="G357">
        <v>0.3</v>
      </c>
    </row>
    <row r="358" spans="1:10">
      <c r="A358" s="9" t="s">
        <v>25</v>
      </c>
      <c r="B358">
        <f t="shared" ref="B358:G358" si="26">(SQRT(B355-1))*B357</f>
        <v>3.5355339059327378</v>
      </c>
      <c r="C358">
        <f t="shared" si="26"/>
        <v>2.8284271247461903</v>
      </c>
      <c r="D358">
        <f t="shared" si="26"/>
        <v>0.70710678118654757</v>
      </c>
      <c r="E358">
        <f t="shared" si="26"/>
        <v>1.4142135623730951</v>
      </c>
      <c r="F358">
        <f t="shared" si="26"/>
        <v>0.70710678118654757</v>
      </c>
      <c r="G358">
        <f t="shared" si="26"/>
        <v>0.42426406871192851</v>
      </c>
    </row>
    <row r="359" spans="1:10">
      <c r="A359" s="8" t="s">
        <v>31</v>
      </c>
    </row>
    <row r="360" spans="1:10" ht="15">
      <c r="A360" s="10"/>
    </row>
    <row r="361" spans="1:10">
      <c r="A361" s="8" t="s">
        <v>32</v>
      </c>
      <c r="B361" t="s">
        <v>1</v>
      </c>
      <c r="C361" t="s">
        <v>3</v>
      </c>
    </row>
    <row r="362" spans="1:10" ht="15">
      <c r="A362" s="10" t="s">
        <v>26</v>
      </c>
      <c r="B362">
        <v>3</v>
      </c>
      <c r="C362">
        <v>3</v>
      </c>
    </row>
    <row r="363" spans="1:10" ht="15">
      <c r="A363" s="10" t="s">
        <v>0</v>
      </c>
      <c r="B363">
        <v>400</v>
      </c>
      <c r="C363">
        <v>350</v>
      </c>
    </row>
    <row r="364" spans="1:10" ht="15">
      <c r="A364" s="10" t="s">
        <v>27</v>
      </c>
      <c r="B364">
        <v>30</v>
      </c>
      <c r="C364">
        <v>50</v>
      </c>
    </row>
    <row r="365" spans="1:10">
      <c r="A365" s="9" t="s">
        <v>25</v>
      </c>
      <c r="B365">
        <f>(SQRT(B362-1))*B364</f>
        <v>42.426406871192853</v>
      </c>
      <c r="C365">
        <f>(SQRT(C362-1))*C364</f>
        <v>70.710678118654755</v>
      </c>
    </row>
    <row r="366" spans="1:10">
      <c r="A366" s="8" t="s">
        <v>31</v>
      </c>
      <c r="B366" s="11"/>
      <c r="D366" s="6"/>
      <c r="E366" s="6"/>
    </row>
    <row r="367" spans="1:10">
      <c r="A367" s="5" t="s">
        <v>95</v>
      </c>
      <c r="C367" s="6"/>
      <c r="D367" s="6"/>
      <c r="E367" s="6"/>
      <c r="F367" s="6"/>
      <c r="G367" s="6"/>
      <c r="H367" s="6"/>
    </row>
    <row r="368" spans="1:10">
      <c r="A368" s="4" t="s">
        <v>30</v>
      </c>
      <c r="B368" t="s">
        <v>16</v>
      </c>
      <c r="C368" t="s">
        <v>17</v>
      </c>
      <c r="D368" t="s">
        <v>89</v>
      </c>
      <c r="E368" t="s">
        <v>14</v>
      </c>
      <c r="J368" s="2"/>
    </row>
    <row r="369" spans="1:13" ht="15">
      <c r="A369" s="7" t="s">
        <v>26</v>
      </c>
      <c r="B369">
        <v>3</v>
      </c>
      <c r="C369">
        <v>3</v>
      </c>
      <c r="D369">
        <v>3</v>
      </c>
      <c r="E369">
        <v>3</v>
      </c>
      <c r="J369" s="3"/>
    </row>
    <row r="370" spans="1:13" ht="15">
      <c r="A370" s="7" t="s">
        <v>0</v>
      </c>
      <c r="B370" s="3">
        <v>10</v>
      </c>
      <c r="C370" s="6">
        <v>14.7</v>
      </c>
      <c r="D370" s="2">
        <v>9</v>
      </c>
      <c r="E370" s="2">
        <v>11</v>
      </c>
      <c r="F370" s="3"/>
      <c r="G370" s="2"/>
      <c r="H370" s="3"/>
      <c r="I370" s="6"/>
      <c r="J370" s="2"/>
      <c r="M370" t="s">
        <v>102</v>
      </c>
    </row>
    <row r="371" spans="1:13" ht="15">
      <c r="A371" s="7" t="s">
        <v>27</v>
      </c>
      <c r="B371" s="3">
        <v>3.7</v>
      </c>
      <c r="C371" s="6">
        <v>7.6</v>
      </c>
      <c r="D371" s="2">
        <v>8.6999999999999993</v>
      </c>
      <c r="E371" s="2">
        <v>4.4000000000000004</v>
      </c>
      <c r="F371" s="3"/>
      <c r="G371" s="2"/>
      <c r="H371" s="3"/>
      <c r="I371" s="6"/>
      <c r="J371" s="2"/>
    </row>
    <row r="372" spans="1:13">
      <c r="A372" s="4" t="s">
        <v>25</v>
      </c>
      <c r="B372">
        <f>(SQRT(B369-1))*B371</f>
        <v>5.232590180780452</v>
      </c>
      <c r="C372">
        <f>(SQRT(C369-1))*C371</f>
        <v>10.748023074035522</v>
      </c>
      <c r="D372">
        <f t="shared" ref="D372:E372" si="27">(SQRT(D369-1))*D371</f>
        <v>12.303657992645928</v>
      </c>
      <c r="E372">
        <f t="shared" si="27"/>
        <v>6.2225396744416193</v>
      </c>
      <c r="J372" s="2"/>
    </row>
    <row r="373" spans="1:13" ht="15">
      <c r="A373" s="5" t="s">
        <v>31</v>
      </c>
      <c r="J373" s="3"/>
    </row>
    <row r="374" spans="1:13" ht="15">
      <c r="A374" s="18" t="s">
        <v>101</v>
      </c>
      <c r="B374" s="12"/>
      <c r="H374" s="6"/>
      <c r="I374" s="6"/>
      <c r="J374" s="6"/>
    </row>
    <row r="375" spans="1:13">
      <c r="A375" s="4" t="s">
        <v>32</v>
      </c>
      <c r="B375" t="s">
        <v>41</v>
      </c>
      <c r="C375" t="s">
        <v>8</v>
      </c>
      <c r="D375" t="s">
        <v>9</v>
      </c>
    </row>
    <row r="376" spans="1:13" ht="15">
      <c r="A376" s="7" t="s">
        <v>26</v>
      </c>
      <c r="B376" s="1">
        <v>3</v>
      </c>
      <c r="C376" s="1">
        <v>3</v>
      </c>
      <c r="D376" s="1">
        <v>3</v>
      </c>
    </row>
    <row r="377" spans="1:13">
      <c r="A377" s="4" t="s">
        <v>19</v>
      </c>
      <c r="B377">
        <v>3.03</v>
      </c>
      <c r="C377">
        <v>2.37</v>
      </c>
      <c r="D377">
        <v>4.8</v>
      </c>
    </row>
    <row r="378" spans="1:13">
      <c r="A378" s="5" t="s">
        <v>20</v>
      </c>
      <c r="B378" s="2">
        <v>3.73</v>
      </c>
      <c r="C378" s="2">
        <v>4.83</v>
      </c>
      <c r="D378" s="2">
        <v>6.23</v>
      </c>
    </row>
    <row r="379" spans="1:13">
      <c r="A379" s="5" t="s">
        <v>21</v>
      </c>
      <c r="B379" s="2">
        <v>4.4000000000000004</v>
      </c>
      <c r="C379" s="2">
        <v>5.93</v>
      </c>
      <c r="D379" s="2">
        <v>6.93</v>
      </c>
    </row>
    <row r="380" spans="1:13" ht="15">
      <c r="A380" s="7" t="s">
        <v>0</v>
      </c>
      <c r="B380" s="3">
        <f t="shared" ref="B380:D380" si="28">AVERAGE(B377:B379)</f>
        <v>3.72</v>
      </c>
      <c r="C380" s="3">
        <f t="shared" si="28"/>
        <v>4.376666666666666</v>
      </c>
      <c r="D380" s="3">
        <f t="shared" si="28"/>
        <v>5.9866666666666672</v>
      </c>
    </row>
    <row r="381" spans="1:13">
      <c r="A381" s="5" t="s">
        <v>22</v>
      </c>
      <c r="B381" s="2">
        <v>0.96</v>
      </c>
      <c r="C381" s="2">
        <v>0.87</v>
      </c>
      <c r="D381" s="2">
        <v>1.1399999999999999</v>
      </c>
    </row>
    <row r="382" spans="1:13">
      <c r="A382" s="5" t="s">
        <v>23</v>
      </c>
      <c r="B382" s="2">
        <v>0.84</v>
      </c>
      <c r="C382" s="2">
        <v>1.17</v>
      </c>
      <c r="D382" s="2">
        <v>1.19</v>
      </c>
    </row>
    <row r="383" spans="1:13">
      <c r="A383" s="5" t="s">
        <v>24</v>
      </c>
      <c r="B383" s="2">
        <v>0.89</v>
      </c>
      <c r="C383" s="2">
        <v>2.0299999999999998</v>
      </c>
      <c r="D383" s="2">
        <v>1.07</v>
      </c>
    </row>
    <row r="384" spans="1:13" ht="15">
      <c r="A384" s="7" t="s">
        <v>27</v>
      </c>
      <c r="B384" s="3">
        <f t="shared" ref="B384:D384" si="29">AVERAGE(B381:B383)</f>
        <v>0.89666666666666661</v>
      </c>
      <c r="C384" s="3">
        <f t="shared" si="29"/>
        <v>1.3566666666666667</v>
      </c>
      <c r="D384" s="3">
        <f t="shared" si="29"/>
        <v>1.1333333333333335</v>
      </c>
    </row>
    <row r="385" spans="1:9">
      <c r="A385" s="5" t="s">
        <v>25</v>
      </c>
      <c r="B385" s="6">
        <f t="shared" ref="B385:D385" si="30">(SQRT(B376-1))*B384</f>
        <v>1.2680781609278753</v>
      </c>
      <c r="C385" s="6">
        <f t="shared" si="30"/>
        <v>1.9186163996194991</v>
      </c>
      <c r="D385" s="6">
        <f t="shared" si="30"/>
        <v>1.602775370689508</v>
      </c>
    </row>
    <row r="386" spans="1:9">
      <c r="A386" s="4" t="s">
        <v>30</v>
      </c>
      <c r="B386" t="s">
        <v>41</v>
      </c>
      <c r="C386" t="s">
        <v>8</v>
      </c>
      <c r="D386" t="s">
        <v>9</v>
      </c>
    </row>
    <row r="387" spans="1:9" ht="15">
      <c r="A387" s="7" t="s">
        <v>26</v>
      </c>
      <c r="B387" s="1">
        <v>3</v>
      </c>
      <c r="C387" s="1">
        <v>3</v>
      </c>
      <c r="D387" s="1">
        <v>3</v>
      </c>
    </row>
    <row r="388" spans="1:9">
      <c r="A388" s="4" t="s">
        <v>19</v>
      </c>
      <c r="B388" s="2">
        <v>0.19</v>
      </c>
      <c r="C388" s="2">
        <v>0.2</v>
      </c>
      <c r="D388" s="2">
        <v>0.37</v>
      </c>
    </row>
    <row r="389" spans="1:9">
      <c r="A389" s="5" t="s">
        <v>20</v>
      </c>
      <c r="B389" s="2">
        <v>0.24</v>
      </c>
      <c r="C389" s="2">
        <v>0.34</v>
      </c>
      <c r="D389" s="2">
        <v>0.44</v>
      </c>
    </row>
    <row r="390" spans="1:9" ht="15">
      <c r="A390" s="5" t="s">
        <v>21</v>
      </c>
      <c r="B390" s="2">
        <v>0.33</v>
      </c>
      <c r="C390" s="2">
        <v>0.59</v>
      </c>
      <c r="D390" s="2">
        <v>0.57999999999999996</v>
      </c>
      <c r="E390" s="2"/>
      <c r="F390" s="3"/>
    </row>
    <row r="391" spans="1:9" ht="15">
      <c r="A391" s="7" t="s">
        <v>0</v>
      </c>
      <c r="B391" s="3">
        <f t="shared" ref="B391:D391" si="31">AVERAGE(B388:B390)</f>
        <v>0.25333333333333335</v>
      </c>
      <c r="C391" s="3">
        <f t="shared" si="31"/>
        <v>0.37666666666666665</v>
      </c>
      <c r="D391" s="3">
        <f t="shared" si="31"/>
        <v>0.46333333333333337</v>
      </c>
      <c r="E391" s="2"/>
      <c r="F391" s="3"/>
    </row>
    <row r="392" spans="1:9">
      <c r="A392" s="5" t="s">
        <v>22</v>
      </c>
      <c r="B392" s="2">
        <v>0.08</v>
      </c>
      <c r="C392" s="2">
        <v>0.17</v>
      </c>
      <c r="D392" s="2">
        <v>0.15</v>
      </c>
    </row>
    <row r="393" spans="1:9">
      <c r="A393" s="5" t="s">
        <v>23</v>
      </c>
      <c r="B393" s="2">
        <v>0.09</v>
      </c>
      <c r="C393" s="2">
        <v>0.23</v>
      </c>
      <c r="D393" s="2">
        <v>0.16</v>
      </c>
    </row>
    <row r="394" spans="1:9">
      <c r="A394" s="5" t="s">
        <v>24</v>
      </c>
      <c r="B394" s="2">
        <v>0.14000000000000001</v>
      </c>
      <c r="C394" s="2">
        <v>0.27</v>
      </c>
      <c r="D394" s="2">
        <v>0.25</v>
      </c>
    </row>
    <row r="395" spans="1:9" ht="15">
      <c r="A395" s="7" t="s">
        <v>27</v>
      </c>
      <c r="B395" s="3">
        <f t="shared" ref="B395:D395" si="32">AVERAGE(B392:B394)</f>
        <v>0.10333333333333333</v>
      </c>
      <c r="C395" s="3">
        <f t="shared" si="32"/>
        <v>0.22333333333333336</v>
      </c>
      <c r="D395" s="3">
        <f t="shared" si="32"/>
        <v>0.18666666666666668</v>
      </c>
      <c r="I395" s="1"/>
    </row>
    <row r="396" spans="1:9">
      <c r="A396" s="5" t="s">
        <v>25</v>
      </c>
      <c r="B396" s="6">
        <f t="shared" ref="B396:D396" si="33">(SQRT(B387-1))*B395</f>
        <v>0.14613540144521983</v>
      </c>
      <c r="C396" s="6">
        <f t="shared" si="33"/>
        <v>0.31584102892999127</v>
      </c>
      <c r="D396" s="6">
        <f t="shared" si="33"/>
        <v>0.26398653164297775</v>
      </c>
    </row>
    <row r="397" spans="1:9">
      <c r="A397" s="20" t="s">
        <v>103</v>
      </c>
    </row>
    <row r="398" spans="1:9">
      <c r="A398" s="4" t="s">
        <v>32</v>
      </c>
      <c r="B398" t="s">
        <v>41</v>
      </c>
      <c r="C398" t="s">
        <v>8</v>
      </c>
      <c r="D398" t="s">
        <v>9</v>
      </c>
      <c r="E398" s="19"/>
      <c r="F398" s="19"/>
      <c r="G398" s="19"/>
    </row>
    <row r="399" spans="1:9" ht="15">
      <c r="A399" s="7" t="s">
        <v>26</v>
      </c>
      <c r="B399">
        <v>12</v>
      </c>
      <c r="C399">
        <v>12</v>
      </c>
      <c r="D399">
        <v>12</v>
      </c>
    </row>
    <row r="400" spans="1:9" ht="15">
      <c r="A400" s="7" t="s">
        <v>0</v>
      </c>
      <c r="B400" s="3">
        <v>1.367</v>
      </c>
      <c r="C400" s="6">
        <v>2.2999999999999998</v>
      </c>
      <c r="D400" s="2">
        <v>1.9</v>
      </c>
      <c r="E400" s="2"/>
    </row>
    <row r="401" spans="1:14" ht="15">
      <c r="A401" s="7" t="s">
        <v>27</v>
      </c>
      <c r="B401" s="3">
        <v>0.36599999999999999</v>
      </c>
      <c r="C401" s="6">
        <v>0.61099999999999999</v>
      </c>
      <c r="D401" s="2">
        <v>0.626</v>
      </c>
      <c r="E401" s="2"/>
    </row>
    <row r="402" spans="1:14">
      <c r="A402" s="4" t="s">
        <v>25</v>
      </c>
      <c r="B402">
        <f>(SQRT(B399-1))*B401</f>
        <v>1.2138846732700763</v>
      </c>
      <c r="C402">
        <f>(SQRT(C399-1))*C401</f>
        <v>2.0264577469071492</v>
      </c>
      <c r="D402">
        <f t="shared" ref="D402" si="34">(SQRT(D399-1))*D401</f>
        <v>2.0762071187624804</v>
      </c>
    </row>
    <row r="403" spans="1:14">
      <c r="A403" s="4" t="s">
        <v>30</v>
      </c>
      <c r="B403" t="s">
        <v>41</v>
      </c>
      <c r="C403" t="s">
        <v>8</v>
      </c>
      <c r="D403" t="s">
        <v>9</v>
      </c>
    </row>
    <row r="404" spans="1:14" ht="15">
      <c r="A404" s="7" t="s">
        <v>26</v>
      </c>
      <c r="B404">
        <v>12</v>
      </c>
      <c r="C404">
        <v>12</v>
      </c>
      <c r="D404">
        <v>12</v>
      </c>
    </row>
    <row r="405" spans="1:14" ht="15">
      <c r="A405" s="7" t="s">
        <v>0</v>
      </c>
      <c r="B405" s="3">
        <v>3.3000000000000002E-2</v>
      </c>
      <c r="C405" s="6">
        <v>0.10299999999999999</v>
      </c>
      <c r="D405" s="2">
        <v>8.3000000000000004E-2</v>
      </c>
    </row>
    <row r="406" spans="1:14" ht="15">
      <c r="A406" s="7" t="s">
        <v>27</v>
      </c>
      <c r="B406" s="3">
        <v>3.2000000000000001E-2</v>
      </c>
      <c r="C406" s="6">
        <v>4.2000000000000003E-2</v>
      </c>
      <c r="D406" s="2">
        <v>5.0999999999999997E-2</v>
      </c>
    </row>
    <row r="407" spans="1:14">
      <c r="A407" s="4" t="s">
        <v>25</v>
      </c>
      <c r="B407">
        <f>(SQRT(B404-1))*B406</f>
        <v>0.10613199329137279</v>
      </c>
      <c r="C407">
        <f>(SQRT(C404-1))*C406</f>
        <v>0.13929824119492681</v>
      </c>
      <c r="D407">
        <f t="shared" ref="D407" si="35">(SQRT(D404-1))*D406</f>
        <v>0.16914786430812537</v>
      </c>
    </row>
    <row r="408" spans="1:14">
      <c r="A408" s="20" t="s">
        <v>104</v>
      </c>
      <c r="C408" s="6"/>
    </row>
    <row r="409" spans="1:14">
      <c r="A409" s="20" t="s">
        <v>105</v>
      </c>
      <c r="C409" s="6"/>
    </row>
    <row r="410" spans="1:14">
      <c r="A410" s="4" t="s">
        <v>32</v>
      </c>
      <c r="B410" t="s">
        <v>1</v>
      </c>
      <c r="C410" t="s">
        <v>2</v>
      </c>
      <c r="D410" t="s">
        <v>3</v>
      </c>
      <c r="E410" t="s">
        <v>63</v>
      </c>
      <c r="F410" t="s">
        <v>43</v>
      </c>
      <c r="G410" t="s">
        <v>97</v>
      </c>
    </row>
    <row r="411" spans="1:14" ht="15">
      <c r="A411" s="7" t="s">
        <v>26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</row>
    <row r="412" spans="1:14" ht="15">
      <c r="A412" s="7" t="s">
        <v>0</v>
      </c>
      <c r="B412" s="3">
        <v>7.9</v>
      </c>
      <c r="C412" s="6">
        <v>9</v>
      </c>
      <c r="D412" s="2">
        <v>11.6</v>
      </c>
      <c r="E412" s="3">
        <v>3.3</v>
      </c>
      <c r="F412" s="6">
        <v>3.3</v>
      </c>
      <c r="G412" s="2">
        <v>5.0999999999999996</v>
      </c>
    </row>
    <row r="413" spans="1:14" ht="15">
      <c r="A413" s="7" t="s">
        <v>27</v>
      </c>
      <c r="B413" s="3">
        <v>0.2</v>
      </c>
      <c r="C413" s="6">
        <v>0.2</v>
      </c>
      <c r="D413" s="2">
        <v>0.2</v>
      </c>
      <c r="E413" s="3">
        <v>0.2</v>
      </c>
      <c r="F413" s="6">
        <v>0.2</v>
      </c>
      <c r="G413" s="2">
        <v>0.4</v>
      </c>
    </row>
    <row r="414" spans="1:14">
      <c r="A414" s="4" t="s">
        <v>25</v>
      </c>
      <c r="B414">
        <f>(SQRT(B411-1))*B413</f>
        <v>0.28284271247461906</v>
      </c>
      <c r="C414">
        <f>(SQRT(C411-1))*C413</f>
        <v>0.28284271247461906</v>
      </c>
      <c r="D414">
        <f t="shared" ref="D414" si="36">(SQRT(D411-1))*D413</f>
        <v>0.28284271247461906</v>
      </c>
      <c r="E414">
        <f>(SQRT(E411-1))*E413</f>
        <v>0.28284271247461906</v>
      </c>
      <c r="F414">
        <f>(SQRT(F411-1))*F413</f>
        <v>0.28284271247461906</v>
      </c>
      <c r="G414">
        <f t="shared" ref="G414" si="37">(SQRT(G411-1))*G413</f>
        <v>0.56568542494923812</v>
      </c>
      <c r="H414" s="6"/>
      <c r="I414" s="6"/>
      <c r="J414" s="6"/>
      <c r="K414" s="6"/>
      <c r="L414" s="6"/>
      <c r="M414" s="6"/>
      <c r="N414" s="6"/>
    </row>
    <row r="415" spans="1:14" ht="15">
      <c r="A415" s="4" t="s">
        <v>30</v>
      </c>
      <c r="B415" t="s">
        <v>63</v>
      </c>
      <c r="C415" t="s">
        <v>43</v>
      </c>
      <c r="D415" t="s">
        <v>97</v>
      </c>
      <c r="E415" s="1"/>
    </row>
    <row r="416" spans="1:14" ht="15">
      <c r="A416" s="7" t="s">
        <v>26</v>
      </c>
      <c r="B416">
        <v>3</v>
      </c>
      <c r="C416">
        <v>3</v>
      </c>
      <c r="D416">
        <v>3</v>
      </c>
      <c r="E416" s="1"/>
    </row>
    <row r="417" spans="1:7" ht="15">
      <c r="A417" s="7" t="s">
        <v>0</v>
      </c>
      <c r="B417" s="3">
        <v>17</v>
      </c>
      <c r="C417" s="6">
        <v>53.5</v>
      </c>
      <c r="D417" s="2">
        <v>62.5</v>
      </c>
      <c r="E417" s="1"/>
    </row>
    <row r="418" spans="1:7" ht="15">
      <c r="A418" s="7" t="s">
        <v>27</v>
      </c>
      <c r="B418" s="3">
        <v>1</v>
      </c>
      <c r="C418" s="6">
        <v>6</v>
      </c>
      <c r="D418" s="2">
        <v>7</v>
      </c>
    </row>
    <row r="419" spans="1:7">
      <c r="A419" s="4" t="s">
        <v>25</v>
      </c>
      <c r="B419">
        <f>(SQRT(B416-1))*B418</f>
        <v>1.4142135623730951</v>
      </c>
      <c r="C419">
        <f>(SQRT(C416-1))*C418</f>
        <v>8.4852813742385713</v>
      </c>
      <c r="D419">
        <f t="shared" ref="D419" si="38">(SQRT(D416-1))*D418</f>
        <v>9.8994949366116654</v>
      </c>
    </row>
    <row r="420" spans="1:7">
      <c r="A420" s="20" t="s">
        <v>106</v>
      </c>
      <c r="C420" s="6"/>
    </row>
    <row r="421" spans="1:7">
      <c r="A421" s="4" t="s">
        <v>32</v>
      </c>
      <c r="B421" t="s">
        <v>1</v>
      </c>
      <c r="C421" t="s">
        <v>2</v>
      </c>
      <c r="D421" t="s">
        <v>3</v>
      </c>
      <c r="E421" t="s">
        <v>63</v>
      </c>
      <c r="F421" t="s">
        <v>43</v>
      </c>
      <c r="G421" t="s">
        <v>97</v>
      </c>
    </row>
    <row r="422" spans="1:7" ht="15">
      <c r="A422" s="7" t="s">
        <v>26</v>
      </c>
      <c r="B422">
        <v>3</v>
      </c>
      <c r="C422">
        <v>3</v>
      </c>
      <c r="D422">
        <v>3</v>
      </c>
      <c r="E422">
        <v>3</v>
      </c>
      <c r="F422">
        <v>3</v>
      </c>
      <c r="G422">
        <v>3</v>
      </c>
    </row>
    <row r="423" spans="1:7" ht="15">
      <c r="A423" s="7" t="s">
        <v>0</v>
      </c>
      <c r="B423" s="3">
        <v>3.5</v>
      </c>
      <c r="C423" s="6">
        <v>4.3</v>
      </c>
      <c r="D423" s="2">
        <v>5.7</v>
      </c>
      <c r="E423" s="3">
        <v>1.6</v>
      </c>
      <c r="F423" s="6">
        <v>1.6</v>
      </c>
      <c r="G423" s="2">
        <v>2.2999999999999998</v>
      </c>
    </row>
    <row r="424" spans="1:7" ht="15">
      <c r="A424" s="7" t="s">
        <v>27</v>
      </c>
      <c r="B424" s="3">
        <v>0.2</v>
      </c>
      <c r="C424" s="6">
        <v>0.2</v>
      </c>
      <c r="D424" s="2">
        <v>0.3</v>
      </c>
      <c r="E424" s="3">
        <v>0.2</v>
      </c>
      <c r="F424" s="6">
        <v>0.2</v>
      </c>
      <c r="G424" s="2">
        <v>0.3</v>
      </c>
    </row>
    <row r="425" spans="1:7">
      <c r="A425" s="4" t="s">
        <v>25</v>
      </c>
      <c r="B425">
        <f>(SQRT(B422-1))*B424</f>
        <v>0.28284271247461906</v>
      </c>
      <c r="C425">
        <f>(SQRT(C422-1))*C424</f>
        <v>0.28284271247461906</v>
      </c>
      <c r="D425">
        <f t="shared" ref="D425" si="39">(SQRT(D422-1))*D424</f>
        <v>0.42426406871192851</v>
      </c>
      <c r="E425">
        <f>(SQRT(E422-1))*E424</f>
        <v>0.28284271247461906</v>
      </c>
      <c r="F425">
        <f>(SQRT(F422-1))*F424</f>
        <v>0.28284271247461906</v>
      </c>
      <c r="G425">
        <f t="shared" ref="G425" si="40">(SQRT(G422-1))*G424</f>
        <v>0.42426406871192851</v>
      </c>
    </row>
    <row r="426" spans="1:7">
      <c r="A426" s="4" t="s">
        <v>30</v>
      </c>
      <c r="B426" t="s">
        <v>63</v>
      </c>
      <c r="C426" t="s">
        <v>43</v>
      </c>
      <c r="D426" t="s">
        <v>97</v>
      </c>
      <c r="E426" s="6"/>
    </row>
    <row r="427" spans="1:7" ht="15">
      <c r="A427" s="7" t="s">
        <v>26</v>
      </c>
      <c r="B427">
        <v>3</v>
      </c>
      <c r="C427">
        <v>3</v>
      </c>
      <c r="D427">
        <v>3</v>
      </c>
      <c r="E427" s="1"/>
    </row>
    <row r="428" spans="1:7" ht="15">
      <c r="A428" s="7" t="s">
        <v>0</v>
      </c>
      <c r="B428" s="3">
        <v>21</v>
      </c>
      <c r="C428" s="6">
        <v>22</v>
      </c>
      <c r="D428" s="2">
        <v>20.5</v>
      </c>
    </row>
    <row r="429" spans="1:7" ht="15">
      <c r="A429" s="7" t="s">
        <v>27</v>
      </c>
      <c r="B429" s="3">
        <v>2</v>
      </c>
      <c r="C429" s="6">
        <v>2</v>
      </c>
      <c r="D429" s="2">
        <v>2</v>
      </c>
    </row>
    <row r="430" spans="1:7">
      <c r="A430" s="4" t="s">
        <v>25</v>
      </c>
      <c r="B430">
        <f>(SQRT(B427-1))*B429</f>
        <v>2.8284271247461903</v>
      </c>
      <c r="C430">
        <f>(SQRT(C427-1))*C429</f>
        <v>2.8284271247461903</v>
      </c>
      <c r="D430">
        <f t="shared" ref="D430" si="41">(SQRT(D427-1))*D429</f>
        <v>2.8284271247461903</v>
      </c>
    </row>
    <row r="431" spans="1:7" ht="15">
      <c r="A431" s="20" t="s">
        <v>107</v>
      </c>
      <c r="B431" s="1"/>
      <c r="C431" s="1"/>
      <c r="D431" s="1"/>
      <c r="E431" s="1"/>
    </row>
    <row r="432" spans="1:7">
      <c r="A432" s="4" t="s">
        <v>32</v>
      </c>
      <c r="B432" t="s">
        <v>1</v>
      </c>
      <c r="C432" t="s">
        <v>3</v>
      </c>
    </row>
    <row r="433" spans="1:7" ht="15">
      <c r="A433" s="7" t="s">
        <v>26</v>
      </c>
      <c r="B433">
        <v>5</v>
      </c>
      <c r="C433">
        <v>5</v>
      </c>
    </row>
    <row r="434" spans="1:7" ht="15">
      <c r="A434" s="7" t="s">
        <v>0</v>
      </c>
      <c r="B434" s="3">
        <v>26.1</v>
      </c>
      <c r="C434" s="2">
        <v>20.5</v>
      </c>
    </row>
    <row r="435" spans="1:7" ht="15">
      <c r="A435" s="7" t="s">
        <v>27</v>
      </c>
      <c r="B435" s="3">
        <v>1.2</v>
      </c>
      <c r="C435" s="2">
        <v>1</v>
      </c>
    </row>
    <row r="436" spans="1:7">
      <c r="A436" s="4" t="s">
        <v>25</v>
      </c>
      <c r="B436">
        <f>(SQRT(B433-1))*B435</f>
        <v>2.4</v>
      </c>
      <c r="C436">
        <f t="shared" ref="C436" si="42">(SQRT(C433-1))*C435</f>
        <v>2</v>
      </c>
      <c r="E436" s="6"/>
    </row>
    <row r="437" spans="1:7">
      <c r="A437" s="4" t="s">
        <v>30</v>
      </c>
      <c r="B437" t="s">
        <v>1</v>
      </c>
      <c r="C437" t="s">
        <v>3</v>
      </c>
    </row>
    <row r="438" spans="1:7" ht="15">
      <c r="A438" s="7" t="s">
        <v>26</v>
      </c>
      <c r="B438">
        <v>5</v>
      </c>
      <c r="C438">
        <v>5</v>
      </c>
    </row>
    <row r="439" spans="1:7" ht="15">
      <c r="A439" s="7" t="s">
        <v>0</v>
      </c>
      <c r="B439" s="3">
        <v>9</v>
      </c>
      <c r="C439" s="2">
        <v>8</v>
      </c>
    </row>
    <row r="440" spans="1:7" ht="15">
      <c r="A440" s="7" t="s">
        <v>27</v>
      </c>
      <c r="B440" s="3">
        <v>1</v>
      </c>
      <c r="C440" s="2">
        <v>1</v>
      </c>
    </row>
    <row r="441" spans="1:7">
      <c r="A441" s="4" t="s">
        <v>25</v>
      </c>
      <c r="B441">
        <f>(SQRT(B438-1))*B440</f>
        <v>2</v>
      </c>
      <c r="C441">
        <f t="shared" ref="C441" si="43">(SQRT(C438-1))*C440</f>
        <v>2</v>
      </c>
    </row>
    <row r="442" spans="1:7">
      <c r="A442" s="20" t="s">
        <v>108</v>
      </c>
      <c r="B442" s="21" t="s">
        <v>110</v>
      </c>
    </row>
    <row r="443" spans="1:7">
      <c r="A443" s="4" t="s">
        <v>32</v>
      </c>
      <c r="B443" t="s">
        <v>1</v>
      </c>
      <c r="C443" t="s">
        <v>3</v>
      </c>
      <c r="D443" t="s">
        <v>63</v>
      </c>
      <c r="E443" t="s">
        <v>97</v>
      </c>
      <c r="F443" t="s">
        <v>41</v>
      </c>
      <c r="G443" t="s">
        <v>9</v>
      </c>
    </row>
    <row r="444" spans="1:7" ht="15">
      <c r="A444" s="7" t="s">
        <v>26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</row>
    <row r="445" spans="1:7" ht="15">
      <c r="A445" s="7" t="s">
        <v>0</v>
      </c>
      <c r="B445" s="3">
        <v>23.3</v>
      </c>
      <c r="C445" s="2">
        <v>39.9</v>
      </c>
      <c r="D445">
        <f>0.5+13.8+3.5</f>
        <v>17.8</v>
      </c>
      <c r="E445">
        <f>4.7+20.3+8.3</f>
        <v>33.299999999999997</v>
      </c>
      <c r="F445">
        <v>0.7</v>
      </c>
      <c r="G445">
        <v>1.9</v>
      </c>
    </row>
    <row r="446" spans="1:7" ht="15">
      <c r="A446" s="7" t="s">
        <v>27</v>
      </c>
      <c r="B446" s="3">
        <v>0.9</v>
      </c>
      <c r="C446" s="2">
        <v>1.3</v>
      </c>
      <c r="D446">
        <f>0.1+0.8+0.2</f>
        <v>1.1000000000000001</v>
      </c>
      <c r="E446">
        <f>0.9+1.2+0.4</f>
        <v>2.5</v>
      </c>
      <c r="F446">
        <v>0.2</v>
      </c>
      <c r="G446">
        <v>0.5</v>
      </c>
    </row>
    <row r="447" spans="1:7">
      <c r="A447" s="4" t="s">
        <v>25</v>
      </c>
      <c r="B447">
        <f>(SQRT(B444-1))*B446</f>
        <v>0</v>
      </c>
      <c r="C447">
        <f t="shared" ref="C447:E447" si="44">(SQRT(C444-1))*C446</f>
        <v>0</v>
      </c>
      <c r="D447">
        <f t="shared" si="44"/>
        <v>0</v>
      </c>
      <c r="E447">
        <f t="shared" si="44"/>
        <v>0</v>
      </c>
      <c r="F447">
        <f t="shared" ref="F447:G447" si="45">(SQRT(F444-1))*F446</f>
        <v>0</v>
      </c>
      <c r="G447">
        <f t="shared" si="45"/>
        <v>0</v>
      </c>
    </row>
    <row r="448" spans="1:7">
      <c r="A448" s="4" t="s">
        <v>30</v>
      </c>
      <c r="B448" t="s">
        <v>1</v>
      </c>
      <c r="C448" t="s">
        <v>3</v>
      </c>
      <c r="D448" t="s">
        <v>41</v>
      </c>
      <c r="E448" t="s">
        <v>9</v>
      </c>
    </row>
    <row r="449" spans="1:15" ht="15">
      <c r="A449" s="7" t="s">
        <v>26</v>
      </c>
      <c r="B449">
        <v>1</v>
      </c>
      <c r="C449">
        <v>1</v>
      </c>
      <c r="D449">
        <v>1</v>
      </c>
      <c r="E449">
        <v>1</v>
      </c>
    </row>
    <row r="450" spans="1:15" ht="15">
      <c r="A450" s="7" t="s">
        <v>0</v>
      </c>
      <c r="B450" s="3">
        <v>17</v>
      </c>
      <c r="C450" s="2">
        <v>50</v>
      </c>
      <c r="D450">
        <v>0.1</v>
      </c>
      <c r="E450">
        <v>1</v>
      </c>
    </row>
    <row r="451" spans="1:15" ht="15">
      <c r="A451" s="7" t="s">
        <v>27</v>
      </c>
      <c r="B451" s="3">
        <v>2</v>
      </c>
      <c r="C451" s="2">
        <v>5</v>
      </c>
      <c r="D451">
        <v>0</v>
      </c>
      <c r="E451">
        <v>0.8</v>
      </c>
    </row>
    <row r="452" spans="1:15">
      <c r="A452" s="4" t="s">
        <v>25</v>
      </c>
      <c r="B452">
        <f>(SQRT(B449-1))*B451</f>
        <v>0</v>
      </c>
      <c r="C452">
        <f t="shared" ref="C452:E452" si="46">(SQRT(C449-1))*C451</f>
        <v>0</v>
      </c>
      <c r="D452">
        <f t="shared" si="46"/>
        <v>0</v>
      </c>
      <c r="E452">
        <f t="shared" si="46"/>
        <v>0</v>
      </c>
    </row>
    <row r="453" spans="1:15">
      <c r="A453" s="20" t="s">
        <v>109</v>
      </c>
    </row>
    <row r="454" spans="1:15">
      <c r="A454" s="4" t="s">
        <v>30</v>
      </c>
      <c r="B454" t="s">
        <v>16</v>
      </c>
      <c r="C454" t="s">
        <v>17</v>
      </c>
      <c r="D454" t="s">
        <v>18</v>
      </c>
    </row>
    <row r="455" spans="1:15" ht="15">
      <c r="A455" s="7" t="s">
        <v>26</v>
      </c>
      <c r="B455">
        <v>3</v>
      </c>
      <c r="C455">
        <v>3</v>
      </c>
      <c r="D455">
        <v>3</v>
      </c>
    </row>
    <row r="456" spans="1:15" ht="15">
      <c r="A456" s="7" t="s">
        <v>0</v>
      </c>
      <c r="B456" s="3">
        <v>16</v>
      </c>
      <c r="C456" s="2">
        <v>3</v>
      </c>
      <c r="D456" s="2">
        <v>9</v>
      </c>
    </row>
    <row r="457" spans="1:15" ht="15">
      <c r="A457" s="7" t="s">
        <v>27</v>
      </c>
      <c r="B457" s="3">
        <v>1</v>
      </c>
      <c r="C457" s="2">
        <v>0.5</v>
      </c>
      <c r="D457" s="2">
        <v>5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5">
      <c r="A458" s="4" t="s">
        <v>25</v>
      </c>
      <c r="B458">
        <f>(SQRT(B455-1))*B457</f>
        <v>1.4142135623730951</v>
      </c>
      <c r="C458">
        <f t="shared" ref="C458:D458" si="47">(SQRT(C455-1))*C457</f>
        <v>0.70710678118654757</v>
      </c>
      <c r="D458">
        <f t="shared" si="47"/>
        <v>7.0710678118654755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5">
      <c r="A459" s="20" t="s">
        <v>111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5">
      <c r="A460" s="18" t="s">
        <v>112</v>
      </c>
    </row>
    <row r="461" spans="1:15">
      <c r="A461" s="4" t="s">
        <v>30</v>
      </c>
      <c r="B461" t="s">
        <v>1</v>
      </c>
      <c r="C461" t="s">
        <v>3</v>
      </c>
      <c r="D461" t="s">
        <v>41</v>
      </c>
      <c r="E461" s="6" t="s">
        <v>9</v>
      </c>
      <c r="G461" s="6"/>
      <c r="H461" s="6"/>
      <c r="I461" s="6"/>
      <c r="J461" s="6"/>
      <c r="K461" s="6"/>
      <c r="L461" s="6"/>
      <c r="M461" s="6"/>
      <c r="O461" s="6"/>
    </row>
    <row r="462" spans="1:15" ht="15">
      <c r="A462" s="7" t="s">
        <v>26</v>
      </c>
      <c r="B462">
        <v>10</v>
      </c>
      <c r="C462">
        <v>10</v>
      </c>
      <c r="D462">
        <v>10</v>
      </c>
      <c r="E462">
        <v>10</v>
      </c>
      <c r="G462" s="6"/>
      <c r="H462" s="6"/>
      <c r="I462" s="6"/>
      <c r="J462" s="6"/>
      <c r="K462" s="6"/>
      <c r="L462" s="6"/>
      <c r="M462" s="6"/>
      <c r="O462" s="6"/>
    </row>
    <row r="463" spans="1:15" ht="15">
      <c r="A463" s="7" t="s">
        <v>0</v>
      </c>
      <c r="B463" s="3">
        <v>19.7</v>
      </c>
      <c r="C463" s="2">
        <v>15.6</v>
      </c>
      <c r="D463" s="3">
        <v>0.1</v>
      </c>
      <c r="E463" s="2">
        <v>0.2</v>
      </c>
      <c r="G463" s="6"/>
      <c r="H463" s="6"/>
      <c r="I463" s="6"/>
      <c r="J463" s="6"/>
      <c r="K463" s="6"/>
      <c r="L463" s="6"/>
      <c r="M463" s="6"/>
      <c r="O463" s="6"/>
    </row>
    <row r="464" spans="1:15" ht="15">
      <c r="A464" s="7" t="s">
        <v>27</v>
      </c>
      <c r="B464" s="3">
        <v>2.6</v>
      </c>
      <c r="C464" s="2">
        <v>2.5</v>
      </c>
      <c r="D464" s="3">
        <v>0.1</v>
      </c>
      <c r="E464" s="2">
        <v>0.1</v>
      </c>
    </row>
    <row r="465" spans="1:5">
      <c r="A465" s="4" t="s">
        <v>25</v>
      </c>
      <c r="B465">
        <f>(SQRT(B462-1))*B464</f>
        <v>7.8000000000000007</v>
      </c>
      <c r="C465">
        <f t="shared" ref="C465:E465" si="48">(SQRT(C462-1))*C464</f>
        <v>7.5</v>
      </c>
      <c r="D465">
        <f>(SQRT(D462-1))*D464</f>
        <v>0.30000000000000004</v>
      </c>
      <c r="E465">
        <f t="shared" si="48"/>
        <v>0.30000000000000004</v>
      </c>
    </row>
    <row r="466" spans="1:5" ht="15">
      <c r="A466" s="18" t="s">
        <v>113</v>
      </c>
    </row>
    <row r="467" spans="1:5">
      <c r="A467" s="4" t="s">
        <v>30</v>
      </c>
      <c r="B467" t="s">
        <v>1</v>
      </c>
      <c r="C467" t="s">
        <v>3</v>
      </c>
    </row>
    <row r="468" spans="1:5" ht="15">
      <c r="A468" s="7" t="s">
        <v>26</v>
      </c>
      <c r="B468">
        <v>6</v>
      </c>
      <c r="C468">
        <v>6</v>
      </c>
    </row>
    <row r="469" spans="1:5" ht="15">
      <c r="A469" s="7" t="s">
        <v>0</v>
      </c>
      <c r="B469" s="3">
        <v>23.6</v>
      </c>
      <c r="C469" s="2">
        <v>20</v>
      </c>
    </row>
    <row r="470" spans="1:5" ht="15">
      <c r="A470" s="7" t="s">
        <v>27</v>
      </c>
      <c r="B470" s="3">
        <v>4.0999999999999996</v>
      </c>
      <c r="C470" s="2">
        <v>5.0999999999999996</v>
      </c>
    </row>
    <row r="471" spans="1:5">
      <c r="A471" s="4" t="s">
        <v>25</v>
      </c>
      <c r="B471">
        <f>(SQRT(B468-1))*B470</f>
        <v>9.1678787077491375</v>
      </c>
      <c r="C471">
        <f t="shared" ref="C471" si="49">(SQRT(C468-1))*C470</f>
        <v>11.403946685248927</v>
      </c>
    </row>
    <row r="472" spans="1:5" ht="15">
      <c r="A472" s="18" t="s">
        <v>114</v>
      </c>
    </row>
    <row r="473" spans="1:5">
      <c r="A473" s="4" t="s">
        <v>30</v>
      </c>
      <c r="B473" t="s">
        <v>1</v>
      </c>
      <c r="C473" t="s">
        <v>3</v>
      </c>
    </row>
    <row r="474" spans="1:5" ht="15">
      <c r="A474" s="7" t="s">
        <v>26</v>
      </c>
      <c r="B474">
        <v>4</v>
      </c>
      <c r="C474">
        <v>4</v>
      </c>
    </row>
    <row r="475" spans="1:5" ht="15">
      <c r="A475" s="7" t="s">
        <v>0</v>
      </c>
      <c r="B475" s="3">
        <v>17.600000000000001</v>
      </c>
      <c r="C475" s="2">
        <v>19</v>
      </c>
    </row>
    <row r="476" spans="1:5" ht="15">
      <c r="A476" s="7" t="s">
        <v>27</v>
      </c>
      <c r="B476" s="3">
        <v>2.4</v>
      </c>
      <c r="C476" s="2">
        <v>6.4</v>
      </c>
    </row>
    <row r="477" spans="1:5">
      <c r="A477" s="4" t="s">
        <v>25</v>
      </c>
      <c r="B477">
        <f>(SQRT(B474-1))*B476</f>
        <v>4.1569219381653051</v>
      </c>
      <c r="C477">
        <f t="shared" ref="C477" si="50">(SQRT(C474-1))*C476</f>
        <v>11.085125168440815</v>
      </c>
    </row>
    <row r="478" spans="1:5" ht="15">
      <c r="A478" s="18" t="s">
        <v>115</v>
      </c>
    </row>
    <row r="479" spans="1:5">
      <c r="A479" s="4" t="s">
        <v>30</v>
      </c>
      <c r="B479" t="s">
        <v>1</v>
      </c>
      <c r="C479" t="s">
        <v>3</v>
      </c>
    </row>
    <row r="480" spans="1:5" ht="15">
      <c r="A480" s="7" t="s">
        <v>26</v>
      </c>
      <c r="B480">
        <v>4</v>
      </c>
      <c r="C480">
        <v>4</v>
      </c>
    </row>
    <row r="481" spans="1:3" ht="15">
      <c r="A481" s="7" t="s">
        <v>0</v>
      </c>
      <c r="B481" s="3">
        <v>44.1</v>
      </c>
      <c r="C481" s="2">
        <v>32.9</v>
      </c>
    </row>
    <row r="482" spans="1:3" ht="15">
      <c r="A482" s="7" t="s">
        <v>27</v>
      </c>
      <c r="B482" s="3">
        <v>11.6</v>
      </c>
      <c r="C482" s="2">
        <v>7</v>
      </c>
    </row>
    <row r="483" spans="1:3">
      <c r="A483" s="4" t="s">
        <v>25</v>
      </c>
      <c r="B483">
        <f>(SQRT(B480-1))*B482</f>
        <v>20.091789367798974</v>
      </c>
      <c r="C483">
        <f t="shared" ref="C483" si="51">(SQRT(C480-1))*C482</f>
        <v>12.124355652982141</v>
      </c>
    </row>
    <row r="484" spans="1:3" ht="15">
      <c r="A484" s="18" t="s">
        <v>112</v>
      </c>
    </row>
    <row r="485" spans="1:3">
      <c r="A485" s="4" t="s">
        <v>32</v>
      </c>
      <c r="B485" t="s">
        <v>41</v>
      </c>
      <c r="C485" t="s">
        <v>9</v>
      </c>
    </row>
    <row r="486" spans="1:3" ht="15">
      <c r="A486" s="7" t="s">
        <v>26</v>
      </c>
      <c r="B486">
        <v>10</v>
      </c>
      <c r="C486">
        <v>10</v>
      </c>
    </row>
    <row r="487" spans="1:3" ht="15">
      <c r="A487" s="7" t="s">
        <v>0</v>
      </c>
      <c r="B487" s="3">
        <v>1.5</v>
      </c>
      <c r="C487" s="2">
        <v>2.9</v>
      </c>
    </row>
    <row r="488" spans="1:3" ht="15">
      <c r="A488" s="7" t="s">
        <v>27</v>
      </c>
      <c r="B488" s="3">
        <v>0.3</v>
      </c>
      <c r="C488" s="2">
        <v>0.3</v>
      </c>
    </row>
    <row r="489" spans="1:3">
      <c r="A489" s="4" t="s">
        <v>25</v>
      </c>
      <c r="B489">
        <f>(SQRT(B486-1))*B488</f>
        <v>0.89999999999999991</v>
      </c>
      <c r="C489">
        <f t="shared" ref="C489" si="52">(SQRT(C486-1))*C488</f>
        <v>0.89999999999999991</v>
      </c>
    </row>
    <row r="490" spans="1:3" ht="15">
      <c r="A490" s="18" t="s">
        <v>113</v>
      </c>
    </row>
    <row r="491" spans="1:3">
      <c r="A491" s="4" t="s">
        <v>32</v>
      </c>
      <c r="B491" t="s">
        <v>41</v>
      </c>
      <c r="C491" t="s">
        <v>9</v>
      </c>
    </row>
    <row r="492" spans="1:3" ht="15">
      <c r="A492" s="7" t="s">
        <v>26</v>
      </c>
      <c r="B492">
        <v>6</v>
      </c>
      <c r="C492">
        <v>6</v>
      </c>
    </row>
    <row r="493" spans="1:3" ht="15">
      <c r="A493" s="7" t="s">
        <v>0</v>
      </c>
      <c r="B493" s="3">
        <v>1</v>
      </c>
      <c r="C493" s="2">
        <v>2.2000000000000002</v>
      </c>
    </row>
    <row r="494" spans="1:3" ht="15">
      <c r="A494" s="7" t="s">
        <v>27</v>
      </c>
      <c r="B494" s="3">
        <v>0.4</v>
      </c>
      <c r="C494" s="2">
        <v>0.8</v>
      </c>
    </row>
    <row r="495" spans="1:3">
      <c r="A495" s="4" t="s">
        <v>25</v>
      </c>
      <c r="B495">
        <f>(SQRT(B492-1))*B494</f>
        <v>0.89442719099991597</v>
      </c>
      <c r="C495">
        <f t="shared" ref="C495" si="53">(SQRT(C492-1))*C494</f>
        <v>1.7888543819998319</v>
      </c>
    </row>
    <row r="496" spans="1:3" ht="15">
      <c r="A496" s="18" t="s">
        <v>114</v>
      </c>
    </row>
    <row r="497" spans="1:3">
      <c r="A497" s="4" t="s">
        <v>32</v>
      </c>
      <c r="B497" t="s">
        <v>41</v>
      </c>
      <c r="C497" t="s">
        <v>9</v>
      </c>
    </row>
    <row r="498" spans="1:3" ht="15">
      <c r="A498" s="7" t="s">
        <v>26</v>
      </c>
      <c r="B498">
        <v>4</v>
      </c>
      <c r="C498">
        <v>4</v>
      </c>
    </row>
    <row r="499" spans="1:3" ht="15">
      <c r="A499" s="7" t="s">
        <v>0</v>
      </c>
      <c r="B499" s="3">
        <v>0.2</v>
      </c>
      <c r="C499" s="2">
        <v>2</v>
      </c>
    </row>
    <row r="500" spans="1:3" ht="15">
      <c r="A500" s="7" t="s">
        <v>27</v>
      </c>
      <c r="B500" s="3">
        <v>0.2</v>
      </c>
      <c r="C500" s="2">
        <v>0.3</v>
      </c>
    </row>
    <row r="501" spans="1:3">
      <c r="A501" s="4" t="s">
        <v>25</v>
      </c>
      <c r="B501">
        <f>(SQRT(B498-1))*B500</f>
        <v>0.34641016151377546</v>
      </c>
      <c r="C501">
        <f t="shared" ref="C501" si="54">(SQRT(C498-1))*C500</f>
        <v>0.51961524227066314</v>
      </c>
    </row>
    <row r="502" spans="1:3">
      <c r="A502" s="20"/>
    </row>
    <row r="503" spans="1:3">
      <c r="A503" s="12"/>
    </row>
    <row r="504" spans="1:3">
      <c r="A504" s="12"/>
    </row>
    <row r="505" spans="1:3" ht="15">
      <c r="A505" s="3"/>
    </row>
    <row r="506" spans="1:3" ht="15">
      <c r="A506" s="3"/>
    </row>
    <row r="507" spans="1:3" ht="15">
      <c r="A507" s="3"/>
    </row>
    <row r="508" spans="1:3">
      <c r="A508" s="12"/>
    </row>
    <row r="509" spans="1:3">
      <c r="A509" s="2"/>
    </row>
    <row r="510" spans="1:3">
      <c r="A510" s="12"/>
    </row>
    <row r="511" spans="1:3" ht="15">
      <c r="A511" s="3"/>
    </row>
    <row r="512" spans="1:3" ht="15">
      <c r="A512" s="3"/>
    </row>
    <row r="513" spans="1:1" ht="15">
      <c r="A513" s="3"/>
    </row>
    <row r="514" spans="1:1">
      <c r="A514" s="12"/>
    </row>
    <row r="515" spans="1:1">
      <c r="A515" s="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3</xdr:col>
                <xdr:colOff>76200</xdr:colOff>
                <xdr:row>95</xdr:row>
                <xdr:rowOff>161925</xdr:rowOff>
              </from>
              <to>
                <xdr:col>3</xdr:col>
                <xdr:colOff>295275</xdr:colOff>
                <xdr:row>97</xdr:row>
                <xdr:rowOff>28575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5">
            <anchor moveWithCells="1">
              <from>
                <xdr:col>3</xdr:col>
                <xdr:colOff>76200</xdr:colOff>
                <xdr:row>95</xdr:row>
                <xdr:rowOff>161925</xdr:rowOff>
              </from>
              <to>
                <xdr:col>3</xdr:col>
                <xdr:colOff>295275</xdr:colOff>
                <xdr:row>97</xdr:row>
                <xdr:rowOff>28575</xdr:rowOff>
              </to>
            </anchor>
          </controlPr>
        </control>
      </mc:Choice>
      <mc:Fallback>
        <control shapeId="1026" r:id="rId6" name="Control 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2014-01-15T22:21:52Z</dcterms:created>
  <dcterms:modified xsi:type="dcterms:W3CDTF">2015-01-01T02:06:55Z</dcterms:modified>
</cp:coreProperties>
</file>